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Ex3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4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5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Ex6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Ex7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harts/chart3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4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5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6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7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8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9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0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3.xml" ContentType="application/vnd.openxmlformats-officedocument.drawing+xml"/>
  <Override PartName="/xl/charts/chartEx8.xml" ContentType="application/vnd.ms-office.chartex+xml"/>
  <Override PartName="/xl/charts/style18.xml" ContentType="application/vnd.ms-office.chartstyle+xml"/>
  <Override PartName="/xl/charts/colors18.xml" ContentType="application/vnd.ms-office.chartcolorstyle+xml"/>
  <Override PartName="/xl/charts/chart11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12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13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4.xml" ContentType="application/vnd.openxmlformats-officedocument.drawing+xml"/>
  <Override PartName="/xl/charts/chartEx9.xml" ContentType="application/vnd.ms-office.chartex+xml"/>
  <Override PartName="/xl/charts/style22.xml" ContentType="application/vnd.ms-office.chartstyle+xml"/>
  <Override PartName="/xl/charts/colors22.xml" ContentType="application/vnd.ms-office.chartcolorstyle+xml"/>
  <Override PartName="/xl/charts/chart14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15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16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17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5.xml" ContentType="application/vnd.openxmlformats-officedocument.drawing+xml"/>
  <Override PartName="/xl/charts/chart18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19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0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6.xml" ContentType="application/vnd.openxmlformats-officedocument.drawing+xml"/>
  <Override PartName="/xl/charts/chart21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22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23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7.xml" ContentType="application/vnd.openxmlformats-officedocument.drawing+xml"/>
  <Override PartName="/xl/charts/chart24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25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26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drawings/drawing8.xml" ContentType="application/vnd.openxmlformats-officedocument.drawing+xml"/>
  <Override PartName="/xl/charts/chart27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28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29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drawings/drawing9.xml" ContentType="application/vnd.openxmlformats-officedocument.drawing+xml"/>
  <Override PartName="/xl/charts/chart30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31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32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Ex10.xml" ContentType="application/vnd.ms-office.chartex+xml"/>
  <Override PartName="/xl/charts/style42.xml" ContentType="application/vnd.ms-office.chartstyle+xml"/>
  <Override PartName="/xl/charts/colors42.xml" ContentType="application/vnd.ms-office.chartcolorstyle+xml"/>
  <Override PartName="/xl/drawings/drawing10.xml" ContentType="application/vnd.openxmlformats-officedocument.drawing+xml"/>
  <Override PartName="/xl/charts/chart3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3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3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drawings/drawing11.xml" ContentType="application/vnd.openxmlformats-officedocument.drawing+xml"/>
  <Override PartName="/xl/charts/chart3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3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3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drawings/drawing12.xml" ContentType="application/vnd.openxmlformats-officedocument.drawing+xml"/>
  <Override PartName="/xl/charts/chart3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4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4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drawings/drawing13.xml" ContentType="application/vnd.openxmlformats-officedocument.drawing+xml"/>
  <Override PartName="/xl/charts/chart4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4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4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drawings/drawing14.xml" ContentType="application/vnd.openxmlformats-officedocument.drawing+xml"/>
  <Override PartName="/xl/charts/chart4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4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4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drawings/drawing15.xml" ContentType="application/vnd.openxmlformats-officedocument.drawing+xml"/>
  <Override PartName="/xl/charts/chart4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drawings/drawing16.xml" ContentType="application/vnd.openxmlformats-officedocument.drawing+xml"/>
  <Override PartName="/xl/charts/chart4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drawings/drawing17.xml" ContentType="application/vnd.openxmlformats-officedocument.drawing+xml"/>
  <Override PartName="/xl/charts/chart5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drawings/drawing18.xml" ContentType="application/vnd.openxmlformats-officedocument.drawing+xml"/>
  <Override PartName="/xl/comments1.xml" ContentType="application/vnd.openxmlformats-officedocument.spreadsheetml.comments+xml"/>
  <Override PartName="/xl/charts/chart5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drawings/drawing19.xml" ContentType="application/vnd.openxmlformats-officedocument.drawing+xml"/>
  <Override PartName="/xl/charts/chart5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drawings/drawing20.xml" ContentType="application/vnd.openxmlformats-officedocument.drawing+xml"/>
  <Override PartName="/xl/charts/chart5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영산강물환경연구소\2024\환기조\2024년\분석자료\수질시료\"/>
    </mc:Choice>
  </mc:AlternateContent>
  <bookViews>
    <workbookView xWindow="0" yWindow="0" windowWidth="28800" windowHeight="12255" tabRatio="817" firstSheet="9" activeTab="19"/>
  </bookViews>
  <sheets>
    <sheet name="DO (전체)" sheetId="14" r:id="rId1"/>
    <sheet name="안정동위원소 (전체)" sheetId="13" r:id="rId2"/>
    <sheet name="1회차(0402)" sheetId="1" r:id="rId3"/>
    <sheet name="1회차(402)-re" sheetId="15" r:id="rId4"/>
    <sheet name="2회차(0416)" sheetId="3" r:id="rId5"/>
    <sheet name="2회차(416)-re" sheetId="17" r:id="rId6"/>
    <sheet name="3회차(0508)" sheetId="4" r:id="rId7"/>
    <sheet name="3회차(0508)-re" sheetId="18" r:id="rId8"/>
    <sheet name="4회차(0528)" sheetId="5" r:id="rId9"/>
    <sheet name="4회차(528)-re" sheetId="19" r:id="rId10"/>
    <sheet name="5회차(0611-0612)" sheetId="6" r:id="rId11"/>
    <sheet name="6회차(0625)" sheetId="7" r:id="rId12"/>
    <sheet name="7회차(0709)" sheetId="8" r:id="rId13"/>
    <sheet name="8회차(0723)" sheetId="9" r:id="rId14"/>
    <sheet name="9회차(0806)" sheetId="10" r:id="rId15"/>
    <sheet name="10회차(0820)" sheetId="11" r:id="rId16"/>
    <sheet name="11회차(9월 1회)" sheetId="20" r:id="rId17"/>
    <sheet name="12회차(9월 2회)" sheetId="21" r:id="rId18"/>
    <sheet name="13회차(10월)" sheetId="22" r:id="rId19"/>
    <sheet name="14회차(11월)" sheetId="23" r:id="rId20"/>
    <sheet name="Sheet1" sheetId="2" r:id="rId21"/>
  </sheets>
  <definedNames>
    <definedName name="_xlchart.v1.0" hidden="1">'DO (전체)'!$F$3:$F$146</definedName>
    <definedName name="_xlchart.v1.1" hidden="1">'DO (전체)'!$G$3:$G$146</definedName>
    <definedName name="_xlchart.v1.10" hidden="1">'안정동위원소 (전체)'!$M$3:$M$38</definedName>
    <definedName name="_xlchart.v1.11" hidden="1">'안정동위원소 (전체)'!$B$3:$B$38</definedName>
    <definedName name="_xlchart.v1.12" hidden="1">'안정동위원소 (전체)'!$O$3:$O$38</definedName>
    <definedName name="_xlchart.v1.13" hidden="1">'안정동위원소 (전체)'!$P$3:$P$38</definedName>
    <definedName name="_xlchart.v1.14" hidden="1">'DO (전체)'!$F$3:$F$146</definedName>
    <definedName name="_xlchart.v1.15" hidden="1">'DO (전체)'!$G$3:$G$146</definedName>
    <definedName name="_xlchart.v1.16" hidden="1">'1회차(0402)'!$B$3:$B$38</definedName>
    <definedName name="_xlchart.v1.17" hidden="1">'1회차(0402)'!$BJ$3:$BJ$38</definedName>
    <definedName name="_xlchart.v1.18" hidden="1">'1회차(402)-re'!$B$3:$B$38</definedName>
    <definedName name="_xlchart.v1.19" hidden="1">'1회차(402)-re'!$BJ$3:$BJ$38</definedName>
    <definedName name="_xlchart.v1.2" hidden="1">'안정동위원소 (전체)'!$B$3:$B$38</definedName>
    <definedName name="_xlchart.v1.3" hidden="1">'안정동위원소 (전체)'!$I$3:$I$38</definedName>
    <definedName name="_xlchart.v1.4" hidden="1">'안정동위원소 (전체)'!$J$3:$J$38</definedName>
    <definedName name="_xlchart.v1.5" hidden="1">'안정동위원소 (전체)'!$B$3:$B$38</definedName>
    <definedName name="_xlchart.v1.6" hidden="1">'안정동위원소 (전체)'!$F$3:$F$38</definedName>
    <definedName name="_xlchart.v1.7" hidden="1">'안정동위원소 (전체)'!$G$3:$G$38</definedName>
    <definedName name="_xlchart.v1.8" hidden="1">'안정동위원소 (전체)'!$B$3:$B$38</definedName>
    <definedName name="_xlchart.v1.9" hidden="1">'안정동위원소 (전체)'!$L$3:$L$38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B40" i="9" l="1"/>
  <c r="BB39" i="9"/>
  <c r="BE38" i="9"/>
  <c r="BC38" i="9"/>
  <c r="BD37" i="9"/>
  <c r="BB37" i="9"/>
  <c r="BE36" i="9"/>
  <c r="BC36" i="9"/>
  <c r="BD35" i="9"/>
  <c r="BB35" i="9"/>
  <c r="BD34" i="9"/>
  <c r="BB34" i="9"/>
  <c r="BE33" i="9"/>
  <c r="BC33" i="9"/>
  <c r="BD32" i="9"/>
  <c r="BB32" i="9"/>
  <c r="BE31" i="9"/>
  <c r="BC31" i="9"/>
  <c r="BD30" i="9"/>
  <c r="BB30" i="9"/>
  <c r="BE29" i="9"/>
  <c r="BC29" i="9"/>
  <c r="BD28" i="9"/>
  <c r="BB28" i="9"/>
  <c r="BE27" i="9"/>
  <c r="BC27" i="9"/>
  <c r="BD26" i="9"/>
  <c r="BB26" i="9"/>
  <c r="BE25" i="9"/>
  <c r="BC25" i="9"/>
  <c r="BD24" i="9"/>
  <c r="BB24" i="9"/>
  <c r="BE23" i="9"/>
  <c r="BC23" i="9"/>
  <c r="BD22" i="9"/>
  <c r="BB22" i="9"/>
  <c r="BE21" i="9"/>
  <c r="BC21" i="9"/>
  <c r="BD20" i="9"/>
  <c r="BB20" i="9"/>
  <c r="BE19" i="9"/>
  <c r="BC19" i="9"/>
  <c r="BD18" i="9"/>
  <c r="BB18" i="9"/>
  <c r="BE17" i="9"/>
  <c r="BC17" i="9"/>
  <c r="BD16" i="9"/>
  <c r="BB16" i="9"/>
  <c r="BE15" i="9"/>
  <c r="BC15" i="9"/>
  <c r="BD14" i="9"/>
  <c r="BB14" i="9"/>
  <c r="BE13" i="9"/>
  <c r="BC13" i="9"/>
  <c r="BD12" i="9"/>
  <c r="BB12" i="9"/>
  <c r="BE11" i="9"/>
  <c r="BC11" i="9"/>
  <c r="BD10" i="9"/>
  <c r="BB10" i="9"/>
  <c r="BE9" i="9"/>
  <c r="BC9" i="9"/>
  <c r="BD8" i="9"/>
  <c r="BB8" i="9"/>
  <c r="BE7" i="9"/>
  <c r="BC7" i="9"/>
  <c r="BD6" i="9"/>
  <c r="BB6" i="9"/>
  <c r="BE5" i="9"/>
  <c r="BC5" i="9"/>
  <c r="BD4" i="9"/>
  <c r="BB4" i="9"/>
  <c r="BE3" i="9"/>
  <c r="BC3" i="9"/>
  <c r="AS40" i="9"/>
  <c r="AS39" i="9"/>
  <c r="AS38" i="9"/>
  <c r="AS37" i="9"/>
  <c r="AS36" i="9"/>
  <c r="AS35" i="9"/>
  <c r="AS34" i="9"/>
  <c r="AS33" i="9"/>
  <c r="AS32" i="9"/>
  <c r="AS31" i="9"/>
  <c r="AS30" i="9"/>
  <c r="AS29" i="9"/>
  <c r="AS28" i="9"/>
  <c r="AS27" i="9"/>
  <c r="AS26" i="9"/>
  <c r="AS25" i="9"/>
  <c r="AS24" i="9"/>
  <c r="AS23" i="9"/>
  <c r="AS22" i="9"/>
  <c r="AS21" i="9"/>
  <c r="AS20" i="9"/>
  <c r="AS19" i="9"/>
  <c r="AS18" i="9"/>
  <c r="AS17" i="9"/>
  <c r="AS16" i="9"/>
  <c r="AS15" i="9"/>
  <c r="AS14" i="9"/>
  <c r="AS13" i="9"/>
  <c r="AS12" i="9"/>
  <c r="AS11" i="9"/>
  <c r="AS10" i="9"/>
  <c r="AS9" i="9"/>
  <c r="AS8" i="9"/>
  <c r="AS7" i="9"/>
  <c r="AS6" i="9"/>
  <c r="AS5" i="9"/>
  <c r="AS4" i="9"/>
  <c r="AS3" i="9"/>
  <c r="AF40" i="9"/>
  <c r="AD40" i="9"/>
  <c r="AE40" i="9" s="1"/>
  <c r="AE39" i="9"/>
  <c r="AD39" i="9"/>
  <c r="AF39" i="9" s="1"/>
  <c r="AD38" i="9"/>
  <c r="AF38" i="9" s="1"/>
  <c r="AD37" i="9"/>
  <c r="AF37" i="9" s="1"/>
  <c r="AF36" i="9"/>
  <c r="AE36" i="9"/>
  <c r="AD36" i="9"/>
  <c r="AF35" i="9"/>
  <c r="AE35" i="9"/>
  <c r="AD35" i="9"/>
  <c r="AD34" i="9"/>
  <c r="AE34" i="9" s="1"/>
  <c r="AF33" i="9"/>
  <c r="AE33" i="9"/>
  <c r="AD33" i="9"/>
  <c r="AF32" i="9"/>
  <c r="AD32" i="9"/>
  <c r="AE32" i="9" s="1"/>
  <c r="AE31" i="9"/>
  <c r="AD31" i="9"/>
  <c r="AF31" i="9" s="1"/>
  <c r="AD30" i="9"/>
  <c r="AF30" i="9" s="1"/>
  <c r="AD29" i="9"/>
  <c r="AF29" i="9" s="1"/>
  <c r="AF28" i="9"/>
  <c r="AE28" i="9"/>
  <c r="AD28" i="9"/>
  <c r="AF27" i="9"/>
  <c r="AE27" i="9"/>
  <c r="AD27" i="9"/>
  <c r="AD26" i="9"/>
  <c r="AF26" i="9" s="1"/>
  <c r="AF25" i="9"/>
  <c r="AE25" i="9"/>
  <c r="AD25" i="9"/>
  <c r="AF24" i="9"/>
  <c r="AD24" i="9"/>
  <c r="AE24" i="9" s="1"/>
  <c r="AE23" i="9"/>
  <c r="AD23" i="9"/>
  <c r="AF23" i="9" s="1"/>
  <c r="AD22" i="9"/>
  <c r="AF22" i="9" s="1"/>
  <c r="AD21" i="9"/>
  <c r="AE21" i="9" s="1"/>
  <c r="AF20" i="9"/>
  <c r="AE20" i="9"/>
  <c r="AD20" i="9"/>
  <c r="AF19" i="9"/>
  <c r="AE19" i="9"/>
  <c r="AD19" i="9"/>
  <c r="AD18" i="9"/>
  <c r="AF18" i="9" s="1"/>
  <c r="AF17" i="9"/>
  <c r="AE17" i="9"/>
  <c r="AD17" i="9"/>
  <c r="AF16" i="9"/>
  <c r="AD16" i="9"/>
  <c r="AE16" i="9" s="1"/>
  <c r="AD15" i="9"/>
  <c r="AE15" i="9" s="1"/>
  <c r="AD14" i="9"/>
  <c r="AF14" i="9" s="1"/>
  <c r="AD13" i="9"/>
  <c r="AE13" i="9" s="1"/>
  <c r="AF12" i="9"/>
  <c r="AE12" i="9"/>
  <c r="AD12" i="9"/>
  <c r="AF11" i="9"/>
  <c r="AE11" i="9"/>
  <c r="AD11" i="9"/>
  <c r="AD10" i="9"/>
  <c r="AF10" i="9" s="1"/>
  <c r="AF9" i="9"/>
  <c r="AE9" i="9"/>
  <c r="AD9" i="9"/>
  <c r="AF8" i="9"/>
  <c r="AD8" i="9"/>
  <c r="AE8" i="9" s="1"/>
  <c r="AD7" i="9"/>
  <c r="AF7" i="9" s="1"/>
  <c r="AD6" i="9"/>
  <c r="AF6" i="9" s="1"/>
  <c r="AD5" i="9"/>
  <c r="AF5" i="9" s="1"/>
  <c r="AF4" i="9"/>
  <c r="AE4" i="9"/>
  <c r="AD4" i="9"/>
  <c r="AF3" i="9"/>
  <c r="AE3" i="9"/>
  <c r="AD3" i="9"/>
  <c r="BD41" i="6"/>
  <c r="BB41" i="6"/>
  <c r="AE10" i="9" l="1"/>
  <c r="AF15" i="9"/>
  <c r="AE5" i="9"/>
  <c r="AE29" i="9"/>
  <c r="AF34" i="9"/>
  <c r="AE37" i="9"/>
  <c r="AF13" i="9"/>
  <c r="AF21" i="9"/>
  <c r="AE6" i="9"/>
  <c r="AE14" i="9"/>
  <c r="AE22" i="9"/>
  <c r="AE30" i="9"/>
  <c r="AE38" i="9"/>
  <c r="AE7" i="9"/>
  <c r="AE18" i="9"/>
  <c r="AE26" i="9"/>
  <c r="BC3" i="8" l="1"/>
  <c r="BB40" i="8"/>
  <c r="BB39" i="8"/>
  <c r="BE38" i="8"/>
  <c r="BC38" i="8"/>
  <c r="BD37" i="8"/>
  <c r="BB37" i="8"/>
  <c r="BE36" i="8"/>
  <c r="BC36" i="8"/>
  <c r="BD35" i="8"/>
  <c r="BB35" i="8"/>
  <c r="BD34" i="8"/>
  <c r="BB34" i="8"/>
  <c r="BE33" i="8"/>
  <c r="BC33" i="8"/>
  <c r="BD32" i="8"/>
  <c r="BB32" i="8"/>
  <c r="BE31" i="8"/>
  <c r="BC31" i="8"/>
  <c r="BD30" i="8"/>
  <c r="BB30" i="8"/>
  <c r="BE29" i="8"/>
  <c r="BC29" i="8"/>
  <c r="BD28" i="8"/>
  <c r="BB28" i="8"/>
  <c r="BE27" i="8"/>
  <c r="BC27" i="8"/>
  <c r="BD26" i="8"/>
  <c r="BB26" i="8"/>
  <c r="BE25" i="8"/>
  <c r="BC25" i="8"/>
  <c r="BD24" i="8"/>
  <c r="BB24" i="8"/>
  <c r="BE23" i="8"/>
  <c r="BC23" i="8"/>
  <c r="BD22" i="8"/>
  <c r="BB22" i="8"/>
  <c r="BE21" i="8"/>
  <c r="BC21" i="8"/>
  <c r="BD20" i="8"/>
  <c r="BB20" i="8"/>
  <c r="BE19" i="8"/>
  <c r="BC19" i="8"/>
  <c r="BD18" i="8"/>
  <c r="BB18" i="8"/>
  <c r="BE17" i="8"/>
  <c r="BC17" i="8"/>
  <c r="BD16" i="8"/>
  <c r="BB16" i="8"/>
  <c r="BE15" i="8"/>
  <c r="BC15" i="8"/>
  <c r="BD14" i="8"/>
  <c r="BB14" i="8"/>
  <c r="BE13" i="8"/>
  <c r="BC13" i="8"/>
  <c r="BD12" i="8"/>
  <c r="BB12" i="8"/>
  <c r="BE11" i="8"/>
  <c r="BC11" i="8"/>
  <c r="BD10" i="8"/>
  <c r="BB10" i="8"/>
  <c r="BE9" i="8"/>
  <c r="BC9" i="8"/>
  <c r="BD8" i="8"/>
  <c r="BB8" i="8"/>
  <c r="BE7" i="8"/>
  <c r="BC7" i="8"/>
  <c r="BD6" i="8"/>
  <c r="BB6" i="8"/>
  <c r="BE5" i="8"/>
  <c r="BC5" i="8"/>
  <c r="BD4" i="8"/>
  <c r="BB4" i="8"/>
  <c r="BE3" i="8"/>
  <c r="AS40" i="8"/>
  <c r="AS39" i="8"/>
  <c r="AS38" i="8"/>
  <c r="AS37" i="8"/>
  <c r="AS36" i="8"/>
  <c r="AS35" i="8"/>
  <c r="AS34" i="8"/>
  <c r="AS33" i="8"/>
  <c r="AS32" i="8"/>
  <c r="AS31" i="8"/>
  <c r="AS30" i="8"/>
  <c r="AS29" i="8"/>
  <c r="AS28" i="8"/>
  <c r="AS27" i="8"/>
  <c r="AS26" i="8"/>
  <c r="AS25" i="8"/>
  <c r="AS24" i="8"/>
  <c r="AS23" i="8"/>
  <c r="AS22" i="8"/>
  <c r="AS21" i="8"/>
  <c r="AS20" i="8"/>
  <c r="AS19" i="8"/>
  <c r="AS18" i="8"/>
  <c r="AS17" i="8"/>
  <c r="AS16" i="8"/>
  <c r="AS15" i="8"/>
  <c r="AS14" i="8"/>
  <c r="AS13" i="8"/>
  <c r="AS12" i="8"/>
  <c r="AS11" i="8"/>
  <c r="AS10" i="8"/>
  <c r="AS9" i="8"/>
  <c r="AS8" i="8"/>
  <c r="AS7" i="8"/>
  <c r="AS6" i="8"/>
  <c r="AS5" i="8"/>
  <c r="AS4" i="8"/>
  <c r="AS3" i="8"/>
  <c r="AF40" i="8"/>
  <c r="AD40" i="8"/>
  <c r="AE40" i="8" s="1"/>
  <c r="AD39" i="8"/>
  <c r="AF39" i="8" s="1"/>
  <c r="AF38" i="8"/>
  <c r="AE38" i="8"/>
  <c r="AD38" i="8"/>
  <c r="AD37" i="8"/>
  <c r="AF37" i="8" s="1"/>
  <c r="AD36" i="8"/>
  <c r="AF36" i="8" s="1"/>
  <c r="AF35" i="8"/>
  <c r="AE35" i="8"/>
  <c r="AD35" i="8"/>
  <c r="AD34" i="8"/>
  <c r="AF34" i="8" s="1"/>
  <c r="AD33" i="8"/>
  <c r="AF33" i="8" s="1"/>
  <c r="AF32" i="8"/>
  <c r="AD32" i="8"/>
  <c r="AE32" i="8" s="1"/>
  <c r="AD31" i="8"/>
  <c r="AF31" i="8" s="1"/>
  <c r="AF30" i="8"/>
  <c r="AE30" i="8"/>
  <c r="AD30" i="8"/>
  <c r="AD29" i="8"/>
  <c r="AF29" i="8" s="1"/>
  <c r="AD28" i="8"/>
  <c r="AE28" i="8" s="1"/>
  <c r="AF27" i="8"/>
  <c r="AE27" i="8"/>
  <c r="AD27" i="8"/>
  <c r="AD26" i="8"/>
  <c r="AF26" i="8" s="1"/>
  <c r="AD25" i="8"/>
  <c r="AE25" i="8" s="1"/>
  <c r="AF24" i="8"/>
  <c r="AD24" i="8"/>
  <c r="AE24" i="8" s="1"/>
  <c r="AD23" i="8"/>
  <c r="AF23" i="8" s="1"/>
  <c r="AF22" i="8"/>
  <c r="AE22" i="8"/>
  <c r="AD22" i="8"/>
  <c r="AD21" i="8"/>
  <c r="AF21" i="8" s="1"/>
  <c r="AD20" i="8"/>
  <c r="AF20" i="8" s="1"/>
  <c r="AF19" i="8"/>
  <c r="AE19" i="8"/>
  <c r="AD19" i="8"/>
  <c r="AD18" i="8"/>
  <c r="AF18" i="8" s="1"/>
  <c r="AD17" i="8"/>
  <c r="AF17" i="8" s="1"/>
  <c r="AF16" i="8"/>
  <c r="AD16" i="8"/>
  <c r="AE16" i="8" s="1"/>
  <c r="AD15" i="8"/>
  <c r="AF15" i="8" s="1"/>
  <c r="AF14" i="8"/>
  <c r="AE14" i="8"/>
  <c r="AD14" i="8"/>
  <c r="AD13" i="8"/>
  <c r="AF13" i="8" s="1"/>
  <c r="AD12" i="8"/>
  <c r="AE12" i="8" s="1"/>
  <c r="AF11" i="8"/>
  <c r="AE11" i="8"/>
  <c r="AD11" i="8"/>
  <c r="AD10" i="8"/>
  <c r="AF10" i="8" s="1"/>
  <c r="AD9" i="8"/>
  <c r="AF9" i="8" s="1"/>
  <c r="AF8" i="8"/>
  <c r="AD8" i="8"/>
  <c r="AE8" i="8" s="1"/>
  <c r="AD7" i="8"/>
  <c r="AF7" i="8" s="1"/>
  <c r="AF6" i="8"/>
  <c r="AE6" i="8"/>
  <c r="AD6" i="8"/>
  <c r="AD5" i="8"/>
  <c r="AF5" i="8" s="1"/>
  <c r="AD4" i="8"/>
  <c r="AE4" i="8" s="1"/>
  <c r="AF3" i="8"/>
  <c r="AE3" i="8"/>
  <c r="AD3" i="8"/>
  <c r="BE3" i="7"/>
  <c r="BC3" i="7"/>
  <c r="BD40" i="7"/>
  <c r="BB40" i="7"/>
  <c r="BD39" i="7"/>
  <c r="BB39" i="7"/>
  <c r="BE38" i="7"/>
  <c r="BC38" i="7"/>
  <c r="BD37" i="7"/>
  <c r="BB37" i="7"/>
  <c r="BE36" i="7"/>
  <c r="BC36" i="7"/>
  <c r="BD35" i="7"/>
  <c r="BB35" i="7"/>
  <c r="BD34" i="7"/>
  <c r="BB34" i="7"/>
  <c r="BE33" i="7"/>
  <c r="BC33" i="7"/>
  <c r="BD32" i="7"/>
  <c r="BB32" i="7"/>
  <c r="BE31" i="7"/>
  <c r="BC31" i="7"/>
  <c r="BD30" i="7"/>
  <c r="BB30" i="7"/>
  <c r="BE29" i="7"/>
  <c r="BC29" i="7"/>
  <c r="BD28" i="7"/>
  <c r="BB28" i="7"/>
  <c r="BE27" i="7"/>
  <c r="BC27" i="7"/>
  <c r="BD26" i="7"/>
  <c r="BB26" i="7"/>
  <c r="BE25" i="7"/>
  <c r="BC25" i="7"/>
  <c r="BD24" i="7"/>
  <c r="BB24" i="7"/>
  <c r="BE23" i="7"/>
  <c r="BC23" i="7"/>
  <c r="BD22" i="7"/>
  <c r="BB22" i="7"/>
  <c r="BE21" i="7"/>
  <c r="BC21" i="7"/>
  <c r="BD20" i="7"/>
  <c r="BB20" i="7"/>
  <c r="BE19" i="7"/>
  <c r="BC19" i="7"/>
  <c r="BD18" i="7"/>
  <c r="BB18" i="7"/>
  <c r="BE17" i="7"/>
  <c r="BC17" i="7"/>
  <c r="BD16" i="7"/>
  <c r="BB16" i="7"/>
  <c r="BE15" i="7"/>
  <c r="BC15" i="7"/>
  <c r="BD14" i="7"/>
  <c r="BB14" i="7"/>
  <c r="BE13" i="7"/>
  <c r="BC13" i="7"/>
  <c r="BD12" i="7"/>
  <c r="BB12" i="7"/>
  <c r="BE11" i="7"/>
  <c r="BC11" i="7"/>
  <c r="BD10" i="7"/>
  <c r="BB10" i="7"/>
  <c r="BE9" i="7"/>
  <c r="BC9" i="7"/>
  <c r="BD8" i="7"/>
  <c r="BB8" i="7"/>
  <c r="BE7" i="7"/>
  <c r="BC7" i="7"/>
  <c r="BD6" i="7"/>
  <c r="BB6" i="7"/>
  <c r="BE5" i="7"/>
  <c r="BC5" i="7"/>
  <c r="BD4" i="7"/>
  <c r="BB4" i="7"/>
  <c r="AS3" i="7"/>
  <c r="AS40" i="7"/>
  <c r="AS39" i="7"/>
  <c r="AS38" i="7"/>
  <c r="AS37" i="7"/>
  <c r="AS36" i="7"/>
  <c r="AS35" i="7"/>
  <c r="AS34" i="7"/>
  <c r="AS33" i="7"/>
  <c r="AS32" i="7"/>
  <c r="AS31" i="7"/>
  <c r="AS30" i="7"/>
  <c r="AS29" i="7"/>
  <c r="AS28" i="7"/>
  <c r="AS27" i="7"/>
  <c r="AS26" i="7"/>
  <c r="AS25" i="7"/>
  <c r="AS24" i="7"/>
  <c r="AS23" i="7"/>
  <c r="AS22" i="7"/>
  <c r="AS21" i="7"/>
  <c r="AS20" i="7"/>
  <c r="AS19" i="7"/>
  <c r="AS18" i="7"/>
  <c r="AS17" i="7"/>
  <c r="AS16" i="7"/>
  <c r="AS15" i="7"/>
  <c r="AS14" i="7"/>
  <c r="AS13" i="7"/>
  <c r="AS12" i="7"/>
  <c r="AS11" i="7"/>
  <c r="AS10" i="7"/>
  <c r="AS9" i="7"/>
  <c r="AS8" i="7"/>
  <c r="AS7" i="7"/>
  <c r="AS6" i="7"/>
  <c r="AS5" i="7"/>
  <c r="AS4" i="7"/>
  <c r="AE3" i="7"/>
  <c r="AD3" i="7"/>
  <c r="AD40" i="7"/>
  <c r="AF40" i="7" s="1"/>
  <c r="AD39" i="7"/>
  <c r="AE39" i="7" s="1"/>
  <c r="AF38" i="7"/>
  <c r="AD38" i="7"/>
  <c r="AE38" i="7" s="1"/>
  <c r="AD37" i="7"/>
  <c r="AF37" i="7" s="1"/>
  <c r="AF36" i="7"/>
  <c r="AE36" i="7"/>
  <c r="AD36" i="7"/>
  <c r="AD35" i="7"/>
  <c r="AF35" i="7" s="1"/>
  <c r="AD34" i="7"/>
  <c r="AF34" i="7" s="1"/>
  <c r="AF33" i="7"/>
  <c r="AE33" i="7"/>
  <c r="AD33" i="7"/>
  <c r="AD32" i="7"/>
  <c r="AE32" i="7" s="1"/>
  <c r="AD31" i="7"/>
  <c r="AE31" i="7" s="1"/>
  <c r="AF30" i="7"/>
  <c r="AE30" i="7"/>
  <c r="AD30" i="7"/>
  <c r="AD29" i="7"/>
  <c r="AF29" i="7" s="1"/>
  <c r="AF28" i="7"/>
  <c r="AE28" i="7"/>
  <c r="AD28" i="7"/>
  <c r="AD27" i="7"/>
  <c r="AF27" i="7" s="1"/>
  <c r="AD26" i="7"/>
  <c r="AE26" i="7" s="1"/>
  <c r="AF25" i="7"/>
  <c r="AE25" i="7"/>
  <c r="AD25" i="7"/>
  <c r="AD24" i="7"/>
  <c r="AE24" i="7" s="1"/>
  <c r="AD23" i="7"/>
  <c r="AE23" i="7" s="1"/>
  <c r="AF22" i="7"/>
  <c r="AE22" i="7"/>
  <c r="AD22" i="7"/>
  <c r="AD21" i="7"/>
  <c r="AF21" i="7" s="1"/>
  <c r="AF20" i="7"/>
  <c r="AE20" i="7"/>
  <c r="AD20" i="7"/>
  <c r="AD19" i="7"/>
  <c r="AF19" i="7" s="1"/>
  <c r="AD18" i="7"/>
  <c r="AF18" i="7" s="1"/>
  <c r="AF17" i="7"/>
  <c r="AD17" i="7"/>
  <c r="AE17" i="7" s="1"/>
  <c r="AD16" i="7"/>
  <c r="AE16" i="7" s="1"/>
  <c r="AD15" i="7"/>
  <c r="AE15" i="7" s="1"/>
  <c r="AF14" i="7"/>
  <c r="AE14" i="7"/>
  <c r="AD14" i="7"/>
  <c r="AD13" i="7"/>
  <c r="AF13" i="7" s="1"/>
  <c r="AF12" i="7"/>
  <c r="AE12" i="7"/>
  <c r="AD12" i="7"/>
  <c r="AD11" i="7"/>
  <c r="AF11" i="7" s="1"/>
  <c r="AD10" i="7"/>
  <c r="AE10" i="7" s="1"/>
  <c r="AF9" i="7"/>
  <c r="AD9" i="7"/>
  <c r="AE9" i="7" s="1"/>
  <c r="AD8" i="7"/>
  <c r="AE8" i="7" s="1"/>
  <c r="AD7" i="7"/>
  <c r="AE7" i="7" s="1"/>
  <c r="AF6" i="7"/>
  <c r="AE6" i="7"/>
  <c r="AD6" i="7"/>
  <c r="AD5" i="7"/>
  <c r="AF5" i="7" s="1"/>
  <c r="AF4" i="7"/>
  <c r="AE4" i="7"/>
  <c r="AD4" i="7"/>
  <c r="AF3" i="7"/>
  <c r="BD43" i="6"/>
  <c r="BB43" i="6"/>
  <c r="BB42" i="6"/>
  <c r="BB40" i="6"/>
  <c r="BB39" i="6"/>
  <c r="BD40" i="6"/>
  <c r="BD39" i="6"/>
  <c r="BD42" i="6"/>
  <c r="AE17" i="8" l="1"/>
  <c r="AE33" i="8"/>
  <c r="AE20" i="8"/>
  <c r="AF25" i="8"/>
  <c r="AE36" i="8"/>
  <c r="AF4" i="8"/>
  <c r="AE7" i="8"/>
  <c r="AF12" i="8"/>
  <c r="AE15" i="8"/>
  <c r="AE23" i="8"/>
  <c r="AF28" i="8"/>
  <c r="AE31" i="8"/>
  <c r="AE39" i="8"/>
  <c r="AE10" i="8"/>
  <c r="AE18" i="8"/>
  <c r="AE26" i="8"/>
  <c r="AE34" i="8"/>
  <c r="AE5" i="8"/>
  <c r="AE13" i="8"/>
  <c r="AE21" i="8"/>
  <c r="AE29" i="8"/>
  <c r="AE37" i="8"/>
  <c r="AE9" i="8"/>
  <c r="AF7" i="7"/>
  <c r="AF15" i="7"/>
  <c r="AE18" i="7"/>
  <c r="AE34" i="7"/>
  <c r="AE5" i="7"/>
  <c r="AF10" i="7"/>
  <c r="AE29" i="7"/>
  <c r="AE37" i="7"/>
  <c r="AE40" i="7"/>
  <c r="AF8" i="7"/>
  <c r="AE11" i="7"/>
  <c r="AF16" i="7"/>
  <c r="AE19" i="7"/>
  <c r="AF24" i="7"/>
  <c r="AE27" i="7"/>
  <c r="AF32" i="7"/>
  <c r="AE35" i="7"/>
  <c r="AF23" i="7"/>
  <c r="AF26" i="7"/>
  <c r="AF31" i="7"/>
  <c r="AF39" i="7"/>
  <c r="AE13" i="7"/>
  <c r="AE21" i="7"/>
  <c r="BE3" i="6"/>
  <c r="BC3" i="6"/>
  <c r="BB4" i="6"/>
  <c r="BE38" i="6"/>
  <c r="BC38" i="6"/>
  <c r="BD37" i="6"/>
  <c r="BB37" i="6"/>
  <c r="BE36" i="6"/>
  <c r="BC36" i="6"/>
  <c r="BD35" i="6"/>
  <c r="BB35" i="6"/>
  <c r="BD34" i="6"/>
  <c r="BB34" i="6"/>
  <c r="BE33" i="6"/>
  <c r="BC33" i="6"/>
  <c r="BD32" i="6"/>
  <c r="BB32" i="6"/>
  <c r="BE31" i="6"/>
  <c r="BC31" i="6"/>
  <c r="BD30" i="6"/>
  <c r="BB30" i="6"/>
  <c r="BE29" i="6"/>
  <c r="BC29" i="6"/>
  <c r="BD28" i="6"/>
  <c r="BB28" i="6"/>
  <c r="BE27" i="6"/>
  <c r="BC27" i="6"/>
  <c r="BD26" i="6"/>
  <c r="BB26" i="6"/>
  <c r="BE25" i="6"/>
  <c r="BC25" i="6"/>
  <c r="BD24" i="6"/>
  <c r="BB24" i="6"/>
  <c r="BE23" i="6"/>
  <c r="BC23" i="6"/>
  <c r="BD22" i="6"/>
  <c r="BB22" i="6"/>
  <c r="BE21" i="6"/>
  <c r="BC21" i="6"/>
  <c r="BD20" i="6"/>
  <c r="BB20" i="6"/>
  <c r="BE19" i="6"/>
  <c r="BC19" i="6"/>
  <c r="BD18" i="6"/>
  <c r="BB18" i="6"/>
  <c r="BE17" i="6"/>
  <c r="BC17" i="6"/>
  <c r="BD16" i="6"/>
  <c r="BB16" i="6"/>
  <c r="BE15" i="6"/>
  <c r="BC15" i="6"/>
  <c r="BD14" i="6"/>
  <c r="BB14" i="6"/>
  <c r="BE13" i="6"/>
  <c r="BC13" i="6"/>
  <c r="BD12" i="6"/>
  <c r="BB12" i="6"/>
  <c r="BE11" i="6"/>
  <c r="BC11" i="6"/>
  <c r="BD10" i="6"/>
  <c r="BB10" i="6"/>
  <c r="BE9" i="6"/>
  <c r="BC9" i="6"/>
  <c r="BD8" i="6"/>
  <c r="BB8" i="6"/>
  <c r="BE7" i="6"/>
  <c r="BC7" i="6"/>
  <c r="BD6" i="6"/>
  <c r="BB6" i="6"/>
  <c r="BE5" i="6"/>
  <c r="BC5" i="6"/>
  <c r="BD4" i="6"/>
  <c r="AS43" i="6" l="1"/>
  <c r="AS42" i="6"/>
  <c r="AS41" i="6"/>
  <c r="AS40" i="6"/>
  <c r="AS39" i="6"/>
  <c r="AS38" i="6"/>
  <c r="AS37" i="6"/>
  <c r="AS36" i="6"/>
  <c r="AS35" i="6"/>
  <c r="AS34" i="6"/>
  <c r="AS33" i="6"/>
  <c r="AS32" i="6"/>
  <c r="AS31" i="6"/>
  <c r="AS30" i="6"/>
  <c r="AS29" i="6"/>
  <c r="AS28" i="6"/>
  <c r="AS27" i="6"/>
  <c r="AS26" i="6"/>
  <c r="AS25" i="6"/>
  <c r="AS24" i="6"/>
  <c r="AS23" i="6"/>
  <c r="AS22" i="6"/>
  <c r="AS21" i="6"/>
  <c r="AS20" i="6"/>
  <c r="AS19" i="6"/>
  <c r="AS18" i="6"/>
  <c r="AS17" i="6"/>
  <c r="AS16" i="6"/>
  <c r="AS15" i="6"/>
  <c r="AS14" i="6"/>
  <c r="AS13" i="6"/>
  <c r="AS12" i="6"/>
  <c r="AS11" i="6"/>
  <c r="AS10" i="6"/>
  <c r="AS9" i="6"/>
  <c r="AS8" i="6"/>
  <c r="AS7" i="6"/>
  <c r="AS6" i="6"/>
  <c r="AS5" i="6"/>
  <c r="AS4" i="6"/>
  <c r="AS3" i="6"/>
  <c r="AD43" i="6"/>
  <c r="AF43" i="6" s="1"/>
  <c r="AD3" i="6"/>
  <c r="AD42" i="6"/>
  <c r="AF42" i="6" s="1"/>
  <c r="AD41" i="6"/>
  <c r="AF41" i="6" s="1"/>
  <c r="AD40" i="6"/>
  <c r="AF40" i="6" s="1"/>
  <c r="AE39" i="6"/>
  <c r="AD39" i="6"/>
  <c r="AF39" i="6" s="1"/>
  <c r="AE38" i="6"/>
  <c r="AD38" i="6"/>
  <c r="AF38" i="6" s="1"/>
  <c r="AE37" i="6"/>
  <c r="AD37" i="6"/>
  <c r="AF37" i="6" s="1"/>
  <c r="AF36" i="6"/>
  <c r="AE36" i="6"/>
  <c r="AD36" i="6"/>
  <c r="AF35" i="6"/>
  <c r="AD35" i="6"/>
  <c r="AE35" i="6" s="1"/>
  <c r="AD34" i="6"/>
  <c r="AF34" i="6" s="1"/>
  <c r="AD33" i="6"/>
  <c r="AF33" i="6" s="1"/>
  <c r="AD32" i="6"/>
  <c r="AF32" i="6" s="1"/>
  <c r="AE31" i="6"/>
  <c r="AD31" i="6"/>
  <c r="AF31" i="6" s="1"/>
  <c r="AE30" i="6"/>
  <c r="AD30" i="6"/>
  <c r="AF30" i="6" s="1"/>
  <c r="AD29" i="6"/>
  <c r="AE29" i="6" s="1"/>
  <c r="AF28" i="6"/>
  <c r="AD28" i="6"/>
  <c r="AE28" i="6" s="1"/>
  <c r="AF27" i="6"/>
  <c r="AD27" i="6"/>
  <c r="AE27" i="6" s="1"/>
  <c r="AD26" i="6"/>
  <c r="AF26" i="6" s="1"/>
  <c r="AD25" i="6"/>
  <c r="AF25" i="6" s="1"/>
  <c r="AD24" i="6"/>
  <c r="AF24" i="6" s="1"/>
  <c r="AE23" i="6"/>
  <c r="AD23" i="6"/>
  <c r="AF23" i="6" s="1"/>
  <c r="AE22" i="6"/>
  <c r="AD22" i="6"/>
  <c r="AF22" i="6" s="1"/>
  <c r="AD21" i="6"/>
  <c r="AE21" i="6" s="1"/>
  <c r="AF20" i="6"/>
  <c r="AD20" i="6"/>
  <c r="AE20" i="6" s="1"/>
  <c r="AF19" i="6"/>
  <c r="AD19" i="6"/>
  <c r="AE19" i="6" s="1"/>
  <c r="AD18" i="6"/>
  <c r="AF18" i="6" s="1"/>
  <c r="AD17" i="6"/>
  <c r="AF17" i="6" s="1"/>
  <c r="AD16" i="6"/>
  <c r="AF16" i="6" s="1"/>
  <c r="AE15" i="6"/>
  <c r="AD15" i="6"/>
  <c r="AF15" i="6" s="1"/>
  <c r="AE14" i="6"/>
  <c r="AD14" i="6"/>
  <c r="AF14" i="6" s="1"/>
  <c r="AD13" i="6"/>
  <c r="AE13" i="6" s="1"/>
  <c r="AF12" i="6"/>
  <c r="AD12" i="6"/>
  <c r="AE12" i="6" s="1"/>
  <c r="AF11" i="6"/>
  <c r="AD11" i="6"/>
  <c r="AE11" i="6" s="1"/>
  <c r="AD10" i="6"/>
  <c r="AF10" i="6" s="1"/>
  <c r="AD9" i="6"/>
  <c r="AF9" i="6" s="1"/>
  <c r="AD8" i="6"/>
  <c r="AF8" i="6" s="1"/>
  <c r="AE7" i="6"/>
  <c r="AD7" i="6"/>
  <c r="AF7" i="6" s="1"/>
  <c r="AE6" i="6"/>
  <c r="AD6" i="6"/>
  <c r="AF6" i="6" s="1"/>
  <c r="AD5" i="6"/>
  <c r="AE5" i="6" s="1"/>
  <c r="AF4" i="6"/>
  <c r="AD4" i="6"/>
  <c r="AE4" i="6" s="1"/>
  <c r="AF3" i="6"/>
  <c r="AE3" i="6"/>
  <c r="AE43" i="6" l="1"/>
  <c r="AF5" i="6"/>
  <c r="AE8" i="6"/>
  <c r="AF13" i="6"/>
  <c r="AE16" i="6"/>
  <c r="AF21" i="6"/>
  <c r="AE24" i="6"/>
  <c r="AF29" i="6"/>
  <c r="AE32" i="6"/>
  <c r="AE40" i="6"/>
  <c r="AE9" i="6"/>
  <c r="AE17" i="6"/>
  <c r="AE25" i="6"/>
  <c r="AE33" i="6"/>
  <c r="AE41" i="6"/>
  <c r="AE10" i="6"/>
  <c r="AE18" i="6"/>
  <c r="AE26" i="6"/>
  <c r="AE34" i="6"/>
  <c r="AE42" i="6"/>
  <c r="AQ40" i="10" l="1"/>
  <c r="AN40" i="10"/>
  <c r="AK40" i="10"/>
  <c r="AH40" i="10"/>
  <c r="AE40" i="10"/>
  <c r="AB40" i="10"/>
  <c r="Y40" i="10"/>
  <c r="V40" i="10"/>
  <c r="S40" i="10"/>
  <c r="P40" i="10"/>
  <c r="M40" i="10"/>
  <c r="AQ39" i="10"/>
  <c r="AN39" i="10"/>
  <c r="AK39" i="10"/>
  <c r="AH39" i="10"/>
  <c r="AE39" i="10"/>
  <c r="AB39" i="10"/>
  <c r="Y39" i="10"/>
  <c r="V39" i="10"/>
  <c r="S39" i="10"/>
  <c r="P39" i="10"/>
  <c r="M39" i="10"/>
  <c r="AQ38" i="10"/>
  <c r="AN38" i="10"/>
  <c r="AK38" i="10"/>
  <c r="AH38" i="10"/>
  <c r="AE38" i="10"/>
  <c r="AB38" i="10"/>
  <c r="Y38" i="10"/>
  <c r="V38" i="10"/>
  <c r="S38" i="10"/>
  <c r="P38" i="10"/>
  <c r="M38" i="10"/>
  <c r="AQ37" i="10"/>
  <c r="AN37" i="10"/>
  <c r="AK37" i="10"/>
  <c r="AH37" i="10"/>
  <c r="AE37" i="10"/>
  <c r="AB37" i="10"/>
  <c r="Y37" i="10"/>
  <c r="V37" i="10"/>
  <c r="S37" i="10"/>
  <c r="P37" i="10"/>
  <c r="M37" i="10"/>
  <c r="AQ36" i="10"/>
  <c r="AN36" i="10"/>
  <c r="AK36" i="10"/>
  <c r="AH36" i="10"/>
  <c r="AE36" i="10"/>
  <c r="AB36" i="10"/>
  <c r="Y36" i="10"/>
  <c r="V36" i="10"/>
  <c r="S36" i="10"/>
  <c r="P36" i="10"/>
  <c r="M36" i="10"/>
  <c r="AQ35" i="10"/>
  <c r="AN35" i="10"/>
  <c r="AK35" i="10"/>
  <c r="AH35" i="10"/>
  <c r="AE35" i="10"/>
  <c r="AB35" i="10"/>
  <c r="Y35" i="10"/>
  <c r="V35" i="10"/>
  <c r="S35" i="10"/>
  <c r="P35" i="10"/>
  <c r="M35" i="10"/>
  <c r="AQ34" i="10"/>
  <c r="AN34" i="10"/>
  <c r="AK34" i="10"/>
  <c r="AH34" i="10"/>
  <c r="AE34" i="10"/>
  <c r="AB34" i="10"/>
  <c r="Y34" i="10"/>
  <c r="V34" i="10"/>
  <c r="S34" i="10"/>
  <c r="P34" i="10"/>
  <c r="M34" i="10"/>
  <c r="AQ33" i="10"/>
  <c r="AN33" i="10"/>
  <c r="AK33" i="10"/>
  <c r="AH33" i="10"/>
  <c r="AE33" i="10"/>
  <c r="AB33" i="10"/>
  <c r="Y33" i="10"/>
  <c r="V33" i="10"/>
  <c r="S33" i="10"/>
  <c r="P33" i="10"/>
  <c r="M33" i="10"/>
  <c r="AQ32" i="10"/>
  <c r="AN32" i="10"/>
  <c r="AK32" i="10"/>
  <c r="AH32" i="10"/>
  <c r="AE32" i="10"/>
  <c r="AB32" i="10"/>
  <c r="Y32" i="10"/>
  <c r="V32" i="10"/>
  <c r="S32" i="10"/>
  <c r="P32" i="10"/>
  <c r="M32" i="10"/>
  <c r="AQ31" i="10"/>
  <c r="AN31" i="10"/>
  <c r="AK31" i="10"/>
  <c r="AH31" i="10"/>
  <c r="AE31" i="10"/>
  <c r="AB31" i="10"/>
  <c r="Y31" i="10"/>
  <c r="V31" i="10"/>
  <c r="S31" i="10"/>
  <c r="P31" i="10"/>
  <c r="M31" i="10"/>
  <c r="AQ30" i="10"/>
  <c r="AN30" i="10"/>
  <c r="AK30" i="10"/>
  <c r="AH30" i="10"/>
  <c r="AE30" i="10"/>
  <c r="AB30" i="10"/>
  <c r="Y30" i="10"/>
  <c r="V30" i="10"/>
  <c r="S30" i="10"/>
  <c r="P30" i="10"/>
  <c r="M30" i="10"/>
  <c r="AQ29" i="10"/>
  <c r="AN29" i="10"/>
  <c r="AK29" i="10"/>
  <c r="AH29" i="10"/>
  <c r="AE29" i="10"/>
  <c r="AB29" i="10"/>
  <c r="Y29" i="10"/>
  <c r="V29" i="10"/>
  <c r="S29" i="10"/>
  <c r="P29" i="10"/>
  <c r="M29" i="10"/>
  <c r="AQ28" i="10"/>
  <c r="AN28" i="10"/>
  <c r="AK28" i="10"/>
  <c r="AH28" i="10"/>
  <c r="AE28" i="10"/>
  <c r="AB28" i="10"/>
  <c r="Y28" i="10"/>
  <c r="V28" i="10"/>
  <c r="S28" i="10"/>
  <c r="P28" i="10"/>
  <c r="M28" i="10"/>
  <c r="AQ27" i="10"/>
  <c r="AN27" i="10"/>
  <c r="AK27" i="10"/>
  <c r="AH27" i="10"/>
  <c r="AE27" i="10"/>
  <c r="AB27" i="10"/>
  <c r="Y27" i="10"/>
  <c r="V27" i="10"/>
  <c r="S27" i="10"/>
  <c r="P27" i="10"/>
  <c r="M27" i="10"/>
  <c r="AQ26" i="10"/>
  <c r="AN26" i="10"/>
  <c r="AK26" i="10"/>
  <c r="AH26" i="10"/>
  <c r="AE26" i="10"/>
  <c r="AB26" i="10"/>
  <c r="Y26" i="10"/>
  <c r="V26" i="10"/>
  <c r="S26" i="10"/>
  <c r="P26" i="10"/>
  <c r="M26" i="10"/>
  <c r="AQ25" i="10"/>
  <c r="AN25" i="10"/>
  <c r="AK25" i="10"/>
  <c r="AH25" i="10"/>
  <c r="AE25" i="10"/>
  <c r="AB25" i="10"/>
  <c r="Y25" i="10"/>
  <c r="V25" i="10"/>
  <c r="S25" i="10"/>
  <c r="P25" i="10"/>
  <c r="M25" i="10"/>
  <c r="AQ24" i="10"/>
  <c r="AN24" i="10"/>
  <c r="AK24" i="10"/>
  <c r="AH24" i="10"/>
  <c r="AE24" i="10"/>
  <c r="AB24" i="10"/>
  <c r="Y24" i="10"/>
  <c r="V24" i="10"/>
  <c r="S24" i="10"/>
  <c r="P24" i="10"/>
  <c r="M24" i="10"/>
  <c r="AQ23" i="10"/>
  <c r="AN23" i="10"/>
  <c r="AK23" i="10"/>
  <c r="AH23" i="10"/>
  <c r="AE23" i="10"/>
  <c r="AB23" i="10"/>
  <c r="Y23" i="10"/>
  <c r="V23" i="10"/>
  <c r="S23" i="10"/>
  <c r="P23" i="10"/>
  <c r="M23" i="10"/>
  <c r="AQ22" i="10"/>
  <c r="AN22" i="10"/>
  <c r="AK22" i="10"/>
  <c r="AH22" i="10"/>
  <c r="AE22" i="10"/>
  <c r="AB22" i="10"/>
  <c r="Y22" i="10"/>
  <c r="V22" i="10"/>
  <c r="S22" i="10"/>
  <c r="P22" i="10"/>
  <c r="M22" i="10"/>
  <c r="AQ21" i="10"/>
  <c r="AN21" i="10"/>
  <c r="AK21" i="10"/>
  <c r="AH21" i="10"/>
  <c r="AE21" i="10"/>
  <c r="AB21" i="10"/>
  <c r="Y21" i="10"/>
  <c r="V21" i="10"/>
  <c r="S21" i="10"/>
  <c r="P21" i="10"/>
  <c r="M21" i="10"/>
  <c r="AQ20" i="10"/>
  <c r="AN20" i="10"/>
  <c r="AK20" i="10"/>
  <c r="AH20" i="10"/>
  <c r="AE20" i="10"/>
  <c r="AB20" i="10"/>
  <c r="Y20" i="10"/>
  <c r="V20" i="10"/>
  <c r="S20" i="10"/>
  <c r="P20" i="10"/>
  <c r="M20" i="10"/>
  <c r="AQ19" i="10"/>
  <c r="AN19" i="10"/>
  <c r="AK19" i="10"/>
  <c r="AH19" i="10"/>
  <c r="AE19" i="10"/>
  <c r="AB19" i="10"/>
  <c r="Y19" i="10"/>
  <c r="V19" i="10"/>
  <c r="S19" i="10"/>
  <c r="P19" i="10"/>
  <c r="M19" i="10"/>
  <c r="AQ18" i="10"/>
  <c r="AN18" i="10"/>
  <c r="AK18" i="10"/>
  <c r="AH18" i="10"/>
  <c r="AE18" i="10"/>
  <c r="AB18" i="10"/>
  <c r="Y18" i="10"/>
  <c r="V18" i="10"/>
  <c r="S18" i="10"/>
  <c r="P18" i="10"/>
  <c r="M18" i="10"/>
  <c r="AQ17" i="10"/>
  <c r="AN17" i="10"/>
  <c r="AK17" i="10"/>
  <c r="AH17" i="10"/>
  <c r="AE17" i="10"/>
  <c r="AB17" i="10"/>
  <c r="Y17" i="10"/>
  <c r="V17" i="10"/>
  <c r="S17" i="10"/>
  <c r="P17" i="10"/>
  <c r="M17" i="10"/>
  <c r="AQ16" i="10"/>
  <c r="AN16" i="10"/>
  <c r="AK16" i="10"/>
  <c r="AH16" i="10"/>
  <c r="AE16" i="10"/>
  <c r="AB16" i="10"/>
  <c r="Y16" i="10"/>
  <c r="V16" i="10"/>
  <c r="S16" i="10"/>
  <c r="P16" i="10"/>
  <c r="M16" i="10"/>
  <c r="AQ15" i="10"/>
  <c r="AN15" i="10"/>
  <c r="AK15" i="10"/>
  <c r="AH15" i="10"/>
  <c r="AE15" i="10"/>
  <c r="AB15" i="10"/>
  <c r="Y15" i="10"/>
  <c r="V15" i="10"/>
  <c r="S15" i="10"/>
  <c r="P15" i="10"/>
  <c r="M15" i="10"/>
  <c r="AQ14" i="10"/>
  <c r="AN14" i="10"/>
  <c r="AK14" i="10"/>
  <c r="AH14" i="10"/>
  <c r="AE14" i="10"/>
  <c r="AB14" i="10"/>
  <c r="Y14" i="10"/>
  <c r="V14" i="10"/>
  <c r="S14" i="10"/>
  <c r="P14" i="10"/>
  <c r="M14" i="10"/>
  <c r="AQ13" i="10"/>
  <c r="AN13" i="10"/>
  <c r="AK13" i="10"/>
  <c r="AH13" i="10"/>
  <c r="AE13" i="10"/>
  <c r="AB13" i="10"/>
  <c r="Y13" i="10"/>
  <c r="V13" i="10"/>
  <c r="S13" i="10"/>
  <c r="P13" i="10"/>
  <c r="M13" i="10"/>
  <c r="AQ12" i="10"/>
  <c r="AN12" i="10"/>
  <c r="AK12" i="10"/>
  <c r="AH12" i="10"/>
  <c r="AE12" i="10"/>
  <c r="AB12" i="10"/>
  <c r="Y12" i="10"/>
  <c r="V12" i="10"/>
  <c r="S12" i="10"/>
  <c r="P12" i="10"/>
  <c r="M12" i="10"/>
  <c r="AQ11" i="10"/>
  <c r="AN11" i="10"/>
  <c r="AK11" i="10"/>
  <c r="AH11" i="10"/>
  <c r="AE11" i="10"/>
  <c r="AB11" i="10"/>
  <c r="Y11" i="10"/>
  <c r="V11" i="10"/>
  <c r="S11" i="10"/>
  <c r="P11" i="10"/>
  <c r="M11" i="10"/>
  <c r="AQ10" i="10"/>
  <c r="AN10" i="10"/>
  <c r="AK10" i="10"/>
  <c r="AH10" i="10"/>
  <c r="AE10" i="10"/>
  <c r="AB10" i="10"/>
  <c r="Y10" i="10"/>
  <c r="V10" i="10"/>
  <c r="S10" i="10"/>
  <c r="P10" i="10"/>
  <c r="M10" i="10"/>
  <c r="AQ9" i="10"/>
  <c r="AN9" i="10"/>
  <c r="AK9" i="10"/>
  <c r="AH9" i="10"/>
  <c r="AE9" i="10"/>
  <c r="AB9" i="10"/>
  <c r="Y9" i="10"/>
  <c r="V9" i="10"/>
  <c r="S9" i="10"/>
  <c r="P9" i="10"/>
  <c r="M9" i="10"/>
  <c r="AQ8" i="10"/>
  <c r="AN8" i="10"/>
  <c r="AK8" i="10"/>
  <c r="AH8" i="10"/>
  <c r="AE8" i="10"/>
  <c r="AB8" i="10"/>
  <c r="Y8" i="10"/>
  <c r="V8" i="10"/>
  <c r="S8" i="10"/>
  <c r="P8" i="10"/>
  <c r="M8" i="10"/>
  <c r="AQ7" i="10"/>
  <c r="AN7" i="10"/>
  <c r="AK7" i="10"/>
  <c r="AH7" i="10"/>
  <c r="AE7" i="10"/>
  <c r="AB7" i="10"/>
  <c r="Y7" i="10"/>
  <c r="V7" i="10"/>
  <c r="S7" i="10"/>
  <c r="P7" i="10"/>
  <c r="M7" i="10"/>
  <c r="AQ6" i="10"/>
  <c r="AN6" i="10"/>
  <c r="AK6" i="10"/>
  <c r="AH6" i="10"/>
  <c r="AE6" i="10"/>
  <c r="AB6" i="10"/>
  <c r="Y6" i="10"/>
  <c r="V6" i="10"/>
  <c r="S6" i="10"/>
  <c r="P6" i="10"/>
  <c r="M6" i="10"/>
  <c r="AQ5" i="10"/>
  <c r="AN5" i="10"/>
  <c r="AK5" i="10"/>
  <c r="AH5" i="10"/>
  <c r="AE5" i="10"/>
  <c r="AB5" i="10"/>
  <c r="Y5" i="10"/>
  <c r="V5" i="10"/>
  <c r="S5" i="10"/>
  <c r="P5" i="10"/>
  <c r="M5" i="10"/>
  <c r="AQ4" i="10"/>
  <c r="AN4" i="10"/>
  <c r="AK4" i="10"/>
  <c r="AH4" i="10"/>
  <c r="AE4" i="10"/>
  <c r="AB4" i="10"/>
  <c r="Y4" i="10"/>
  <c r="V4" i="10"/>
  <c r="S4" i="10"/>
  <c r="P4" i="10"/>
  <c r="M4" i="10"/>
  <c r="AQ3" i="10"/>
  <c r="AN3" i="10"/>
  <c r="AK3" i="10"/>
  <c r="AH3" i="10"/>
  <c r="AE3" i="10"/>
  <c r="AB3" i="10"/>
  <c r="Y3" i="10"/>
  <c r="V3" i="10"/>
  <c r="S3" i="10"/>
  <c r="P3" i="10"/>
  <c r="M3" i="10"/>
  <c r="AR40" i="9"/>
  <c r="AO40" i="9"/>
  <c r="AL40" i="9"/>
  <c r="AC40" i="9"/>
  <c r="W40" i="9"/>
  <c r="Q40" i="9"/>
  <c r="AV39" i="9"/>
  <c r="AR39" i="9"/>
  <c r="AO39" i="9"/>
  <c r="AL39" i="9"/>
  <c r="AI39" i="9"/>
  <c r="AC39" i="9"/>
  <c r="Z39" i="9"/>
  <c r="W39" i="9"/>
  <c r="T39" i="9"/>
  <c r="Q39" i="9"/>
  <c r="N39" i="9"/>
  <c r="AV38" i="9"/>
  <c r="AR38" i="9"/>
  <c r="AO38" i="9"/>
  <c r="AL38" i="9"/>
  <c r="AI38" i="9"/>
  <c r="AC38" i="9"/>
  <c r="Z38" i="9"/>
  <c r="W38" i="9"/>
  <c r="T38" i="9"/>
  <c r="Q38" i="9"/>
  <c r="N38" i="9"/>
  <c r="AV37" i="9"/>
  <c r="AR37" i="9"/>
  <c r="AO37" i="9"/>
  <c r="AL37" i="9"/>
  <c r="AI37" i="9"/>
  <c r="AC37" i="9"/>
  <c r="Z37" i="9"/>
  <c r="W37" i="9"/>
  <c r="T37" i="9"/>
  <c r="Q37" i="9"/>
  <c r="N37" i="9"/>
  <c r="AV36" i="9"/>
  <c r="AR36" i="9"/>
  <c r="AO36" i="9"/>
  <c r="AL36" i="9"/>
  <c r="AI36" i="9"/>
  <c r="AC36" i="9"/>
  <c r="Z36" i="9"/>
  <c r="W36" i="9"/>
  <c r="T36" i="9"/>
  <c r="Q36" i="9"/>
  <c r="N36" i="9"/>
  <c r="AV35" i="9"/>
  <c r="AR35" i="9"/>
  <c r="AO35" i="9"/>
  <c r="AL35" i="9"/>
  <c r="AI35" i="9"/>
  <c r="AC35" i="9"/>
  <c r="Z35" i="9"/>
  <c r="W35" i="9"/>
  <c r="T35" i="9"/>
  <c r="Q35" i="9"/>
  <c r="N35" i="9"/>
  <c r="AV34" i="9"/>
  <c r="AR34" i="9"/>
  <c r="AO34" i="9"/>
  <c r="AL34" i="9"/>
  <c r="AI34" i="9"/>
  <c r="AC34" i="9"/>
  <c r="Z34" i="9"/>
  <c r="W34" i="9"/>
  <c r="T34" i="9"/>
  <c r="Q34" i="9"/>
  <c r="N34" i="9"/>
  <c r="AV33" i="9"/>
  <c r="AR33" i="9"/>
  <c r="AO33" i="9"/>
  <c r="AL33" i="9"/>
  <c r="AI33" i="9"/>
  <c r="AC33" i="9"/>
  <c r="Z33" i="9"/>
  <c r="W33" i="9"/>
  <c r="T33" i="9"/>
  <c r="Q33" i="9"/>
  <c r="N33" i="9"/>
  <c r="AV32" i="9"/>
  <c r="AR32" i="9"/>
  <c r="AO32" i="9"/>
  <c r="AL32" i="9"/>
  <c r="AI32" i="9"/>
  <c r="AC32" i="9"/>
  <c r="Z32" i="9"/>
  <c r="W32" i="9"/>
  <c r="T32" i="9"/>
  <c r="Q32" i="9"/>
  <c r="N32" i="9"/>
  <c r="AV31" i="9"/>
  <c r="AR31" i="9"/>
  <c r="AO31" i="9"/>
  <c r="AL31" i="9"/>
  <c r="AI31" i="9"/>
  <c r="AC31" i="9"/>
  <c r="Z31" i="9"/>
  <c r="W31" i="9"/>
  <c r="T31" i="9"/>
  <c r="Q31" i="9"/>
  <c r="N31" i="9"/>
  <c r="AV30" i="9"/>
  <c r="AR30" i="9"/>
  <c r="AO30" i="9"/>
  <c r="AL30" i="9"/>
  <c r="AI30" i="9"/>
  <c r="AC30" i="9"/>
  <c r="Z30" i="9"/>
  <c r="W30" i="9"/>
  <c r="T30" i="9"/>
  <c r="Q30" i="9"/>
  <c r="N30" i="9"/>
  <c r="AV29" i="9"/>
  <c r="AR29" i="9"/>
  <c r="AO29" i="9"/>
  <c r="AL29" i="9"/>
  <c r="AI29" i="9"/>
  <c r="AC29" i="9"/>
  <c r="Z29" i="9"/>
  <c r="W29" i="9"/>
  <c r="T29" i="9"/>
  <c r="Q29" i="9"/>
  <c r="N29" i="9"/>
  <c r="AV28" i="9"/>
  <c r="AR28" i="9"/>
  <c r="AO28" i="9"/>
  <c r="AL28" i="9"/>
  <c r="AI28" i="9"/>
  <c r="AC28" i="9"/>
  <c r="Z28" i="9"/>
  <c r="W28" i="9"/>
  <c r="T28" i="9"/>
  <c r="Q28" i="9"/>
  <c r="N28" i="9"/>
  <c r="AV27" i="9"/>
  <c r="AR27" i="9"/>
  <c r="AO27" i="9"/>
  <c r="AL27" i="9"/>
  <c r="AI27" i="9"/>
  <c r="AC27" i="9"/>
  <c r="Z27" i="9"/>
  <c r="W27" i="9"/>
  <c r="T27" i="9"/>
  <c r="Q27" i="9"/>
  <c r="N27" i="9"/>
  <c r="AV26" i="9"/>
  <c r="AR26" i="9"/>
  <c r="AO26" i="9"/>
  <c r="AL26" i="9"/>
  <c r="AI26" i="9"/>
  <c r="AC26" i="9"/>
  <c r="Z26" i="9"/>
  <c r="W26" i="9"/>
  <c r="T26" i="9"/>
  <c r="Q26" i="9"/>
  <c r="N26" i="9"/>
  <c r="AV25" i="9"/>
  <c r="AR25" i="9"/>
  <c r="AO25" i="9"/>
  <c r="AL25" i="9"/>
  <c r="AI25" i="9"/>
  <c r="AC25" i="9"/>
  <c r="Z25" i="9"/>
  <c r="W25" i="9"/>
  <c r="T25" i="9"/>
  <c r="Q25" i="9"/>
  <c r="N25" i="9"/>
  <c r="AV24" i="9"/>
  <c r="AR24" i="9"/>
  <c r="AO24" i="9"/>
  <c r="AL24" i="9"/>
  <c r="AI24" i="9"/>
  <c r="AC24" i="9"/>
  <c r="Z24" i="9"/>
  <c r="W24" i="9"/>
  <c r="T24" i="9"/>
  <c r="Q24" i="9"/>
  <c r="N24" i="9"/>
  <c r="AV23" i="9"/>
  <c r="AR23" i="9"/>
  <c r="AO23" i="9"/>
  <c r="AL23" i="9"/>
  <c r="AI23" i="9"/>
  <c r="AC23" i="9"/>
  <c r="Z23" i="9"/>
  <c r="W23" i="9"/>
  <c r="T23" i="9"/>
  <c r="Q23" i="9"/>
  <c r="N23" i="9"/>
  <c r="AV22" i="9"/>
  <c r="AR22" i="9"/>
  <c r="AO22" i="9"/>
  <c r="AL22" i="9"/>
  <c r="AI22" i="9"/>
  <c r="AC22" i="9"/>
  <c r="Z22" i="9"/>
  <c r="W22" i="9"/>
  <c r="T22" i="9"/>
  <c r="Q22" i="9"/>
  <c r="N22" i="9"/>
  <c r="AV21" i="9"/>
  <c r="AR21" i="9"/>
  <c r="AO21" i="9"/>
  <c r="AL21" i="9"/>
  <c r="AI21" i="9"/>
  <c r="AC21" i="9"/>
  <c r="Z21" i="9"/>
  <c r="W21" i="9"/>
  <c r="T21" i="9"/>
  <c r="Q21" i="9"/>
  <c r="N21" i="9"/>
  <c r="AV20" i="9"/>
  <c r="AR20" i="9"/>
  <c r="AO20" i="9"/>
  <c r="AL20" i="9"/>
  <c r="AI20" i="9"/>
  <c r="AC20" i="9"/>
  <c r="Z20" i="9"/>
  <c r="W20" i="9"/>
  <c r="T20" i="9"/>
  <c r="Q20" i="9"/>
  <c r="N20" i="9"/>
  <c r="AV19" i="9"/>
  <c r="AR19" i="9"/>
  <c r="AO19" i="9"/>
  <c r="AL19" i="9"/>
  <c r="AI19" i="9"/>
  <c r="AC19" i="9"/>
  <c r="Z19" i="9"/>
  <c r="W19" i="9"/>
  <c r="T19" i="9"/>
  <c r="Q19" i="9"/>
  <c r="N19" i="9"/>
  <c r="AV18" i="9"/>
  <c r="AR18" i="9"/>
  <c r="AO18" i="9"/>
  <c r="AL18" i="9"/>
  <c r="AI18" i="9"/>
  <c r="AC18" i="9"/>
  <c r="Z18" i="9"/>
  <c r="W18" i="9"/>
  <c r="T18" i="9"/>
  <c r="Q18" i="9"/>
  <c r="N18" i="9"/>
  <c r="AV17" i="9"/>
  <c r="AR17" i="9"/>
  <c r="AO17" i="9"/>
  <c r="AL17" i="9"/>
  <c r="AI17" i="9"/>
  <c r="AC17" i="9"/>
  <c r="Z17" i="9"/>
  <c r="W17" i="9"/>
  <c r="T17" i="9"/>
  <c r="Q17" i="9"/>
  <c r="N17" i="9"/>
  <c r="AV16" i="9"/>
  <c r="AR16" i="9"/>
  <c r="AO16" i="9"/>
  <c r="AL16" i="9"/>
  <c r="AI16" i="9"/>
  <c r="AC16" i="9"/>
  <c r="Z16" i="9"/>
  <c r="W16" i="9"/>
  <c r="T16" i="9"/>
  <c r="Q16" i="9"/>
  <c r="N16" i="9"/>
  <c r="AV15" i="9"/>
  <c r="AR15" i="9"/>
  <c r="AO15" i="9"/>
  <c r="AL15" i="9"/>
  <c r="AI15" i="9"/>
  <c r="AC15" i="9"/>
  <c r="Z15" i="9"/>
  <c r="W15" i="9"/>
  <c r="T15" i="9"/>
  <c r="Q15" i="9"/>
  <c r="N15" i="9"/>
  <c r="AV14" i="9"/>
  <c r="AR14" i="9"/>
  <c r="AO14" i="9"/>
  <c r="AL14" i="9"/>
  <c r="AI14" i="9"/>
  <c r="AC14" i="9"/>
  <c r="Z14" i="9"/>
  <c r="W14" i="9"/>
  <c r="T14" i="9"/>
  <c r="Q14" i="9"/>
  <c r="N14" i="9"/>
  <c r="AV13" i="9"/>
  <c r="AR13" i="9"/>
  <c r="AO13" i="9"/>
  <c r="AL13" i="9"/>
  <c r="AI13" i="9"/>
  <c r="AC13" i="9"/>
  <c r="Z13" i="9"/>
  <c r="W13" i="9"/>
  <c r="T13" i="9"/>
  <c r="Q13" i="9"/>
  <c r="N13" i="9"/>
  <c r="AV12" i="9"/>
  <c r="AR12" i="9"/>
  <c r="AO12" i="9"/>
  <c r="AL12" i="9"/>
  <c r="AI12" i="9"/>
  <c r="AC12" i="9"/>
  <c r="Z12" i="9"/>
  <c r="W12" i="9"/>
  <c r="T12" i="9"/>
  <c r="Q12" i="9"/>
  <c r="N12" i="9"/>
  <c r="AV11" i="9"/>
  <c r="AR11" i="9"/>
  <c r="AO11" i="9"/>
  <c r="AL11" i="9"/>
  <c r="AI11" i="9"/>
  <c r="AC11" i="9"/>
  <c r="Z11" i="9"/>
  <c r="W11" i="9"/>
  <c r="T11" i="9"/>
  <c r="Q11" i="9"/>
  <c r="N11" i="9"/>
  <c r="AV10" i="9"/>
  <c r="AR10" i="9"/>
  <c r="AO10" i="9"/>
  <c r="AL10" i="9"/>
  <c r="AI10" i="9"/>
  <c r="AC10" i="9"/>
  <c r="Z10" i="9"/>
  <c r="W10" i="9"/>
  <c r="T10" i="9"/>
  <c r="Q10" i="9"/>
  <c r="N10" i="9"/>
  <c r="AV9" i="9"/>
  <c r="AR9" i="9"/>
  <c r="AO9" i="9"/>
  <c r="AL9" i="9"/>
  <c r="AI9" i="9"/>
  <c r="AC9" i="9"/>
  <c r="Z9" i="9"/>
  <c r="W9" i="9"/>
  <c r="T9" i="9"/>
  <c r="Q9" i="9"/>
  <c r="N9" i="9"/>
  <c r="AV8" i="9"/>
  <c r="AR8" i="9"/>
  <c r="AO8" i="9"/>
  <c r="AL8" i="9"/>
  <c r="AI8" i="9"/>
  <c r="AC8" i="9"/>
  <c r="Z8" i="9"/>
  <c r="W8" i="9"/>
  <c r="T8" i="9"/>
  <c r="Q8" i="9"/>
  <c r="N8" i="9"/>
  <c r="AV7" i="9"/>
  <c r="AR7" i="9"/>
  <c r="AO7" i="9"/>
  <c r="AL7" i="9"/>
  <c r="AI7" i="9"/>
  <c r="AC7" i="9"/>
  <c r="Z7" i="9"/>
  <c r="W7" i="9"/>
  <c r="T7" i="9"/>
  <c r="Q7" i="9"/>
  <c r="N7" i="9"/>
  <c r="AV6" i="9"/>
  <c r="AR6" i="9"/>
  <c r="AO6" i="9"/>
  <c r="AL6" i="9"/>
  <c r="AI6" i="9"/>
  <c r="AC6" i="9"/>
  <c r="Z6" i="9"/>
  <c r="W6" i="9"/>
  <c r="T6" i="9"/>
  <c r="Q6" i="9"/>
  <c r="N6" i="9"/>
  <c r="AV5" i="9"/>
  <c r="AR5" i="9"/>
  <c r="AO5" i="9"/>
  <c r="AL5" i="9"/>
  <c r="AI5" i="9"/>
  <c r="AC5" i="9"/>
  <c r="Z5" i="9"/>
  <c r="W5" i="9"/>
  <c r="T5" i="9"/>
  <c r="Q5" i="9"/>
  <c r="N5" i="9"/>
  <c r="AV4" i="9"/>
  <c r="AR4" i="9"/>
  <c r="AO4" i="9"/>
  <c r="AL4" i="9"/>
  <c r="AI4" i="9"/>
  <c r="AC4" i="9"/>
  <c r="Z4" i="9"/>
  <c r="W4" i="9"/>
  <c r="T4" i="9"/>
  <c r="Q4" i="9"/>
  <c r="N4" i="9"/>
  <c r="AV3" i="9"/>
  <c r="AR3" i="9"/>
  <c r="AO3" i="9"/>
  <c r="AL3" i="9"/>
  <c r="AI3" i="9"/>
  <c r="AC3" i="9"/>
  <c r="Z3" i="9"/>
  <c r="W3" i="9"/>
  <c r="T3" i="9"/>
  <c r="Q3" i="9"/>
  <c r="N3" i="9"/>
  <c r="AV40" i="8"/>
  <c r="AR40" i="8"/>
  <c r="AO40" i="8"/>
  <c r="AL40" i="8"/>
  <c r="AI40" i="8"/>
  <c r="AC40" i="8"/>
  <c r="Z40" i="8"/>
  <c r="W40" i="8"/>
  <c r="T40" i="8"/>
  <c r="Q40" i="8"/>
  <c r="N40" i="8"/>
  <c r="AV39" i="8"/>
  <c r="AR39" i="8"/>
  <c r="AO39" i="8"/>
  <c r="AL39" i="8"/>
  <c r="AI39" i="8"/>
  <c r="AC39" i="8"/>
  <c r="Z39" i="8"/>
  <c r="W39" i="8"/>
  <c r="T39" i="8"/>
  <c r="Q39" i="8"/>
  <c r="N39" i="8"/>
  <c r="AV38" i="8"/>
  <c r="AR38" i="8"/>
  <c r="AO38" i="8"/>
  <c r="AL38" i="8"/>
  <c r="AI38" i="8"/>
  <c r="AC38" i="8"/>
  <c r="Z38" i="8"/>
  <c r="W38" i="8"/>
  <c r="T38" i="8"/>
  <c r="Q38" i="8"/>
  <c r="N38" i="8"/>
  <c r="AV37" i="8"/>
  <c r="AR37" i="8"/>
  <c r="AO37" i="8"/>
  <c r="AL37" i="8"/>
  <c r="AI37" i="8"/>
  <c r="AC37" i="8"/>
  <c r="Z37" i="8"/>
  <c r="W37" i="8"/>
  <c r="T37" i="8"/>
  <c r="Q37" i="8"/>
  <c r="N37" i="8"/>
  <c r="AV36" i="8"/>
  <c r="AR36" i="8"/>
  <c r="AO36" i="8"/>
  <c r="AL36" i="8"/>
  <c r="AI36" i="8"/>
  <c r="AC36" i="8"/>
  <c r="Z36" i="8"/>
  <c r="W36" i="8"/>
  <c r="T36" i="8"/>
  <c r="Q36" i="8"/>
  <c r="N36" i="8"/>
  <c r="AV35" i="8"/>
  <c r="AR35" i="8"/>
  <c r="AO35" i="8"/>
  <c r="AL35" i="8"/>
  <c r="AI35" i="8"/>
  <c r="AC35" i="8"/>
  <c r="Z35" i="8"/>
  <c r="W35" i="8"/>
  <c r="T35" i="8"/>
  <c r="Q35" i="8"/>
  <c r="N35" i="8"/>
  <c r="AV34" i="8"/>
  <c r="AR34" i="8"/>
  <c r="AO34" i="8"/>
  <c r="AL34" i="8"/>
  <c r="AI34" i="8"/>
  <c r="AC34" i="8"/>
  <c r="Z34" i="8"/>
  <c r="W34" i="8"/>
  <c r="T34" i="8"/>
  <c r="Q34" i="8"/>
  <c r="N34" i="8"/>
  <c r="AV33" i="8"/>
  <c r="AR33" i="8"/>
  <c r="AO33" i="8"/>
  <c r="AL33" i="8"/>
  <c r="AI33" i="8"/>
  <c r="AC33" i="8"/>
  <c r="Z33" i="8"/>
  <c r="W33" i="8"/>
  <c r="T33" i="8"/>
  <c r="Q33" i="8"/>
  <c r="N33" i="8"/>
  <c r="AV32" i="8"/>
  <c r="AR32" i="8"/>
  <c r="AO32" i="8"/>
  <c r="AL32" i="8"/>
  <c r="AI32" i="8"/>
  <c r="AC32" i="8"/>
  <c r="Z32" i="8"/>
  <c r="W32" i="8"/>
  <c r="T32" i="8"/>
  <c r="Q32" i="8"/>
  <c r="N32" i="8"/>
  <c r="AV31" i="8"/>
  <c r="AR31" i="8"/>
  <c r="AO31" i="8"/>
  <c r="AL31" i="8"/>
  <c r="AI31" i="8"/>
  <c r="AC31" i="8"/>
  <c r="Z31" i="8"/>
  <c r="W31" i="8"/>
  <c r="T31" i="8"/>
  <c r="Q31" i="8"/>
  <c r="N31" i="8"/>
  <c r="AV30" i="8"/>
  <c r="AR30" i="8"/>
  <c r="AO30" i="8"/>
  <c r="AL30" i="8"/>
  <c r="AI30" i="8"/>
  <c r="AC30" i="8"/>
  <c r="Z30" i="8"/>
  <c r="W30" i="8"/>
  <c r="T30" i="8"/>
  <c r="Q30" i="8"/>
  <c r="N30" i="8"/>
  <c r="AV29" i="8"/>
  <c r="AR29" i="8"/>
  <c r="AO29" i="8"/>
  <c r="AL29" i="8"/>
  <c r="AI29" i="8"/>
  <c r="AC29" i="8"/>
  <c r="Z29" i="8"/>
  <c r="W29" i="8"/>
  <c r="T29" i="8"/>
  <c r="Q29" i="8"/>
  <c r="N29" i="8"/>
  <c r="AV28" i="8"/>
  <c r="AR28" i="8"/>
  <c r="AO28" i="8"/>
  <c r="AL28" i="8"/>
  <c r="AI28" i="8"/>
  <c r="AC28" i="8"/>
  <c r="Z28" i="8"/>
  <c r="W28" i="8"/>
  <c r="T28" i="8"/>
  <c r="Q28" i="8"/>
  <c r="N28" i="8"/>
  <c r="AV27" i="8"/>
  <c r="AR27" i="8"/>
  <c r="AO27" i="8"/>
  <c r="AL27" i="8"/>
  <c r="AI27" i="8"/>
  <c r="AC27" i="8"/>
  <c r="Z27" i="8"/>
  <c r="W27" i="8"/>
  <c r="T27" i="8"/>
  <c r="Q27" i="8"/>
  <c r="N27" i="8"/>
  <c r="AV26" i="8"/>
  <c r="AR26" i="8"/>
  <c r="AO26" i="8"/>
  <c r="AL26" i="8"/>
  <c r="AI26" i="8"/>
  <c r="AC26" i="8"/>
  <c r="Z26" i="8"/>
  <c r="W26" i="8"/>
  <c r="T26" i="8"/>
  <c r="Q26" i="8"/>
  <c r="N26" i="8"/>
  <c r="AV25" i="8"/>
  <c r="AR25" i="8"/>
  <c r="AO25" i="8"/>
  <c r="AL25" i="8"/>
  <c r="AI25" i="8"/>
  <c r="AC25" i="8"/>
  <c r="Z25" i="8"/>
  <c r="W25" i="8"/>
  <c r="T25" i="8"/>
  <c r="Q25" i="8"/>
  <c r="N25" i="8"/>
  <c r="AV24" i="8"/>
  <c r="AR24" i="8"/>
  <c r="AO24" i="8"/>
  <c r="AL24" i="8"/>
  <c r="AI24" i="8"/>
  <c r="AC24" i="8"/>
  <c r="Z24" i="8"/>
  <c r="W24" i="8"/>
  <c r="T24" i="8"/>
  <c r="Q24" i="8"/>
  <c r="N24" i="8"/>
  <c r="AV23" i="8"/>
  <c r="AR23" i="8"/>
  <c r="AO23" i="8"/>
  <c r="AL23" i="8"/>
  <c r="AI23" i="8"/>
  <c r="AC23" i="8"/>
  <c r="Z23" i="8"/>
  <c r="W23" i="8"/>
  <c r="T23" i="8"/>
  <c r="Q23" i="8"/>
  <c r="N23" i="8"/>
  <c r="AV22" i="8"/>
  <c r="AR22" i="8"/>
  <c r="AO22" i="8"/>
  <c r="AL22" i="8"/>
  <c r="AI22" i="8"/>
  <c r="AC22" i="8"/>
  <c r="Z22" i="8"/>
  <c r="W22" i="8"/>
  <c r="T22" i="8"/>
  <c r="Q22" i="8"/>
  <c r="N22" i="8"/>
  <c r="AV21" i="8"/>
  <c r="AR21" i="8"/>
  <c r="AO21" i="8"/>
  <c r="AL21" i="8"/>
  <c r="AI21" i="8"/>
  <c r="AC21" i="8"/>
  <c r="Z21" i="8"/>
  <c r="W21" i="8"/>
  <c r="T21" i="8"/>
  <c r="Q21" i="8"/>
  <c r="N21" i="8"/>
  <c r="AV20" i="8"/>
  <c r="AR20" i="8"/>
  <c r="AO20" i="8"/>
  <c r="AL20" i="8"/>
  <c r="AI20" i="8"/>
  <c r="AC20" i="8"/>
  <c r="Z20" i="8"/>
  <c r="W20" i="8"/>
  <c r="T20" i="8"/>
  <c r="Q20" i="8"/>
  <c r="N20" i="8"/>
  <c r="AV19" i="8"/>
  <c r="AR19" i="8"/>
  <c r="AO19" i="8"/>
  <c r="AL19" i="8"/>
  <c r="AI19" i="8"/>
  <c r="AC19" i="8"/>
  <c r="Z19" i="8"/>
  <c r="W19" i="8"/>
  <c r="T19" i="8"/>
  <c r="Q19" i="8"/>
  <c r="N19" i="8"/>
  <c r="AV18" i="8"/>
  <c r="AR18" i="8"/>
  <c r="AO18" i="8"/>
  <c r="AL18" i="8"/>
  <c r="AI18" i="8"/>
  <c r="AC18" i="8"/>
  <c r="Z18" i="8"/>
  <c r="W18" i="8"/>
  <c r="T18" i="8"/>
  <c r="Q18" i="8"/>
  <c r="N18" i="8"/>
  <c r="AV17" i="8"/>
  <c r="AR17" i="8"/>
  <c r="AO17" i="8"/>
  <c r="AL17" i="8"/>
  <c r="AI17" i="8"/>
  <c r="AC17" i="8"/>
  <c r="Z17" i="8"/>
  <c r="W17" i="8"/>
  <c r="T17" i="8"/>
  <c r="Q17" i="8"/>
  <c r="N17" i="8"/>
  <c r="AV16" i="8"/>
  <c r="AR16" i="8"/>
  <c r="AO16" i="8"/>
  <c r="AL16" i="8"/>
  <c r="AI16" i="8"/>
  <c r="AC16" i="8"/>
  <c r="Z16" i="8"/>
  <c r="W16" i="8"/>
  <c r="T16" i="8"/>
  <c r="Q16" i="8"/>
  <c r="N16" i="8"/>
  <c r="AV15" i="8"/>
  <c r="AR15" i="8"/>
  <c r="AO15" i="8"/>
  <c r="AL15" i="8"/>
  <c r="AI15" i="8"/>
  <c r="AC15" i="8"/>
  <c r="Z15" i="8"/>
  <c r="W15" i="8"/>
  <c r="T15" i="8"/>
  <c r="Q15" i="8"/>
  <c r="N15" i="8"/>
  <c r="AV14" i="8"/>
  <c r="AR14" i="8"/>
  <c r="AO14" i="8"/>
  <c r="AL14" i="8"/>
  <c r="AI14" i="8"/>
  <c r="AC14" i="8"/>
  <c r="Z14" i="8"/>
  <c r="W14" i="8"/>
  <c r="T14" i="8"/>
  <c r="Q14" i="8"/>
  <c r="N14" i="8"/>
  <c r="AV13" i="8"/>
  <c r="AR13" i="8"/>
  <c r="AO13" i="8"/>
  <c r="AL13" i="8"/>
  <c r="AI13" i="8"/>
  <c r="AC13" i="8"/>
  <c r="Z13" i="8"/>
  <c r="W13" i="8"/>
  <c r="T13" i="8"/>
  <c r="Q13" i="8"/>
  <c r="N13" i="8"/>
  <c r="AV12" i="8"/>
  <c r="AR12" i="8"/>
  <c r="AO12" i="8"/>
  <c r="AL12" i="8"/>
  <c r="AI12" i="8"/>
  <c r="AC12" i="8"/>
  <c r="Z12" i="8"/>
  <c r="W12" i="8"/>
  <c r="T12" i="8"/>
  <c r="Q12" i="8"/>
  <c r="N12" i="8"/>
  <c r="AV11" i="8"/>
  <c r="AR11" i="8"/>
  <c r="AO11" i="8"/>
  <c r="AL11" i="8"/>
  <c r="AI11" i="8"/>
  <c r="AC11" i="8"/>
  <c r="Z11" i="8"/>
  <c r="W11" i="8"/>
  <c r="T11" i="8"/>
  <c r="Q11" i="8"/>
  <c r="N11" i="8"/>
  <c r="AV10" i="8"/>
  <c r="AR10" i="8"/>
  <c r="AO10" i="8"/>
  <c r="AL10" i="8"/>
  <c r="AI10" i="8"/>
  <c r="AC10" i="8"/>
  <c r="Z10" i="8"/>
  <c r="W10" i="8"/>
  <c r="T10" i="8"/>
  <c r="Q10" i="8"/>
  <c r="N10" i="8"/>
  <c r="AV9" i="8"/>
  <c r="AR9" i="8"/>
  <c r="AO9" i="8"/>
  <c r="AL9" i="8"/>
  <c r="AI9" i="8"/>
  <c r="AC9" i="8"/>
  <c r="Z9" i="8"/>
  <c r="W9" i="8"/>
  <c r="T9" i="8"/>
  <c r="Q9" i="8"/>
  <c r="N9" i="8"/>
  <c r="AV8" i="8"/>
  <c r="AR8" i="8"/>
  <c r="AO8" i="8"/>
  <c r="AL8" i="8"/>
  <c r="AI8" i="8"/>
  <c r="AC8" i="8"/>
  <c r="Z8" i="8"/>
  <c r="W8" i="8"/>
  <c r="T8" i="8"/>
  <c r="Q8" i="8"/>
  <c r="N8" i="8"/>
  <c r="AV7" i="8"/>
  <c r="AR7" i="8"/>
  <c r="AO7" i="8"/>
  <c r="AL7" i="8"/>
  <c r="AI7" i="8"/>
  <c r="AC7" i="8"/>
  <c r="Z7" i="8"/>
  <c r="W7" i="8"/>
  <c r="T7" i="8"/>
  <c r="Q7" i="8"/>
  <c r="N7" i="8"/>
  <c r="AV6" i="8"/>
  <c r="AR6" i="8"/>
  <c r="AO6" i="8"/>
  <c r="AL6" i="8"/>
  <c r="AI6" i="8"/>
  <c r="AC6" i="8"/>
  <c r="Z6" i="8"/>
  <c r="W6" i="8"/>
  <c r="T6" i="8"/>
  <c r="Q6" i="8"/>
  <c r="N6" i="8"/>
  <c r="AV5" i="8"/>
  <c r="AR5" i="8"/>
  <c r="AO5" i="8"/>
  <c r="AL5" i="8"/>
  <c r="AI5" i="8"/>
  <c r="AC5" i="8"/>
  <c r="Z5" i="8"/>
  <c r="W5" i="8"/>
  <c r="T5" i="8"/>
  <c r="Q5" i="8"/>
  <c r="N5" i="8"/>
  <c r="AV4" i="8"/>
  <c r="AR4" i="8"/>
  <c r="AO4" i="8"/>
  <c r="AL4" i="8"/>
  <c r="AI4" i="8"/>
  <c r="AC4" i="8"/>
  <c r="Z4" i="8"/>
  <c r="W4" i="8"/>
  <c r="T4" i="8"/>
  <c r="Q4" i="8"/>
  <c r="N4" i="8"/>
  <c r="AV3" i="8"/>
  <c r="AR3" i="8"/>
  <c r="AO3" i="8"/>
  <c r="AL3" i="8"/>
  <c r="AI3" i="8"/>
  <c r="AC3" i="8"/>
  <c r="Z3" i="8"/>
  <c r="W3" i="8"/>
  <c r="T3" i="8"/>
  <c r="Q3" i="8"/>
  <c r="N3" i="8"/>
  <c r="AV40" i="7"/>
  <c r="AR40" i="7"/>
  <c r="AO40" i="7"/>
  <c r="AL40" i="7"/>
  <c r="AI40" i="7"/>
  <c r="AC40" i="7"/>
  <c r="Z40" i="7"/>
  <c r="W40" i="7"/>
  <c r="T40" i="7"/>
  <c r="Q40" i="7"/>
  <c r="N40" i="7"/>
  <c r="AV39" i="7"/>
  <c r="AR39" i="7"/>
  <c r="AO39" i="7"/>
  <c r="AL39" i="7"/>
  <c r="AI39" i="7"/>
  <c r="AC39" i="7"/>
  <c r="Z39" i="7"/>
  <c r="W39" i="7"/>
  <c r="T39" i="7"/>
  <c r="Q39" i="7"/>
  <c r="N39" i="7"/>
  <c r="AV38" i="7"/>
  <c r="AR38" i="7"/>
  <c r="AO38" i="7"/>
  <c r="AL38" i="7"/>
  <c r="AI38" i="7"/>
  <c r="AC38" i="7"/>
  <c r="Z38" i="7"/>
  <c r="W38" i="7"/>
  <c r="T38" i="7"/>
  <c r="Q38" i="7"/>
  <c r="N38" i="7"/>
  <c r="AV37" i="7"/>
  <c r="AR37" i="7"/>
  <c r="AO37" i="7"/>
  <c r="AL37" i="7"/>
  <c r="AI37" i="7"/>
  <c r="AC37" i="7"/>
  <c r="Z37" i="7"/>
  <c r="W37" i="7"/>
  <c r="T37" i="7"/>
  <c r="Q37" i="7"/>
  <c r="N37" i="7"/>
  <c r="AV36" i="7"/>
  <c r="AR36" i="7"/>
  <c r="AO36" i="7"/>
  <c r="AL36" i="7"/>
  <c r="AI36" i="7"/>
  <c r="AC36" i="7"/>
  <c r="Z36" i="7"/>
  <c r="W36" i="7"/>
  <c r="T36" i="7"/>
  <c r="Q36" i="7"/>
  <c r="N36" i="7"/>
  <c r="AV35" i="7"/>
  <c r="AR35" i="7"/>
  <c r="AO35" i="7"/>
  <c r="AL35" i="7"/>
  <c r="AI35" i="7"/>
  <c r="AC35" i="7"/>
  <c r="Z35" i="7"/>
  <c r="W35" i="7"/>
  <c r="T35" i="7"/>
  <c r="Q35" i="7"/>
  <c r="N35" i="7"/>
  <c r="AV34" i="7"/>
  <c r="AR34" i="7"/>
  <c r="AO34" i="7"/>
  <c r="AL34" i="7"/>
  <c r="AI34" i="7"/>
  <c r="AC34" i="7"/>
  <c r="Z34" i="7"/>
  <c r="W34" i="7"/>
  <c r="T34" i="7"/>
  <c r="Q34" i="7"/>
  <c r="N34" i="7"/>
  <c r="AV33" i="7"/>
  <c r="AR33" i="7"/>
  <c r="AO33" i="7"/>
  <c r="AL33" i="7"/>
  <c r="AI33" i="7"/>
  <c r="AC33" i="7"/>
  <c r="Z33" i="7"/>
  <c r="W33" i="7"/>
  <c r="T33" i="7"/>
  <c r="Q33" i="7"/>
  <c r="N33" i="7"/>
  <c r="AV32" i="7"/>
  <c r="AR32" i="7"/>
  <c r="AO32" i="7"/>
  <c r="AL32" i="7"/>
  <c r="AI32" i="7"/>
  <c r="AC32" i="7"/>
  <c r="Z32" i="7"/>
  <c r="W32" i="7"/>
  <c r="T32" i="7"/>
  <c r="Q32" i="7"/>
  <c r="N32" i="7"/>
  <c r="AV31" i="7"/>
  <c r="AR31" i="7"/>
  <c r="AO31" i="7"/>
  <c r="AL31" i="7"/>
  <c r="AI31" i="7"/>
  <c r="AC31" i="7"/>
  <c r="Z31" i="7"/>
  <c r="W31" i="7"/>
  <c r="T31" i="7"/>
  <c r="Q31" i="7"/>
  <c r="N31" i="7"/>
  <c r="AV30" i="7"/>
  <c r="AR30" i="7"/>
  <c r="AO30" i="7"/>
  <c r="AL30" i="7"/>
  <c r="AI30" i="7"/>
  <c r="AC30" i="7"/>
  <c r="Z30" i="7"/>
  <c r="W30" i="7"/>
  <c r="T30" i="7"/>
  <c r="Q30" i="7"/>
  <c r="N30" i="7"/>
  <c r="AV29" i="7"/>
  <c r="AR29" i="7"/>
  <c r="AO29" i="7"/>
  <c r="AL29" i="7"/>
  <c r="AI29" i="7"/>
  <c r="AC29" i="7"/>
  <c r="Z29" i="7"/>
  <c r="W29" i="7"/>
  <c r="T29" i="7"/>
  <c r="Q29" i="7"/>
  <c r="N29" i="7"/>
  <c r="AV28" i="7"/>
  <c r="AR28" i="7"/>
  <c r="AO28" i="7"/>
  <c r="AL28" i="7"/>
  <c r="AI28" i="7"/>
  <c r="AC28" i="7"/>
  <c r="Z28" i="7"/>
  <c r="W28" i="7"/>
  <c r="T28" i="7"/>
  <c r="Q28" i="7"/>
  <c r="N28" i="7"/>
  <c r="AV27" i="7"/>
  <c r="AR27" i="7"/>
  <c r="AO27" i="7"/>
  <c r="AL27" i="7"/>
  <c r="AI27" i="7"/>
  <c r="AC27" i="7"/>
  <c r="Z27" i="7"/>
  <c r="W27" i="7"/>
  <c r="T27" i="7"/>
  <c r="Q27" i="7"/>
  <c r="N27" i="7"/>
  <c r="AV26" i="7"/>
  <c r="AR26" i="7"/>
  <c r="AO26" i="7"/>
  <c r="AL26" i="7"/>
  <c r="AI26" i="7"/>
  <c r="AC26" i="7"/>
  <c r="Z26" i="7"/>
  <c r="W26" i="7"/>
  <c r="T26" i="7"/>
  <c r="Q26" i="7"/>
  <c r="N26" i="7"/>
  <c r="AV25" i="7"/>
  <c r="AR25" i="7"/>
  <c r="AO25" i="7"/>
  <c r="AL25" i="7"/>
  <c r="AI25" i="7"/>
  <c r="AC25" i="7"/>
  <c r="Z25" i="7"/>
  <c r="W25" i="7"/>
  <c r="T25" i="7"/>
  <c r="Q25" i="7"/>
  <c r="N25" i="7"/>
  <c r="AV24" i="7"/>
  <c r="AR24" i="7"/>
  <c r="AO24" i="7"/>
  <c r="AL24" i="7"/>
  <c r="AI24" i="7"/>
  <c r="AC24" i="7"/>
  <c r="Z24" i="7"/>
  <c r="W24" i="7"/>
  <c r="T24" i="7"/>
  <c r="Q24" i="7"/>
  <c r="N24" i="7"/>
  <c r="AV23" i="7"/>
  <c r="AR23" i="7"/>
  <c r="AO23" i="7"/>
  <c r="AL23" i="7"/>
  <c r="AI23" i="7"/>
  <c r="AC23" i="7"/>
  <c r="Z23" i="7"/>
  <c r="W23" i="7"/>
  <c r="T23" i="7"/>
  <c r="Q23" i="7"/>
  <c r="N23" i="7"/>
  <c r="AV22" i="7"/>
  <c r="AR22" i="7"/>
  <c r="AO22" i="7"/>
  <c r="AL22" i="7"/>
  <c r="AI22" i="7"/>
  <c r="AC22" i="7"/>
  <c r="Z22" i="7"/>
  <c r="W22" i="7"/>
  <c r="T22" i="7"/>
  <c r="Q22" i="7"/>
  <c r="N22" i="7"/>
  <c r="AV21" i="7"/>
  <c r="AR21" i="7"/>
  <c r="AO21" i="7"/>
  <c r="AL21" i="7"/>
  <c r="AI21" i="7"/>
  <c r="AC21" i="7"/>
  <c r="Z21" i="7"/>
  <c r="W21" i="7"/>
  <c r="T21" i="7"/>
  <c r="Q21" i="7"/>
  <c r="N21" i="7"/>
  <c r="AV20" i="7"/>
  <c r="AR20" i="7"/>
  <c r="AO20" i="7"/>
  <c r="AL20" i="7"/>
  <c r="AI20" i="7"/>
  <c r="AC20" i="7"/>
  <c r="Z20" i="7"/>
  <c r="W20" i="7"/>
  <c r="T20" i="7"/>
  <c r="Q20" i="7"/>
  <c r="N20" i="7"/>
  <c r="AV19" i="7"/>
  <c r="AR19" i="7"/>
  <c r="AO19" i="7"/>
  <c r="AL19" i="7"/>
  <c r="AI19" i="7"/>
  <c r="AC19" i="7"/>
  <c r="Z19" i="7"/>
  <c r="W19" i="7"/>
  <c r="T19" i="7"/>
  <c r="Q19" i="7"/>
  <c r="N19" i="7"/>
  <c r="AV18" i="7"/>
  <c r="AR18" i="7"/>
  <c r="AO18" i="7"/>
  <c r="AL18" i="7"/>
  <c r="AI18" i="7"/>
  <c r="AC18" i="7"/>
  <c r="Z18" i="7"/>
  <c r="W18" i="7"/>
  <c r="T18" i="7"/>
  <c r="Q18" i="7"/>
  <c r="N18" i="7"/>
  <c r="AV17" i="7"/>
  <c r="AR17" i="7"/>
  <c r="AO17" i="7"/>
  <c r="AL17" i="7"/>
  <c r="AI17" i="7"/>
  <c r="AC17" i="7"/>
  <c r="Z17" i="7"/>
  <c r="W17" i="7"/>
  <c r="T17" i="7"/>
  <c r="Q17" i="7"/>
  <c r="N17" i="7"/>
  <c r="AV16" i="7"/>
  <c r="AR16" i="7"/>
  <c r="AO16" i="7"/>
  <c r="AL16" i="7"/>
  <c r="AI16" i="7"/>
  <c r="AC16" i="7"/>
  <c r="Z16" i="7"/>
  <c r="W16" i="7"/>
  <c r="T16" i="7"/>
  <c r="Q16" i="7"/>
  <c r="N16" i="7"/>
  <c r="AV15" i="7"/>
  <c r="AR15" i="7"/>
  <c r="AO15" i="7"/>
  <c r="AL15" i="7"/>
  <c r="AI15" i="7"/>
  <c r="AC15" i="7"/>
  <c r="Z15" i="7"/>
  <c r="W15" i="7"/>
  <c r="T15" i="7"/>
  <c r="Q15" i="7"/>
  <c r="N15" i="7"/>
  <c r="AV14" i="7"/>
  <c r="AR14" i="7"/>
  <c r="AO14" i="7"/>
  <c r="AL14" i="7"/>
  <c r="AI14" i="7"/>
  <c r="AC14" i="7"/>
  <c r="Z14" i="7"/>
  <c r="W14" i="7"/>
  <c r="T14" i="7"/>
  <c r="Q14" i="7"/>
  <c r="N14" i="7"/>
  <c r="AV13" i="7"/>
  <c r="AR13" i="7"/>
  <c r="AO13" i="7"/>
  <c r="AL13" i="7"/>
  <c r="AI13" i="7"/>
  <c r="AC13" i="7"/>
  <c r="Z13" i="7"/>
  <c r="W13" i="7"/>
  <c r="T13" i="7"/>
  <c r="Q13" i="7"/>
  <c r="N13" i="7"/>
  <c r="AV12" i="7"/>
  <c r="AR12" i="7"/>
  <c r="AO12" i="7"/>
  <c r="AL12" i="7"/>
  <c r="AI12" i="7"/>
  <c r="AC12" i="7"/>
  <c r="Z12" i="7"/>
  <c r="W12" i="7"/>
  <c r="T12" i="7"/>
  <c r="Q12" i="7"/>
  <c r="N12" i="7"/>
  <c r="AV11" i="7"/>
  <c r="AR11" i="7"/>
  <c r="AO11" i="7"/>
  <c r="AL11" i="7"/>
  <c r="AI11" i="7"/>
  <c r="AC11" i="7"/>
  <c r="Z11" i="7"/>
  <c r="W11" i="7"/>
  <c r="T11" i="7"/>
  <c r="Q11" i="7"/>
  <c r="N11" i="7"/>
  <c r="AV10" i="7"/>
  <c r="AR10" i="7"/>
  <c r="AO10" i="7"/>
  <c r="AL10" i="7"/>
  <c r="AI10" i="7"/>
  <c r="AC10" i="7"/>
  <c r="Z10" i="7"/>
  <c r="W10" i="7"/>
  <c r="T10" i="7"/>
  <c r="Q10" i="7"/>
  <c r="N10" i="7"/>
  <c r="AV9" i="7"/>
  <c r="AR9" i="7"/>
  <c r="AO9" i="7"/>
  <c r="AL9" i="7"/>
  <c r="AI9" i="7"/>
  <c r="AC9" i="7"/>
  <c r="Z9" i="7"/>
  <c r="W9" i="7"/>
  <c r="T9" i="7"/>
  <c r="Q9" i="7"/>
  <c r="N9" i="7"/>
  <c r="AV8" i="7"/>
  <c r="AR8" i="7"/>
  <c r="AO8" i="7"/>
  <c r="AL8" i="7"/>
  <c r="AI8" i="7"/>
  <c r="AC8" i="7"/>
  <c r="Z8" i="7"/>
  <c r="W8" i="7"/>
  <c r="T8" i="7"/>
  <c r="Q8" i="7"/>
  <c r="N8" i="7"/>
  <c r="AV7" i="7"/>
  <c r="AR7" i="7"/>
  <c r="AO7" i="7"/>
  <c r="AL7" i="7"/>
  <c r="AI7" i="7"/>
  <c r="AC7" i="7"/>
  <c r="Z7" i="7"/>
  <c r="W7" i="7"/>
  <c r="T7" i="7"/>
  <c r="Q7" i="7"/>
  <c r="N7" i="7"/>
  <c r="AV6" i="7"/>
  <c r="AR6" i="7"/>
  <c r="AO6" i="7"/>
  <c r="AL6" i="7"/>
  <c r="AI6" i="7"/>
  <c r="AC6" i="7"/>
  <c r="Z6" i="7"/>
  <c r="W6" i="7"/>
  <c r="T6" i="7"/>
  <c r="Q6" i="7"/>
  <c r="N6" i="7"/>
  <c r="AV5" i="7"/>
  <c r="AR5" i="7"/>
  <c r="AO5" i="7"/>
  <c r="AL5" i="7"/>
  <c r="AI5" i="7"/>
  <c r="AC5" i="7"/>
  <c r="Z5" i="7"/>
  <c r="W5" i="7"/>
  <c r="T5" i="7"/>
  <c r="Q5" i="7"/>
  <c r="N5" i="7"/>
  <c r="AV4" i="7"/>
  <c r="AR4" i="7"/>
  <c r="AO4" i="7"/>
  <c r="AL4" i="7"/>
  <c r="AI4" i="7"/>
  <c r="AC4" i="7"/>
  <c r="Z4" i="7"/>
  <c r="W4" i="7"/>
  <c r="T4" i="7"/>
  <c r="Q4" i="7"/>
  <c r="N4" i="7"/>
  <c r="AV3" i="7"/>
  <c r="AR3" i="7"/>
  <c r="AO3" i="7"/>
  <c r="AL3" i="7"/>
  <c r="AI3" i="7"/>
  <c r="AC3" i="7"/>
  <c r="Z3" i="7"/>
  <c r="W3" i="7"/>
  <c r="T3" i="7"/>
  <c r="Q3" i="7"/>
  <c r="N3" i="7"/>
  <c r="I43" i="13" l="1"/>
  <c r="AV42" i="19" l="1"/>
  <c r="AS42" i="19"/>
  <c r="AR42" i="19"/>
  <c r="AO42" i="19"/>
  <c r="AL42" i="19"/>
  <c r="AF42" i="19"/>
  <c r="BB42" i="19" s="1"/>
  <c r="AD42" i="19"/>
  <c r="AE42" i="19" s="1"/>
  <c r="BD42" i="19" s="1"/>
  <c r="AC42" i="19"/>
  <c r="W42" i="19"/>
  <c r="Q42" i="19"/>
  <c r="AV41" i="19"/>
  <c r="AR41" i="19"/>
  <c r="AS41" i="19" s="1"/>
  <c r="AO41" i="19"/>
  <c r="AL41" i="19"/>
  <c r="AE41" i="19"/>
  <c r="BD41" i="19" s="1"/>
  <c r="AD41" i="19"/>
  <c r="AF41" i="19" s="1"/>
  <c r="BB41" i="19" s="1"/>
  <c r="AC41" i="19"/>
  <c r="W41" i="19"/>
  <c r="Q41" i="19"/>
  <c r="AV40" i="19"/>
  <c r="AS40" i="19"/>
  <c r="AR40" i="19"/>
  <c r="AO40" i="19"/>
  <c r="AL40" i="19"/>
  <c r="AF40" i="19"/>
  <c r="BB40" i="19" s="1"/>
  <c r="AD40" i="19"/>
  <c r="AE40" i="19" s="1"/>
  <c r="BE40" i="19" s="1"/>
  <c r="AC40" i="19"/>
  <c r="W40" i="19"/>
  <c r="Q40" i="19"/>
  <c r="AV39" i="19"/>
  <c r="AR39" i="19"/>
  <c r="AS39" i="19" s="1"/>
  <c r="AO39" i="19"/>
  <c r="AL39" i="19"/>
  <c r="AI39" i="19"/>
  <c r="AF39" i="19"/>
  <c r="AD39" i="19"/>
  <c r="AE39" i="19" s="1"/>
  <c r="BE39" i="19" s="1"/>
  <c r="AC39" i="19"/>
  <c r="Z39" i="19"/>
  <c r="W39" i="19"/>
  <c r="T39" i="19"/>
  <c r="Q39" i="19"/>
  <c r="N39" i="19"/>
  <c r="AV38" i="19"/>
  <c r="AS38" i="19"/>
  <c r="AR38" i="19"/>
  <c r="AO38" i="19"/>
  <c r="AL38" i="19"/>
  <c r="AI38" i="19"/>
  <c r="AC38" i="19"/>
  <c r="AD38" i="19" s="1"/>
  <c r="Z38" i="19"/>
  <c r="W38" i="19"/>
  <c r="T38" i="19"/>
  <c r="Q38" i="19"/>
  <c r="N38" i="19"/>
  <c r="AV37" i="19"/>
  <c r="AR37" i="19"/>
  <c r="AS37" i="19" s="1"/>
  <c r="AO37" i="19"/>
  <c r="AL37" i="19"/>
  <c r="AI37" i="19"/>
  <c r="AF37" i="19"/>
  <c r="AD37" i="19"/>
  <c r="AE37" i="19" s="1"/>
  <c r="BD37" i="19" s="1"/>
  <c r="AC37" i="19"/>
  <c r="Z37" i="19"/>
  <c r="W37" i="19"/>
  <c r="T37" i="19"/>
  <c r="Q37" i="19"/>
  <c r="N37" i="19"/>
  <c r="AV36" i="19"/>
  <c r="AS36" i="19"/>
  <c r="AR36" i="19"/>
  <c r="AO36" i="19"/>
  <c r="AL36" i="19"/>
  <c r="AI36" i="19"/>
  <c r="AC36" i="19"/>
  <c r="AD36" i="19" s="1"/>
  <c r="Z36" i="19"/>
  <c r="W36" i="19"/>
  <c r="T36" i="19"/>
  <c r="Q36" i="19"/>
  <c r="N36" i="19"/>
  <c r="AV35" i="19"/>
  <c r="AS35" i="19"/>
  <c r="AR35" i="19"/>
  <c r="AO35" i="19"/>
  <c r="AL35" i="19"/>
  <c r="AI35" i="19"/>
  <c r="AD35" i="19"/>
  <c r="AF35" i="19" s="1"/>
  <c r="BB35" i="19" s="1"/>
  <c r="AC35" i="19"/>
  <c r="Z35" i="19"/>
  <c r="W35" i="19"/>
  <c r="T35" i="19"/>
  <c r="Q35" i="19"/>
  <c r="N35" i="19"/>
  <c r="AV34" i="19"/>
  <c r="AS34" i="19"/>
  <c r="AR34" i="19"/>
  <c r="AO34" i="19"/>
  <c r="AL34" i="19"/>
  <c r="AI34" i="19"/>
  <c r="AE34" i="19"/>
  <c r="BD34" i="19" s="1"/>
  <c r="AD34" i="19"/>
  <c r="AF34" i="19" s="1"/>
  <c r="BB34" i="19" s="1"/>
  <c r="AC34" i="19"/>
  <c r="Z34" i="19"/>
  <c r="W34" i="19"/>
  <c r="T34" i="19"/>
  <c r="Q34" i="19"/>
  <c r="N34" i="19"/>
  <c r="BE33" i="19"/>
  <c r="AV33" i="19"/>
  <c r="AR33" i="19"/>
  <c r="AS33" i="19" s="1"/>
  <c r="AO33" i="19"/>
  <c r="AL33" i="19"/>
  <c r="AI33" i="19"/>
  <c r="AF33" i="19"/>
  <c r="AE33" i="19"/>
  <c r="AD33" i="19"/>
  <c r="AC33" i="19"/>
  <c r="Z33" i="19"/>
  <c r="W33" i="19"/>
  <c r="T33" i="19"/>
  <c r="Q33" i="19"/>
  <c r="N33" i="19"/>
  <c r="AV32" i="19"/>
  <c r="AS32" i="19"/>
  <c r="AR32" i="19"/>
  <c r="AO32" i="19"/>
  <c r="AL32" i="19"/>
  <c r="AI32" i="19"/>
  <c r="AC32" i="19"/>
  <c r="AD32" i="19" s="1"/>
  <c r="Z32" i="19"/>
  <c r="W32" i="19"/>
  <c r="T32" i="19"/>
  <c r="Q32" i="19"/>
  <c r="N32" i="19"/>
  <c r="AV31" i="19"/>
  <c r="AR31" i="19"/>
  <c r="AS31" i="19" s="1"/>
  <c r="AO31" i="19"/>
  <c r="AL31" i="19"/>
  <c r="AI31" i="19"/>
  <c r="AD31" i="19"/>
  <c r="AE31" i="19" s="1"/>
  <c r="BE31" i="19" s="1"/>
  <c r="AC31" i="19"/>
  <c r="Z31" i="19"/>
  <c r="W31" i="19"/>
  <c r="T31" i="19"/>
  <c r="Q31" i="19"/>
  <c r="N31" i="19"/>
  <c r="AV30" i="19"/>
  <c r="AS30" i="19"/>
  <c r="AR30" i="19"/>
  <c r="AO30" i="19"/>
  <c r="AL30" i="19"/>
  <c r="AI30" i="19"/>
  <c r="AC30" i="19"/>
  <c r="AD30" i="19" s="1"/>
  <c r="Z30" i="19"/>
  <c r="W30" i="19"/>
  <c r="T30" i="19"/>
  <c r="Q30" i="19"/>
  <c r="N30" i="19"/>
  <c r="AV29" i="19"/>
  <c r="AR29" i="19"/>
  <c r="AS29" i="19" s="1"/>
  <c r="AO29" i="19"/>
  <c r="AL29" i="19"/>
  <c r="AI29" i="19"/>
  <c r="AF29" i="19"/>
  <c r="AD29" i="19"/>
  <c r="AE29" i="19" s="1"/>
  <c r="BE29" i="19" s="1"/>
  <c r="AC29" i="19"/>
  <c r="Z29" i="19"/>
  <c r="W29" i="19"/>
  <c r="T29" i="19"/>
  <c r="Q29" i="19"/>
  <c r="N29" i="19"/>
  <c r="AV28" i="19"/>
  <c r="AS28" i="19"/>
  <c r="AR28" i="19"/>
  <c r="AO28" i="19"/>
  <c r="AL28" i="19"/>
  <c r="AI28" i="19"/>
  <c r="AC28" i="19"/>
  <c r="AD28" i="19" s="1"/>
  <c r="Z28" i="19"/>
  <c r="W28" i="19"/>
  <c r="T28" i="19"/>
  <c r="Q28" i="19"/>
  <c r="N28" i="19"/>
  <c r="AV27" i="19"/>
  <c r="AS27" i="19"/>
  <c r="AR27" i="19"/>
  <c r="AO27" i="19"/>
  <c r="AL27" i="19"/>
  <c r="AI27" i="19"/>
  <c r="AD27" i="19"/>
  <c r="AF27" i="19" s="1"/>
  <c r="BC27" i="19" s="1"/>
  <c r="AC27" i="19"/>
  <c r="Z27" i="19"/>
  <c r="W27" i="19"/>
  <c r="T27" i="19"/>
  <c r="Q27" i="19"/>
  <c r="N27" i="19"/>
  <c r="AV26" i="19"/>
  <c r="AS26" i="19"/>
  <c r="AR26" i="19"/>
  <c r="AO26" i="19"/>
  <c r="AL26" i="19"/>
  <c r="AI26" i="19"/>
  <c r="AE26" i="19"/>
  <c r="BD26" i="19" s="1"/>
  <c r="AD26" i="19"/>
  <c r="AF26" i="19" s="1"/>
  <c r="BB26" i="19" s="1"/>
  <c r="AC26" i="19"/>
  <c r="Z26" i="19"/>
  <c r="W26" i="19"/>
  <c r="T26" i="19"/>
  <c r="Q26" i="19"/>
  <c r="N26" i="19"/>
  <c r="BE25" i="19"/>
  <c r="AV25" i="19"/>
  <c r="AR25" i="19"/>
  <c r="AS25" i="19" s="1"/>
  <c r="AO25" i="19"/>
  <c r="AL25" i="19"/>
  <c r="AI25" i="19"/>
  <c r="AF25" i="19"/>
  <c r="BC25" i="19" s="1"/>
  <c r="AE25" i="19"/>
  <c r="AD25" i="19"/>
  <c r="AC25" i="19"/>
  <c r="Z25" i="19"/>
  <c r="W25" i="19"/>
  <c r="T25" i="19"/>
  <c r="Q25" i="19"/>
  <c r="N25" i="19"/>
  <c r="AV24" i="19"/>
  <c r="AS24" i="19"/>
  <c r="AR24" i="19"/>
  <c r="AO24" i="19"/>
  <c r="AL24" i="19"/>
  <c r="AI24" i="19"/>
  <c r="AC24" i="19"/>
  <c r="AD24" i="19" s="1"/>
  <c r="Z24" i="19"/>
  <c r="W24" i="19"/>
  <c r="T24" i="19"/>
  <c r="Q24" i="19"/>
  <c r="N24" i="19"/>
  <c r="AV23" i="19"/>
  <c r="AR23" i="19"/>
  <c r="AS23" i="19" s="1"/>
  <c r="AO23" i="19"/>
  <c r="AL23" i="19"/>
  <c r="AI23" i="19"/>
  <c r="AD23" i="19"/>
  <c r="AE23" i="19" s="1"/>
  <c r="BE23" i="19" s="1"/>
  <c r="AC23" i="19"/>
  <c r="Z23" i="19"/>
  <c r="W23" i="19"/>
  <c r="T23" i="19"/>
  <c r="Q23" i="19"/>
  <c r="N23" i="19"/>
  <c r="AV22" i="19"/>
  <c r="AS22" i="19"/>
  <c r="AR22" i="19"/>
  <c r="AO22" i="19"/>
  <c r="AL22" i="19"/>
  <c r="AI22" i="19"/>
  <c r="AC22" i="19"/>
  <c r="AD22" i="19" s="1"/>
  <c r="Z22" i="19"/>
  <c r="W22" i="19"/>
  <c r="T22" i="19"/>
  <c r="Q22" i="19"/>
  <c r="N22" i="19"/>
  <c r="AV21" i="19"/>
  <c r="AR21" i="19"/>
  <c r="AS21" i="19" s="1"/>
  <c r="AO21" i="19"/>
  <c r="AL21" i="19"/>
  <c r="AI21" i="19"/>
  <c r="AF21" i="19"/>
  <c r="AD21" i="19"/>
  <c r="AE21" i="19" s="1"/>
  <c r="BE21" i="19" s="1"/>
  <c r="AC21" i="19"/>
  <c r="Z21" i="19"/>
  <c r="W21" i="19"/>
  <c r="T21" i="19"/>
  <c r="Q21" i="19"/>
  <c r="N21" i="19"/>
  <c r="AV20" i="19"/>
  <c r="AS20" i="19"/>
  <c r="AR20" i="19"/>
  <c r="AO20" i="19"/>
  <c r="AL20" i="19"/>
  <c r="AI20" i="19"/>
  <c r="AC20" i="19"/>
  <c r="AD20" i="19" s="1"/>
  <c r="Z20" i="19"/>
  <c r="W20" i="19"/>
  <c r="T20" i="19"/>
  <c r="Q20" i="19"/>
  <c r="N20" i="19"/>
  <c r="AV19" i="19"/>
  <c r="AS19" i="19"/>
  <c r="AR19" i="19"/>
  <c r="AO19" i="19"/>
  <c r="AL19" i="19"/>
  <c r="AI19" i="19"/>
  <c r="AD19" i="19"/>
  <c r="AF19" i="19" s="1"/>
  <c r="BC19" i="19" s="1"/>
  <c r="AC19" i="19"/>
  <c r="Z19" i="19"/>
  <c r="W19" i="19"/>
  <c r="T19" i="19"/>
  <c r="Q19" i="19"/>
  <c r="N19" i="19"/>
  <c r="AV18" i="19"/>
  <c r="AS18" i="19"/>
  <c r="AR18" i="19"/>
  <c r="AO18" i="19"/>
  <c r="AL18" i="19"/>
  <c r="AI18" i="19"/>
  <c r="AE18" i="19"/>
  <c r="BD18" i="19" s="1"/>
  <c r="AD18" i="19"/>
  <c r="AF18" i="19" s="1"/>
  <c r="BB18" i="19" s="1"/>
  <c r="AC18" i="19"/>
  <c r="Z18" i="19"/>
  <c r="W18" i="19"/>
  <c r="T18" i="19"/>
  <c r="Q18" i="19"/>
  <c r="N18" i="19"/>
  <c r="BE17" i="19"/>
  <c r="AV17" i="19"/>
  <c r="AR17" i="19"/>
  <c r="AS17" i="19" s="1"/>
  <c r="AO17" i="19"/>
  <c r="AL17" i="19"/>
  <c r="AI17" i="19"/>
  <c r="AF17" i="19"/>
  <c r="BC17" i="19" s="1"/>
  <c r="AE17" i="19"/>
  <c r="AD17" i="19"/>
  <c r="AC17" i="19"/>
  <c r="Z17" i="19"/>
  <c r="W17" i="19"/>
  <c r="T17" i="19"/>
  <c r="Q17" i="19"/>
  <c r="N17" i="19"/>
  <c r="AV16" i="19"/>
  <c r="AS16" i="19"/>
  <c r="AR16" i="19"/>
  <c r="AO16" i="19"/>
  <c r="AL16" i="19"/>
  <c r="AI16" i="19"/>
  <c r="AC16" i="19"/>
  <c r="AD16" i="19" s="1"/>
  <c r="Z16" i="19"/>
  <c r="W16" i="19"/>
  <c r="T16" i="19"/>
  <c r="Q16" i="19"/>
  <c r="N16" i="19"/>
  <c r="AV15" i="19"/>
  <c r="AR15" i="19"/>
  <c r="AS15" i="19" s="1"/>
  <c r="AO15" i="19"/>
  <c r="AL15" i="19"/>
  <c r="AI15" i="19"/>
  <c r="AD15" i="19"/>
  <c r="AE15" i="19" s="1"/>
  <c r="BE15" i="19" s="1"/>
  <c r="AC15" i="19"/>
  <c r="Z15" i="19"/>
  <c r="W15" i="19"/>
  <c r="T15" i="19"/>
  <c r="Q15" i="19"/>
  <c r="N15" i="19"/>
  <c r="AV14" i="19"/>
  <c r="AS14" i="19"/>
  <c r="AR14" i="19"/>
  <c r="AO14" i="19"/>
  <c r="AL14" i="19"/>
  <c r="AI14" i="19"/>
  <c r="AC14" i="19"/>
  <c r="AD14" i="19" s="1"/>
  <c r="Z14" i="19"/>
  <c r="W14" i="19"/>
  <c r="T14" i="19"/>
  <c r="Q14" i="19"/>
  <c r="N14" i="19"/>
  <c r="AV13" i="19"/>
  <c r="AR13" i="19"/>
  <c r="AS13" i="19" s="1"/>
  <c r="AO13" i="19"/>
  <c r="AL13" i="19"/>
  <c r="AI13" i="19"/>
  <c r="AF13" i="19"/>
  <c r="AD13" i="19"/>
  <c r="AE13" i="19" s="1"/>
  <c r="BE13" i="19" s="1"/>
  <c r="AC13" i="19"/>
  <c r="Z13" i="19"/>
  <c r="W13" i="19"/>
  <c r="T13" i="19"/>
  <c r="Q13" i="19"/>
  <c r="N13" i="19"/>
  <c r="AV12" i="19"/>
  <c r="AS12" i="19"/>
  <c r="AR12" i="19"/>
  <c r="AO12" i="19"/>
  <c r="AL12" i="19"/>
  <c r="AI12" i="19"/>
  <c r="AC12" i="19"/>
  <c r="AD12" i="19" s="1"/>
  <c r="Z12" i="19"/>
  <c r="W12" i="19"/>
  <c r="T12" i="19"/>
  <c r="Q12" i="19"/>
  <c r="N12" i="19"/>
  <c r="AV11" i="19"/>
  <c r="AS11" i="19"/>
  <c r="AR11" i="19"/>
  <c r="AO11" i="19"/>
  <c r="AL11" i="19"/>
  <c r="AI11" i="19"/>
  <c r="AD11" i="19"/>
  <c r="AF11" i="19" s="1"/>
  <c r="BC11" i="19" s="1"/>
  <c r="AC11" i="19"/>
  <c r="Z11" i="19"/>
  <c r="W11" i="19"/>
  <c r="T11" i="19"/>
  <c r="Q11" i="19"/>
  <c r="N11" i="19"/>
  <c r="AV10" i="19"/>
  <c r="AS10" i="19"/>
  <c r="AR10" i="19"/>
  <c r="AO10" i="19"/>
  <c r="AL10" i="19"/>
  <c r="AI10" i="19"/>
  <c r="AE10" i="19"/>
  <c r="BD10" i="19" s="1"/>
  <c r="AD10" i="19"/>
  <c r="AF10" i="19" s="1"/>
  <c r="BB10" i="19" s="1"/>
  <c r="AC10" i="19"/>
  <c r="Z10" i="19"/>
  <c r="W10" i="19"/>
  <c r="T10" i="19"/>
  <c r="Q10" i="19"/>
  <c r="N10" i="19"/>
  <c r="BE9" i="19"/>
  <c r="AV9" i="19"/>
  <c r="AR9" i="19"/>
  <c r="AS9" i="19" s="1"/>
  <c r="AO9" i="19"/>
  <c r="AL9" i="19"/>
  <c r="AI9" i="19"/>
  <c r="AF9" i="19"/>
  <c r="BC9" i="19" s="1"/>
  <c r="AE9" i="19"/>
  <c r="AD9" i="19"/>
  <c r="AC9" i="19"/>
  <c r="Z9" i="19"/>
  <c r="W9" i="19"/>
  <c r="T9" i="19"/>
  <c r="Q9" i="19"/>
  <c r="N9" i="19"/>
  <c r="AV8" i="19"/>
  <c r="AS8" i="19"/>
  <c r="AR8" i="19"/>
  <c r="AO8" i="19"/>
  <c r="AL8" i="19"/>
  <c r="AI8" i="19"/>
  <c r="AC8" i="19"/>
  <c r="AD8" i="19" s="1"/>
  <c r="Z8" i="19"/>
  <c r="W8" i="19"/>
  <c r="T8" i="19"/>
  <c r="Q8" i="19"/>
  <c r="N8" i="19"/>
  <c r="AV7" i="19"/>
  <c r="AR7" i="19"/>
  <c r="AS7" i="19" s="1"/>
  <c r="AO7" i="19"/>
  <c r="AL7" i="19"/>
  <c r="AI7" i="19"/>
  <c r="AD7" i="19"/>
  <c r="AE7" i="19" s="1"/>
  <c r="BE7" i="19" s="1"/>
  <c r="AC7" i="19"/>
  <c r="Z7" i="19"/>
  <c r="W7" i="19"/>
  <c r="T7" i="19"/>
  <c r="Q7" i="19"/>
  <c r="N7" i="19"/>
  <c r="AV6" i="19"/>
  <c r="AS6" i="19"/>
  <c r="AR6" i="19"/>
  <c r="AO6" i="19"/>
  <c r="AL6" i="19"/>
  <c r="AI6" i="19"/>
  <c r="AC6" i="19"/>
  <c r="AD6" i="19" s="1"/>
  <c r="Z6" i="19"/>
  <c r="W6" i="19"/>
  <c r="T6" i="19"/>
  <c r="Q6" i="19"/>
  <c r="N6" i="19"/>
  <c r="AV5" i="19"/>
  <c r="AR5" i="19"/>
  <c r="AS5" i="19" s="1"/>
  <c r="AO5" i="19"/>
  <c r="AL5" i="19"/>
  <c r="AI5" i="19"/>
  <c r="AD5" i="19"/>
  <c r="AF5" i="19" s="1"/>
  <c r="BC5" i="19" s="1"/>
  <c r="AC5" i="19"/>
  <c r="Z5" i="19"/>
  <c r="W5" i="19"/>
  <c r="T5" i="19"/>
  <c r="Q5" i="19"/>
  <c r="N5" i="19"/>
  <c r="AV4" i="19"/>
  <c r="AS4" i="19"/>
  <c r="AR4" i="19"/>
  <c r="AO4" i="19"/>
  <c r="AL4" i="19"/>
  <c r="AI4" i="19"/>
  <c r="AC4" i="19"/>
  <c r="AD4" i="19" s="1"/>
  <c r="Z4" i="19"/>
  <c r="W4" i="19"/>
  <c r="T4" i="19"/>
  <c r="Q4" i="19"/>
  <c r="N4" i="19"/>
  <c r="AV3" i="19"/>
  <c r="AS3" i="19"/>
  <c r="AR3" i="19"/>
  <c r="AO3" i="19"/>
  <c r="AL3" i="19"/>
  <c r="AI3" i="19"/>
  <c r="AD3" i="19"/>
  <c r="AF3" i="19" s="1"/>
  <c r="BC3" i="19" s="1"/>
  <c r="AC3" i="19"/>
  <c r="Z3" i="19"/>
  <c r="W3" i="19"/>
  <c r="T3" i="19"/>
  <c r="Q3" i="19"/>
  <c r="N3" i="19"/>
  <c r="BD39" i="17"/>
  <c r="BF39" i="17"/>
  <c r="AS39" i="17"/>
  <c r="AE39" i="17"/>
  <c r="AF39" i="17"/>
  <c r="AV39" i="18"/>
  <c r="AS39" i="18"/>
  <c r="AR39" i="18"/>
  <c r="AO39" i="18"/>
  <c r="AL39" i="18"/>
  <c r="AI39" i="18"/>
  <c r="AE39" i="18"/>
  <c r="BE39" i="18" s="1"/>
  <c r="AD39" i="18"/>
  <c r="AF39" i="18" s="1"/>
  <c r="BB39" i="18" s="1"/>
  <c r="AC39" i="18"/>
  <c r="Z39" i="18"/>
  <c r="W39" i="18"/>
  <c r="T39" i="18"/>
  <c r="Q39" i="18"/>
  <c r="N39" i="18"/>
  <c r="BE38" i="18"/>
  <c r="AV38" i="18"/>
  <c r="AR38" i="18"/>
  <c r="AS38" i="18" s="1"/>
  <c r="AO38" i="18"/>
  <c r="AL38" i="18"/>
  <c r="AI38" i="18"/>
  <c r="AF38" i="18"/>
  <c r="AE38" i="18"/>
  <c r="AD38" i="18"/>
  <c r="AC38" i="18"/>
  <c r="Z38" i="18"/>
  <c r="W38" i="18"/>
  <c r="T38" i="18"/>
  <c r="Q38" i="18"/>
  <c r="N38" i="18"/>
  <c r="AV37" i="18"/>
  <c r="AS37" i="18"/>
  <c r="AR37" i="18"/>
  <c r="AO37" i="18"/>
  <c r="AL37" i="18"/>
  <c r="AI37" i="18"/>
  <c r="AC37" i="18"/>
  <c r="AD37" i="18" s="1"/>
  <c r="Z37" i="18"/>
  <c r="W37" i="18"/>
  <c r="T37" i="18"/>
  <c r="Q37" i="18"/>
  <c r="N37" i="18"/>
  <c r="AV36" i="18"/>
  <c r="AR36" i="18"/>
  <c r="AS36" i="18" s="1"/>
  <c r="AO36" i="18"/>
  <c r="AL36" i="18"/>
  <c r="AI36" i="18"/>
  <c r="AF36" i="18"/>
  <c r="AD36" i="18"/>
  <c r="AE36" i="18" s="1"/>
  <c r="BE36" i="18" s="1"/>
  <c r="AC36" i="18"/>
  <c r="Z36" i="18"/>
  <c r="W36" i="18"/>
  <c r="T36" i="18"/>
  <c r="Q36" i="18"/>
  <c r="N36" i="18"/>
  <c r="AV35" i="18"/>
  <c r="AR35" i="18"/>
  <c r="AS35" i="18" s="1"/>
  <c r="AO35" i="18"/>
  <c r="AL35" i="18"/>
  <c r="AI35" i="18"/>
  <c r="AC35" i="18"/>
  <c r="AD35" i="18" s="1"/>
  <c r="Z35" i="18"/>
  <c r="W35" i="18"/>
  <c r="T35" i="18"/>
  <c r="Q35" i="18"/>
  <c r="N35" i="18"/>
  <c r="AV34" i="18"/>
  <c r="AR34" i="18"/>
  <c r="AS34" i="18" s="1"/>
  <c r="AO34" i="18"/>
  <c r="AL34" i="18"/>
  <c r="AI34" i="18"/>
  <c r="AC34" i="18"/>
  <c r="AD34" i="18" s="1"/>
  <c r="Z34" i="18"/>
  <c r="W34" i="18"/>
  <c r="T34" i="18"/>
  <c r="Q34" i="18"/>
  <c r="N34" i="18"/>
  <c r="AV33" i="18"/>
  <c r="AS33" i="18"/>
  <c r="AR33" i="18"/>
  <c r="AO33" i="18"/>
  <c r="AL33" i="18"/>
  <c r="AI33" i="18"/>
  <c r="AC33" i="18"/>
  <c r="AD33" i="18" s="1"/>
  <c r="Z33" i="18"/>
  <c r="W33" i="18"/>
  <c r="T33" i="18"/>
  <c r="Q33" i="18"/>
  <c r="N33" i="18"/>
  <c r="AV32" i="18"/>
  <c r="AS32" i="18"/>
  <c r="AR32" i="18"/>
  <c r="AO32" i="18"/>
  <c r="AL32" i="18"/>
  <c r="AI32" i="18"/>
  <c r="AD32" i="18"/>
  <c r="AE32" i="18" s="1"/>
  <c r="BD32" i="18" s="1"/>
  <c r="AC32" i="18"/>
  <c r="Z32" i="18"/>
  <c r="W32" i="18"/>
  <c r="T32" i="18"/>
  <c r="Q32" i="18"/>
  <c r="N32" i="18"/>
  <c r="AV31" i="18"/>
  <c r="AS31" i="18"/>
  <c r="AR31" i="18"/>
  <c r="AO31" i="18"/>
  <c r="AL31" i="18"/>
  <c r="AI31" i="18"/>
  <c r="AE31" i="18"/>
  <c r="BE31" i="18" s="1"/>
  <c r="AD31" i="18"/>
  <c r="AF31" i="18" s="1"/>
  <c r="BC31" i="18" s="1"/>
  <c r="AC31" i="18"/>
  <c r="Z31" i="18"/>
  <c r="W31" i="18"/>
  <c r="T31" i="18"/>
  <c r="Q31" i="18"/>
  <c r="N31" i="18"/>
  <c r="BD30" i="18"/>
  <c r="AV30" i="18"/>
  <c r="AR30" i="18"/>
  <c r="AS30" i="18" s="1"/>
  <c r="AO30" i="18"/>
  <c r="AL30" i="18"/>
  <c r="AI30" i="18"/>
  <c r="AF30" i="18"/>
  <c r="BB30" i="18" s="1"/>
  <c r="AE30" i="18"/>
  <c r="AD30" i="18"/>
  <c r="AC30" i="18"/>
  <c r="Z30" i="18"/>
  <c r="W30" i="18"/>
  <c r="T30" i="18"/>
  <c r="Q30" i="18"/>
  <c r="N30" i="18"/>
  <c r="AV29" i="18"/>
  <c r="AS29" i="18"/>
  <c r="AR29" i="18"/>
  <c r="AO29" i="18"/>
  <c r="AL29" i="18"/>
  <c r="AI29" i="18"/>
  <c r="AC29" i="18"/>
  <c r="AD29" i="18" s="1"/>
  <c r="Z29" i="18"/>
  <c r="W29" i="18"/>
  <c r="T29" i="18"/>
  <c r="Q29" i="18"/>
  <c r="N29" i="18"/>
  <c r="AV28" i="18"/>
  <c r="AR28" i="18"/>
  <c r="AS28" i="18" s="1"/>
  <c r="AO28" i="18"/>
  <c r="AL28" i="18"/>
  <c r="AI28" i="18"/>
  <c r="AF28" i="18"/>
  <c r="AD28" i="18"/>
  <c r="AE28" i="18" s="1"/>
  <c r="BD28" i="18" s="1"/>
  <c r="AC28" i="18"/>
  <c r="Z28" i="18"/>
  <c r="W28" i="18"/>
  <c r="T28" i="18"/>
  <c r="Q28" i="18"/>
  <c r="N28" i="18"/>
  <c r="AV27" i="18"/>
  <c r="AR27" i="18"/>
  <c r="AS27" i="18" s="1"/>
  <c r="AO27" i="18"/>
  <c r="AL27" i="18"/>
  <c r="AI27" i="18"/>
  <c r="AC27" i="18"/>
  <c r="AD27" i="18" s="1"/>
  <c r="Z27" i="18"/>
  <c r="W27" i="18"/>
  <c r="T27" i="18"/>
  <c r="Q27" i="18"/>
  <c r="N27" i="18"/>
  <c r="AV26" i="18"/>
  <c r="AR26" i="18"/>
  <c r="AS26" i="18" s="1"/>
  <c r="AO26" i="18"/>
  <c r="AL26" i="18"/>
  <c r="AI26" i="18"/>
  <c r="AC26" i="18"/>
  <c r="AD26" i="18" s="1"/>
  <c r="Z26" i="18"/>
  <c r="W26" i="18"/>
  <c r="T26" i="18"/>
  <c r="Q26" i="18"/>
  <c r="N26" i="18"/>
  <c r="AV25" i="18"/>
  <c r="AS25" i="18"/>
  <c r="AR25" i="18"/>
  <c r="AO25" i="18"/>
  <c r="AL25" i="18"/>
  <c r="AI25" i="18"/>
  <c r="AC25" i="18"/>
  <c r="AD25" i="18" s="1"/>
  <c r="Z25" i="18"/>
  <c r="W25" i="18"/>
  <c r="T25" i="18"/>
  <c r="Q25" i="18"/>
  <c r="N25" i="18"/>
  <c r="AV24" i="18"/>
  <c r="AS24" i="18"/>
  <c r="AR24" i="18"/>
  <c r="AO24" i="18"/>
  <c r="AL24" i="18"/>
  <c r="AI24" i="18"/>
  <c r="AD24" i="18"/>
  <c r="AE24" i="18" s="1"/>
  <c r="BD24" i="18" s="1"/>
  <c r="AC24" i="18"/>
  <c r="Z24" i="18"/>
  <c r="W24" i="18"/>
  <c r="T24" i="18"/>
  <c r="Q24" i="18"/>
  <c r="N24" i="18"/>
  <c r="AV23" i="18"/>
  <c r="AS23" i="18"/>
  <c r="AR23" i="18"/>
  <c r="AO23" i="18"/>
  <c r="AL23" i="18"/>
  <c r="AI23" i="18"/>
  <c r="AE23" i="18"/>
  <c r="BE23" i="18" s="1"/>
  <c r="AD23" i="18"/>
  <c r="AF23" i="18" s="1"/>
  <c r="BC23" i="18" s="1"/>
  <c r="AC23" i="18"/>
  <c r="Z23" i="18"/>
  <c r="W23" i="18"/>
  <c r="T23" i="18"/>
  <c r="Q23" i="18"/>
  <c r="N23" i="18"/>
  <c r="BD22" i="18"/>
  <c r="AV22" i="18"/>
  <c r="AR22" i="18"/>
  <c r="AS22" i="18" s="1"/>
  <c r="AO22" i="18"/>
  <c r="AL22" i="18"/>
  <c r="AI22" i="18"/>
  <c r="AF22" i="18"/>
  <c r="AE22" i="18"/>
  <c r="AD22" i="18"/>
  <c r="AC22" i="18"/>
  <c r="Z22" i="18"/>
  <c r="W22" i="18"/>
  <c r="T22" i="18"/>
  <c r="Q22" i="18"/>
  <c r="N22" i="18"/>
  <c r="AV21" i="18"/>
  <c r="AS21" i="18"/>
  <c r="AR21" i="18"/>
  <c r="AO21" i="18"/>
  <c r="AL21" i="18"/>
  <c r="AI21" i="18"/>
  <c r="AC21" i="18"/>
  <c r="AD21" i="18" s="1"/>
  <c r="Z21" i="18"/>
  <c r="W21" i="18"/>
  <c r="T21" i="18"/>
  <c r="Q21" i="18"/>
  <c r="N21" i="18"/>
  <c r="AV20" i="18"/>
  <c r="AR20" i="18"/>
  <c r="AS20" i="18" s="1"/>
  <c r="AO20" i="18"/>
  <c r="AL20" i="18"/>
  <c r="AI20" i="18"/>
  <c r="AF20" i="18"/>
  <c r="BB20" i="18" s="1"/>
  <c r="AD20" i="18"/>
  <c r="AE20" i="18" s="1"/>
  <c r="BD20" i="18" s="1"/>
  <c r="AC20" i="18"/>
  <c r="Z20" i="18"/>
  <c r="W20" i="18"/>
  <c r="T20" i="18"/>
  <c r="Q20" i="18"/>
  <c r="N20" i="18"/>
  <c r="AV19" i="18"/>
  <c r="AR19" i="18"/>
  <c r="AS19" i="18" s="1"/>
  <c r="AO19" i="18"/>
  <c r="AL19" i="18"/>
  <c r="AI19" i="18"/>
  <c r="AC19" i="18"/>
  <c r="AD19" i="18" s="1"/>
  <c r="Z19" i="18"/>
  <c r="W19" i="18"/>
  <c r="T19" i="18"/>
  <c r="Q19" i="18"/>
  <c r="N19" i="18"/>
  <c r="AV18" i="18"/>
  <c r="AR18" i="18"/>
  <c r="AS18" i="18" s="1"/>
  <c r="AO18" i="18"/>
  <c r="AL18" i="18"/>
  <c r="AI18" i="18"/>
  <c r="AC18" i="18"/>
  <c r="AD18" i="18" s="1"/>
  <c r="Z18" i="18"/>
  <c r="W18" i="18"/>
  <c r="T18" i="18"/>
  <c r="Q18" i="18"/>
  <c r="N18" i="18"/>
  <c r="AV17" i="18"/>
  <c r="AS17" i="18"/>
  <c r="AR17" i="18"/>
  <c r="AO17" i="18"/>
  <c r="AL17" i="18"/>
  <c r="AI17" i="18"/>
  <c r="AC17" i="18"/>
  <c r="AD17" i="18" s="1"/>
  <c r="Z17" i="18"/>
  <c r="W17" i="18"/>
  <c r="T17" i="18"/>
  <c r="Q17" i="18"/>
  <c r="N17" i="18"/>
  <c r="AV16" i="18"/>
  <c r="AS16" i="18"/>
  <c r="AR16" i="18"/>
  <c r="AO16" i="18"/>
  <c r="AL16" i="18"/>
  <c r="AI16" i="18"/>
  <c r="AD16" i="18"/>
  <c r="AF16" i="18" s="1"/>
  <c r="BB16" i="18" s="1"/>
  <c r="AC16" i="18"/>
  <c r="Z16" i="18"/>
  <c r="W16" i="18"/>
  <c r="T16" i="18"/>
  <c r="Q16" i="18"/>
  <c r="N16" i="18"/>
  <c r="AV15" i="18"/>
  <c r="AS15" i="18"/>
  <c r="AR15" i="18"/>
  <c r="AO15" i="18"/>
  <c r="AL15" i="18"/>
  <c r="AI15" i="18"/>
  <c r="AE15" i="18"/>
  <c r="BE15" i="18" s="1"/>
  <c r="AD15" i="18"/>
  <c r="AF15" i="18" s="1"/>
  <c r="BC15" i="18" s="1"/>
  <c r="AC15" i="18"/>
  <c r="Z15" i="18"/>
  <c r="W15" i="18"/>
  <c r="T15" i="18"/>
  <c r="Q15" i="18"/>
  <c r="N15" i="18"/>
  <c r="BD14" i="18"/>
  <c r="AV14" i="18"/>
  <c r="AR14" i="18"/>
  <c r="AS14" i="18" s="1"/>
  <c r="AO14" i="18"/>
  <c r="AL14" i="18"/>
  <c r="AI14" i="18"/>
  <c r="AF14" i="18"/>
  <c r="AE14" i="18"/>
  <c r="AD14" i="18"/>
  <c r="AC14" i="18"/>
  <c r="Z14" i="18"/>
  <c r="W14" i="18"/>
  <c r="T14" i="18"/>
  <c r="Q14" i="18"/>
  <c r="N14" i="18"/>
  <c r="AV13" i="18"/>
  <c r="AS13" i="18"/>
  <c r="AR13" i="18"/>
  <c r="AO13" i="18"/>
  <c r="AL13" i="18"/>
  <c r="AI13" i="18"/>
  <c r="AC13" i="18"/>
  <c r="AD13" i="18" s="1"/>
  <c r="Z13" i="18"/>
  <c r="W13" i="18"/>
  <c r="T13" i="18"/>
  <c r="Q13" i="18"/>
  <c r="N13" i="18"/>
  <c r="AV12" i="18"/>
  <c r="AR12" i="18"/>
  <c r="AS12" i="18" s="1"/>
  <c r="AO12" i="18"/>
  <c r="AL12" i="18"/>
  <c r="AI12" i="18"/>
  <c r="AF12" i="18"/>
  <c r="AD12" i="18"/>
  <c r="AE12" i="18" s="1"/>
  <c r="BD12" i="18" s="1"/>
  <c r="AC12" i="18"/>
  <c r="Z12" i="18"/>
  <c r="W12" i="18"/>
  <c r="T12" i="18"/>
  <c r="Q12" i="18"/>
  <c r="N12" i="18"/>
  <c r="AV11" i="18"/>
  <c r="AR11" i="18"/>
  <c r="AS11" i="18" s="1"/>
  <c r="AO11" i="18"/>
  <c r="AL11" i="18"/>
  <c r="AI11" i="18"/>
  <c r="AC11" i="18"/>
  <c r="AD11" i="18" s="1"/>
  <c r="Z11" i="18"/>
  <c r="W11" i="18"/>
  <c r="T11" i="18"/>
  <c r="Q11" i="18"/>
  <c r="N11" i="18"/>
  <c r="AV10" i="18"/>
  <c r="AR10" i="18"/>
  <c r="AS10" i="18" s="1"/>
  <c r="AO10" i="18"/>
  <c r="AL10" i="18"/>
  <c r="AI10" i="18"/>
  <c r="AC10" i="18"/>
  <c r="AD10" i="18" s="1"/>
  <c r="Z10" i="18"/>
  <c r="W10" i="18"/>
  <c r="T10" i="18"/>
  <c r="Q10" i="18"/>
  <c r="N10" i="18"/>
  <c r="AV9" i="18"/>
  <c r="AS9" i="18"/>
  <c r="AR9" i="18"/>
  <c r="AO9" i="18"/>
  <c r="AL9" i="18"/>
  <c r="AI9" i="18"/>
  <c r="AC9" i="18"/>
  <c r="AD9" i="18" s="1"/>
  <c r="Z9" i="18"/>
  <c r="W9" i="18"/>
  <c r="T9" i="18"/>
  <c r="Q9" i="18"/>
  <c r="N9" i="18"/>
  <c r="AV8" i="18"/>
  <c r="AS8" i="18"/>
  <c r="AR8" i="18"/>
  <c r="AO8" i="18"/>
  <c r="AL8" i="18"/>
  <c r="AI8" i="18"/>
  <c r="AD8" i="18"/>
  <c r="AF8" i="18" s="1"/>
  <c r="BB8" i="18" s="1"/>
  <c r="AC8" i="18"/>
  <c r="Z8" i="18"/>
  <c r="W8" i="18"/>
  <c r="T8" i="18"/>
  <c r="Q8" i="18"/>
  <c r="N8" i="18"/>
  <c r="AV7" i="18"/>
  <c r="AS7" i="18"/>
  <c r="AR7" i="18"/>
  <c r="AO7" i="18"/>
  <c r="AL7" i="18"/>
  <c r="AI7" i="18"/>
  <c r="AE7" i="18"/>
  <c r="BE7" i="18" s="1"/>
  <c r="AD7" i="18"/>
  <c r="AF7" i="18" s="1"/>
  <c r="BC7" i="18" s="1"/>
  <c r="AC7" i="18"/>
  <c r="Z7" i="18"/>
  <c r="W7" i="18"/>
  <c r="T7" i="18"/>
  <c r="Q7" i="18"/>
  <c r="N7" i="18"/>
  <c r="BD6" i="18"/>
  <c r="AV6" i="18"/>
  <c r="AR6" i="18"/>
  <c r="AS6" i="18" s="1"/>
  <c r="AO6" i="18"/>
  <c r="AL6" i="18"/>
  <c r="AI6" i="18"/>
  <c r="AF6" i="18"/>
  <c r="BB6" i="18" s="1"/>
  <c r="AE6" i="18"/>
  <c r="AD6" i="18"/>
  <c r="AC6" i="18"/>
  <c r="Z6" i="18"/>
  <c r="W6" i="18"/>
  <c r="T6" i="18"/>
  <c r="Q6" i="18"/>
  <c r="N6" i="18"/>
  <c r="AV5" i="18"/>
  <c r="AS5" i="18"/>
  <c r="AR5" i="18"/>
  <c r="AO5" i="18"/>
  <c r="AL5" i="18"/>
  <c r="AI5" i="18"/>
  <c r="AC5" i="18"/>
  <c r="AD5" i="18" s="1"/>
  <c r="Z5" i="18"/>
  <c r="W5" i="18"/>
  <c r="T5" i="18"/>
  <c r="Q5" i="18"/>
  <c r="N5" i="18"/>
  <c r="AV4" i="18"/>
  <c r="AR4" i="18"/>
  <c r="AS4" i="18" s="1"/>
  <c r="AO4" i="18"/>
  <c r="AL4" i="18"/>
  <c r="AI4" i="18"/>
  <c r="AF4" i="18"/>
  <c r="BB4" i="18" s="1"/>
  <c r="AD4" i="18"/>
  <c r="AE4" i="18" s="1"/>
  <c r="BD4" i="18" s="1"/>
  <c r="AC4" i="18"/>
  <c r="Z4" i="18"/>
  <c r="W4" i="18"/>
  <c r="T4" i="18"/>
  <c r="Q4" i="18"/>
  <c r="N4" i="18"/>
  <c r="AV3" i="18"/>
  <c r="AR3" i="18"/>
  <c r="AS3" i="18" s="1"/>
  <c r="AO3" i="18"/>
  <c r="AL3" i="18"/>
  <c r="AI3" i="18"/>
  <c r="AC3" i="18"/>
  <c r="AD3" i="18" s="1"/>
  <c r="Z3" i="18"/>
  <c r="W3" i="18"/>
  <c r="T3" i="18"/>
  <c r="Q3" i="18"/>
  <c r="N3" i="18"/>
  <c r="AV40" i="17"/>
  <c r="AR40" i="17"/>
  <c r="AO40" i="17"/>
  <c r="AL40" i="17"/>
  <c r="AI40" i="17"/>
  <c r="AD40" i="17"/>
  <c r="AC40" i="17"/>
  <c r="Z40" i="17"/>
  <c r="W40" i="17"/>
  <c r="T40" i="17"/>
  <c r="Q40" i="17"/>
  <c r="N40" i="17"/>
  <c r="AV39" i="17"/>
  <c r="AR39" i="17"/>
  <c r="AO39" i="17"/>
  <c r="AL39" i="17"/>
  <c r="AI39" i="17"/>
  <c r="AC39" i="17"/>
  <c r="AD39" i="17" s="1"/>
  <c r="Z39" i="17"/>
  <c r="W39" i="17"/>
  <c r="T39" i="17"/>
  <c r="Q39" i="17"/>
  <c r="N39" i="17"/>
  <c r="AV38" i="17"/>
  <c r="AR38" i="17"/>
  <c r="AS38" i="17" s="1"/>
  <c r="AO38" i="17"/>
  <c r="AL38" i="17"/>
  <c r="AI38" i="17"/>
  <c r="AC38" i="17"/>
  <c r="AD38" i="17" s="1"/>
  <c r="AF38" i="17" s="1"/>
  <c r="BE38" i="17" s="1"/>
  <c r="Z38" i="17"/>
  <c r="W38" i="17"/>
  <c r="T38" i="17"/>
  <c r="Q38" i="17"/>
  <c r="N38" i="17"/>
  <c r="AV37" i="17"/>
  <c r="AR37" i="17"/>
  <c r="AS37" i="17" s="1"/>
  <c r="AO37" i="17"/>
  <c r="AL37" i="17"/>
  <c r="AI37" i="17"/>
  <c r="AC37" i="17"/>
  <c r="AD37" i="17" s="1"/>
  <c r="Z37" i="17"/>
  <c r="W37" i="17"/>
  <c r="T37" i="17"/>
  <c r="Q37" i="17"/>
  <c r="N37" i="17"/>
  <c r="AV36" i="17"/>
  <c r="AR36" i="17"/>
  <c r="AS36" i="17" s="1"/>
  <c r="AO36" i="17"/>
  <c r="AL36" i="17"/>
  <c r="AI36" i="17"/>
  <c r="AC36" i="17"/>
  <c r="AD36" i="17" s="1"/>
  <c r="Z36" i="17"/>
  <c r="W36" i="17"/>
  <c r="T36" i="17"/>
  <c r="Q36" i="17"/>
  <c r="N36" i="17"/>
  <c r="AV35" i="17"/>
  <c r="AR35" i="17"/>
  <c r="AS35" i="17" s="1"/>
  <c r="AO35" i="17"/>
  <c r="AL35" i="17"/>
  <c r="AI35" i="17"/>
  <c r="AD35" i="17"/>
  <c r="AF35" i="17" s="1"/>
  <c r="AC35" i="17"/>
  <c r="Z35" i="17"/>
  <c r="W35" i="17"/>
  <c r="T35" i="17"/>
  <c r="Q35" i="17"/>
  <c r="N35" i="17"/>
  <c r="AV34" i="17"/>
  <c r="AR34" i="17"/>
  <c r="AS34" i="17" s="1"/>
  <c r="AO34" i="17"/>
  <c r="AL34" i="17"/>
  <c r="AI34" i="17"/>
  <c r="AC34" i="17"/>
  <c r="AD34" i="17" s="1"/>
  <c r="Z34" i="17"/>
  <c r="W34" i="17"/>
  <c r="T34" i="17"/>
  <c r="Q34" i="17"/>
  <c r="N34" i="17"/>
  <c r="AV33" i="17"/>
  <c r="AR33" i="17"/>
  <c r="AS33" i="17" s="1"/>
  <c r="AO33" i="17"/>
  <c r="AL33" i="17"/>
  <c r="AI33" i="17"/>
  <c r="AC33" i="17"/>
  <c r="AD33" i="17" s="1"/>
  <c r="Z33" i="17"/>
  <c r="W33" i="17"/>
  <c r="T33" i="17"/>
  <c r="Q33" i="17"/>
  <c r="N33" i="17"/>
  <c r="AV32" i="17"/>
  <c r="AR32" i="17"/>
  <c r="AS32" i="17" s="1"/>
  <c r="AO32" i="17"/>
  <c r="AL32" i="17"/>
  <c r="AI32" i="17"/>
  <c r="AC32" i="17"/>
  <c r="AD32" i="17" s="1"/>
  <c r="AF32" i="17" s="1"/>
  <c r="Z32" i="17"/>
  <c r="W32" i="17"/>
  <c r="T32" i="17"/>
  <c r="Q32" i="17"/>
  <c r="N32" i="17"/>
  <c r="AV31" i="17"/>
  <c r="AR31" i="17"/>
  <c r="AS31" i="17" s="1"/>
  <c r="AO31" i="17"/>
  <c r="AL31" i="17"/>
  <c r="AI31" i="17"/>
  <c r="AC31" i="17"/>
  <c r="AD31" i="17" s="1"/>
  <c r="Z31" i="17"/>
  <c r="W31" i="17"/>
  <c r="T31" i="17"/>
  <c r="Q31" i="17"/>
  <c r="N31" i="17"/>
  <c r="AV30" i="17"/>
  <c r="AR30" i="17"/>
  <c r="AS30" i="17" s="1"/>
  <c r="AO30" i="17"/>
  <c r="AL30" i="17"/>
  <c r="AI30" i="17"/>
  <c r="AC30" i="17"/>
  <c r="AD30" i="17" s="1"/>
  <c r="AF30" i="17" s="1"/>
  <c r="Z30" i="17"/>
  <c r="W30" i="17"/>
  <c r="T30" i="17"/>
  <c r="Q30" i="17"/>
  <c r="N30" i="17"/>
  <c r="AV29" i="17"/>
  <c r="AR29" i="17"/>
  <c r="AS29" i="17" s="1"/>
  <c r="AO29" i="17"/>
  <c r="AL29" i="17"/>
  <c r="AI29" i="17"/>
  <c r="AC29" i="17"/>
  <c r="AD29" i="17" s="1"/>
  <c r="Z29" i="17"/>
  <c r="W29" i="17"/>
  <c r="T29" i="17"/>
  <c r="Q29" i="17"/>
  <c r="N29" i="17"/>
  <c r="AV28" i="17"/>
  <c r="AS28" i="17"/>
  <c r="AR28" i="17"/>
  <c r="AO28" i="17"/>
  <c r="AL28" i="17"/>
  <c r="AI28" i="17"/>
  <c r="AD28" i="17"/>
  <c r="AE28" i="17" s="1"/>
  <c r="BF28" i="17" s="1"/>
  <c r="AC28" i="17"/>
  <c r="Z28" i="17"/>
  <c r="W28" i="17"/>
  <c r="T28" i="17"/>
  <c r="Q28" i="17"/>
  <c r="N28" i="17"/>
  <c r="AV27" i="17"/>
  <c r="AS27" i="17"/>
  <c r="AR27" i="17"/>
  <c r="AO27" i="17"/>
  <c r="AL27" i="17"/>
  <c r="AI27" i="17"/>
  <c r="AC27" i="17"/>
  <c r="AD27" i="17" s="1"/>
  <c r="Z27" i="17"/>
  <c r="W27" i="17"/>
  <c r="T27" i="17"/>
  <c r="Q27" i="17"/>
  <c r="N27" i="17"/>
  <c r="AV26" i="17"/>
  <c r="AR26" i="17"/>
  <c r="AS26" i="17" s="1"/>
  <c r="AO26" i="17"/>
  <c r="AL26" i="17"/>
  <c r="AI26" i="17"/>
  <c r="AC26" i="17"/>
  <c r="AD26" i="17" s="1"/>
  <c r="Z26" i="17"/>
  <c r="W26" i="17"/>
  <c r="T26" i="17"/>
  <c r="Q26" i="17"/>
  <c r="N26" i="17"/>
  <c r="AV25" i="17"/>
  <c r="AR25" i="17"/>
  <c r="AS25" i="17" s="1"/>
  <c r="AO25" i="17"/>
  <c r="AL25" i="17"/>
  <c r="AI25" i="17"/>
  <c r="AC25" i="17"/>
  <c r="AD25" i="17" s="1"/>
  <c r="Z25" i="17"/>
  <c r="W25" i="17"/>
  <c r="T25" i="17"/>
  <c r="Q25" i="17"/>
  <c r="N25" i="17"/>
  <c r="AV24" i="17"/>
  <c r="AR24" i="17"/>
  <c r="AS24" i="17" s="1"/>
  <c r="AO24" i="17"/>
  <c r="AL24" i="17"/>
  <c r="AI24" i="17"/>
  <c r="AC24" i="17"/>
  <c r="AD24" i="17" s="1"/>
  <c r="AF24" i="17" s="1"/>
  <c r="Z24" i="17"/>
  <c r="W24" i="17"/>
  <c r="T24" i="17"/>
  <c r="Q24" i="17"/>
  <c r="N24" i="17"/>
  <c r="AV23" i="17"/>
  <c r="AR23" i="17"/>
  <c r="AS23" i="17" s="1"/>
  <c r="AO23" i="17"/>
  <c r="AL23" i="17"/>
  <c r="AI23" i="17"/>
  <c r="AC23" i="17"/>
  <c r="AD23" i="17" s="1"/>
  <c r="Z23" i="17"/>
  <c r="W23" i="17"/>
  <c r="T23" i="17"/>
  <c r="Q23" i="17"/>
  <c r="N23" i="17"/>
  <c r="AV22" i="17"/>
  <c r="AR22" i="17"/>
  <c r="AS22" i="17" s="1"/>
  <c r="AO22" i="17"/>
  <c r="AL22" i="17"/>
  <c r="AI22" i="17"/>
  <c r="AC22" i="17"/>
  <c r="AD22" i="17" s="1"/>
  <c r="AF22" i="17" s="1"/>
  <c r="Z22" i="17"/>
  <c r="W22" i="17"/>
  <c r="T22" i="17"/>
  <c r="Q22" i="17"/>
  <c r="N22" i="17"/>
  <c r="AV21" i="17"/>
  <c r="AR21" i="17"/>
  <c r="AS21" i="17" s="1"/>
  <c r="AO21" i="17"/>
  <c r="AL21" i="17"/>
  <c r="AI21" i="17"/>
  <c r="AC21" i="17"/>
  <c r="AD21" i="17" s="1"/>
  <c r="Z21" i="17"/>
  <c r="W21" i="17"/>
  <c r="T21" i="17"/>
  <c r="Q21" i="17"/>
  <c r="N21" i="17"/>
  <c r="AV20" i="17"/>
  <c r="AR20" i="17"/>
  <c r="AS20" i="17" s="1"/>
  <c r="AO20" i="17"/>
  <c r="AL20" i="17"/>
  <c r="AI20" i="17"/>
  <c r="AC20" i="17"/>
  <c r="AD20" i="17" s="1"/>
  <c r="Z20" i="17"/>
  <c r="W20" i="17"/>
  <c r="T20" i="17"/>
  <c r="Q20" i="17"/>
  <c r="N20" i="17"/>
  <c r="AV19" i="17"/>
  <c r="AR19" i="17"/>
  <c r="AS19" i="17" s="1"/>
  <c r="AO19" i="17"/>
  <c r="AL19" i="17"/>
  <c r="AI19" i="17"/>
  <c r="AC19" i="17"/>
  <c r="AD19" i="17" s="1"/>
  <c r="Z19" i="17"/>
  <c r="W19" i="17"/>
  <c r="T19" i="17"/>
  <c r="Q19" i="17"/>
  <c r="N19" i="17"/>
  <c r="AV18" i="17"/>
  <c r="AR18" i="17"/>
  <c r="AS18" i="17" s="1"/>
  <c r="AO18" i="17"/>
  <c r="AL18" i="17"/>
  <c r="AI18" i="17"/>
  <c r="AD18" i="17"/>
  <c r="AF18" i="17" s="1"/>
  <c r="BD18" i="17" s="1"/>
  <c r="AC18" i="17"/>
  <c r="Z18" i="17"/>
  <c r="W18" i="17"/>
  <c r="T18" i="17"/>
  <c r="Q18" i="17"/>
  <c r="N18" i="17"/>
  <c r="AV17" i="17"/>
  <c r="AS17" i="17"/>
  <c r="AR17" i="17"/>
  <c r="AO17" i="17"/>
  <c r="AL17" i="17"/>
  <c r="AI17" i="17"/>
  <c r="AC17" i="17"/>
  <c r="AD17" i="17" s="1"/>
  <c r="Z17" i="17"/>
  <c r="W17" i="17"/>
  <c r="T17" i="17"/>
  <c r="Q17" i="17"/>
  <c r="N17" i="17"/>
  <c r="AV16" i="17"/>
  <c r="AR16" i="17"/>
  <c r="AS16" i="17" s="1"/>
  <c r="AO16" i="17"/>
  <c r="AL16" i="17"/>
  <c r="AI16" i="17"/>
  <c r="AD16" i="17"/>
  <c r="AF16" i="17" s="1"/>
  <c r="AC16" i="17"/>
  <c r="Z16" i="17"/>
  <c r="W16" i="17"/>
  <c r="T16" i="17"/>
  <c r="Q16" i="17"/>
  <c r="N16" i="17"/>
  <c r="AV15" i="17"/>
  <c r="AS15" i="17"/>
  <c r="AR15" i="17"/>
  <c r="AO15" i="17"/>
  <c r="AL15" i="17"/>
  <c r="AI15" i="17"/>
  <c r="AC15" i="17"/>
  <c r="AD15" i="17" s="1"/>
  <c r="Z15" i="17"/>
  <c r="W15" i="17"/>
  <c r="T15" i="17"/>
  <c r="Q15" i="17"/>
  <c r="N15" i="17"/>
  <c r="AV14" i="17"/>
  <c r="AR14" i="17"/>
  <c r="AS14" i="17" s="1"/>
  <c r="AO14" i="17"/>
  <c r="AL14" i="17"/>
  <c r="AI14" i="17"/>
  <c r="AD14" i="17"/>
  <c r="AF14" i="17" s="1"/>
  <c r="AC14" i="17"/>
  <c r="Z14" i="17"/>
  <c r="W14" i="17"/>
  <c r="T14" i="17"/>
  <c r="Q14" i="17"/>
  <c r="N14" i="17"/>
  <c r="AV13" i="17"/>
  <c r="AS13" i="17"/>
  <c r="AR13" i="17"/>
  <c r="AO13" i="17"/>
  <c r="AL13" i="17"/>
  <c r="AI13" i="17"/>
  <c r="AC13" i="17"/>
  <c r="AD13" i="17" s="1"/>
  <c r="Z13" i="17"/>
  <c r="W13" i="17"/>
  <c r="T13" i="17"/>
  <c r="Q13" i="17"/>
  <c r="N13" i="17"/>
  <c r="AV12" i="17"/>
  <c r="AS12" i="17"/>
  <c r="AR12" i="17"/>
  <c r="AO12" i="17"/>
  <c r="AL12" i="17"/>
  <c r="AI12" i="17"/>
  <c r="AC12" i="17"/>
  <c r="AD12" i="17" s="1"/>
  <c r="Z12" i="17"/>
  <c r="W12" i="17"/>
  <c r="T12" i="17"/>
  <c r="Q12" i="17"/>
  <c r="N12" i="17"/>
  <c r="AV11" i="17"/>
  <c r="AR11" i="17"/>
  <c r="AS11" i="17" s="1"/>
  <c r="AO11" i="17"/>
  <c r="AL11" i="17"/>
  <c r="AI11" i="17"/>
  <c r="AD11" i="17"/>
  <c r="AF11" i="17" s="1"/>
  <c r="AC11" i="17"/>
  <c r="Z11" i="17"/>
  <c r="W11" i="17"/>
  <c r="T11" i="17"/>
  <c r="Q11" i="17"/>
  <c r="N11" i="17"/>
  <c r="AV10" i="17"/>
  <c r="AR10" i="17"/>
  <c r="AS10" i="17" s="1"/>
  <c r="AO10" i="17"/>
  <c r="AL10" i="17"/>
  <c r="AI10" i="17"/>
  <c r="AC10" i="17"/>
  <c r="AD10" i="17" s="1"/>
  <c r="Z10" i="17"/>
  <c r="W10" i="17"/>
  <c r="T10" i="17"/>
  <c r="Q10" i="17"/>
  <c r="N10" i="17"/>
  <c r="AV9" i="17"/>
  <c r="AR9" i="17"/>
  <c r="AS9" i="17" s="1"/>
  <c r="AO9" i="17"/>
  <c r="AL9" i="17"/>
  <c r="AI9" i="17"/>
  <c r="AC9" i="17"/>
  <c r="AD9" i="17" s="1"/>
  <c r="Z9" i="17"/>
  <c r="W9" i="17"/>
  <c r="T9" i="17"/>
  <c r="Q9" i="17"/>
  <c r="N9" i="17"/>
  <c r="AV8" i="17"/>
  <c r="AR8" i="17"/>
  <c r="AS8" i="17" s="1"/>
  <c r="AO8" i="17"/>
  <c r="AL8" i="17"/>
  <c r="AI8" i="17"/>
  <c r="AC8" i="17"/>
  <c r="AD8" i="17" s="1"/>
  <c r="AF8" i="17" s="1"/>
  <c r="BD8" i="17" s="1"/>
  <c r="Z8" i="17"/>
  <c r="W8" i="17"/>
  <c r="T8" i="17"/>
  <c r="Q8" i="17"/>
  <c r="N8" i="17"/>
  <c r="AV7" i="17"/>
  <c r="AR7" i="17"/>
  <c r="AS7" i="17" s="1"/>
  <c r="AO7" i="17"/>
  <c r="AL7" i="17"/>
  <c r="AI7" i="17"/>
  <c r="AC7" i="17"/>
  <c r="AD7" i="17" s="1"/>
  <c r="Z7" i="17"/>
  <c r="W7" i="17"/>
  <c r="T7" i="17"/>
  <c r="Q7" i="17"/>
  <c r="N7" i="17"/>
  <c r="AV6" i="17"/>
  <c r="AR6" i="17"/>
  <c r="AS6" i="17" s="1"/>
  <c r="AO6" i="17"/>
  <c r="AL6" i="17"/>
  <c r="AI6" i="17"/>
  <c r="AC6" i="17"/>
  <c r="AD6" i="17" s="1"/>
  <c r="AE6" i="17" s="1"/>
  <c r="BF6" i="17" s="1"/>
  <c r="Z6" i="17"/>
  <c r="W6" i="17"/>
  <c r="T6" i="17"/>
  <c r="Q6" i="17"/>
  <c r="N6" i="17"/>
  <c r="AV5" i="17"/>
  <c r="AR5" i="17"/>
  <c r="AS5" i="17" s="1"/>
  <c r="AO5" i="17"/>
  <c r="AL5" i="17"/>
  <c r="AI5" i="17"/>
  <c r="AC5" i="17"/>
  <c r="AD5" i="17" s="1"/>
  <c r="Z5" i="17"/>
  <c r="W5" i="17"/>
  <c r="T5" i="17"/>
  <c r="Q5" i="17"/>
  <c r="N5" i="17"/>
  <c r="AV4" i="17"/>
  <c r="AR4" i="17"/>
  <c r="AS4" i="17" s="1"/>
  <c r="AO4" i="17"/>
  <c r="AL4" i="17"/>
  <c r="AI4" i="17"/>
  <c r="AC4" i="17"/>
  <c r="AD4" i="17" s="1"/>
  <c r="Z4" i="17"/>
  <c r="W4" i="17"/>
  <c r="T4" i="17"/>
  <c r="Q4" i="17"/>
  <c r="N4" i="17"/>
  <c r="AV3" i="17"/>
  <c r="AS3" i="17"/>
  <c r="AR3" i="17"/>
  <c r="AO3" i="17"/>
  <c r="AL3" i="17"/>
  <c r="AI3" i="17"/>
  <c r="AC3" i="17"/>
  <c r="AD3" i="17" s="1"/>
  <c r="AF3" i="17" s="1"/>
  <c r="BE3" i="17" s="1"/>
  <c r="Z3" i="17"/>
  <c r="W3" i="17"/>
  <c r="T3" i="17"/>
  <c r="Q3" i="17"/>
  <c r="N3" i="17"/>
  <c r="AF20" i="19" l="1"/>
  <c r="BB20" i="19" s="1"/>
  <c r="AE20" i="19"/>
  <c r="BD20" i="19" s="1"/>
  <c r="AF30" i="19"/>
  <c r="BB30" i="19" s="1"/>
  <c r="AE30" i="19"/>
  <c r="BD30" i="19" s="1"/>
  <c r="AF32" i="19"/>
  <c r="BB32" i="19" s="1"/>
  <c r="AE32" i="19"/>
  <c r="BD32" i="19" s="1"/>
  <c r="AF12" i="19"/>
  <c r="BB12" i="19" s="1"/>
  <c r="AE12" i="19"/>
  <c r="BD12" i="19" s="1"/>
  <c r="AF22" i="19"/>
  <c r="BB22" i="19" s="1"/>
  <c r="AE22" i="19"/>
  <c r="BD22" i="19" s="1"/>
  <c r="AF24" i="19"/>
  <c r="BB24" i="19" s="1"/>
  <c r="AE24" i="19"/>
  <c r="BD24" i="19" s="1"/>
  <c r="AF16" i="19"/>
  <c r="BB16" i="19" s="1"/>
  <c r="AE16" i="19"/>
  <c r="BD16" i="19" s="1"/>
  <c r="AF4" i="19"/>
  <c r="BB4" i="19" s="1"/>
  <c r="AE4" i="19"/>
  <c r="BD4" i="19" s="1"/>
  <c r="AF6" i="19"/>
  <c r="BB6" i="19" s="1"/>
  <c r="AE6" i="19"/>
  <c r="BD6" i="19" s="1"/>
  <c r="AF8" i="19"/>
  <c r="BB8" i="19" s="1"/>
  <c r="AE8" i="19"/>
  <c r="BD8" i="19" s="1"/>
  <c r="BB37" i="19"/>
  <c r="AF14" i="19"/>
  <c r="BB14" i="19" s="1"/>
  <c r="AE14" i="19"/>
  <c r="BD14" i="19" s="1"/>
  <c r="BC29" i="19"/>
  <c r="BB39" i="19"/>
  <c r="BC21" i="19"/>
  <c r="AF36" i="19"/>
  <c r="BC36" i="19" s="1"/>
  <c r="AE36" i="19"/>
  <c r="BE36" i="19" s="1"/>
  <c r="BC13" i="19"/>
  <c r="AF28" i="19"/>
  <c r="BB28" i="19" s="1"/>
  <c r="AE28" i="19"/>
  <c r="BD28" i="19" s="1"/>
  <c r="BC33" i="19"/>
  <c r="AF38" i="19"/>
  <c r="BC38" i="19" s="1"/>
  <c r="AE38" i="19"/>
  <c r="BE38" i="19" s="1"/>
  <c r="AF7" i="19"/>
  <c r="BC7" i="19" s="1"/>
  <c r="AF15" i="19"/>
  <c r="BC15" i="19" s="1"/>
  <c r="AF23" i="19"/>
  <c r="BC23" i="19" s="1"/>
  <c r="AF31" i="19"/>
  <c r="BC31" i="19" s="1"/>
  <c r="AE3" i="19"/>
  <c r="BE3" i="19" s="1"/>
  <c r="AE11" i="19"/>
  <c r="BE11" i="19" s="1"/>
  <c r="AE19" i="19"/>
  <c r="BE19" i="19" s="1"/>
  <c r="AE27" i="19"/>
  <c r="BE27" i="19" s="1"/>
  <c r="AE35" i="19"/>
  <c r="BD35" i="19" s="1"/>
  <c r="AE5" i="19"/>
  <c r="BE5" i="19" s="1"/>
  <c r="AF13" i="18"/>
  <c r="BC13" i="18" s="1"/>
  <c r="AE13" i="18"/>
  <c r="BE13" i="18" s="1"/>
  <c r="AF9" i="18"/>
  <c r="BC9" i="18" s="1"/>
  <c r="AE9" i="18"/>
  <c r="BE9" i="18" s="1"/>
  <c r="AF27" i="18"/>
  <c r="BC27" i="18" s="1"/>
  <c r="AE27" i="18"/>
  <c r="BE27" i="18" s="1"/>
  <c r="AF3" i="18"/>
  <c r="BC3" i="18" s="1"/>
  <c r="AE3" i="18"/>
  <c r="BE3" i="18" s="1"/>
  <c r="AF5" i="18"/>
  <c r="BC5" i="18" s="1"/>
  <c r="AE5" i="18"/>
  <c r="BE5" i="18" s="1"/>
  <c r="AF25" i="18"/>
  <c r="BC25" i="18" s="1"/>
  <c r="AE25" i="18"/>
  <c r="BE25" i="18" s="1"/>
  <c r="BB22" i="18"/>
  <c r="AF34" i="18"/>
  <c r="BB34" i="18" s="1"/>
  <c r="AE34" i="18"/>
  <c r="BD34" i="18" s="1"/>
  <c r="BC36" i="18"/>
  <c r="AF11" i="18"/>
  <c r="BC11" i="18" s="1"/>
  <c r="AE11" i="18"/>
  <c r="BE11" i="18" s="1"/>
  <c r="AF33" i="18"/>
  <c r="BC33" i="18" s="1"/>
  <c r="AE33" i="18"/>
  <c r="BE33" i="18" s="1"/>
  <c r="AF18" i="18"/>
  <c r="BB18" i="18" s="1"/>
  <c r="AE18" i="18"/>
  <c r="BD18" i="18" s="1"/>
  <c r="AF29" i="18"/>
  <c r="BC29" i="18" s="1"/>
  <c r="AE29" i="18"/>
  <c r="BE29" i="18" s="1"/>
  <c r="AF10" i="18"/>
  <c r="BB10" i="18" s="1"/>
  <c r="AE10" i="18"/>
  <c r="BD10" i="18" s="1"/>
  <c r="BB12" i="18"/>
  <c r="AF19" i="18"/>
  <c r="BC19" i="18" s="1"/>
  <c r="AE19" i="18"/>
  <c r="BE19" i="18" s="1"/>
  <c r="AF21" i="18"/>
  <c r="BC21" i="18" s="1"/>
  <c r="AE21" i="18"/>
  <c r="BE21" i="18" s="1"/>
  <c r="AF17" i="18"/>
  <c r="BC17" i="18" s="1"/>
  <c r="AE17" i="18"/>
  <c r="BE17" i="18" s="1"/>
  <c r="BC38" i="18"/>
  <c r="BB14" i="18"/>
  <c r="AF26" i="18"/>
  <c r="BB26" i="18" s="1"/>
  <c r="AE26" i="18"/>
  <c r="BD26" i="18" s="1"/>
  <c r="BB28" i="18"/>
  <c r="AF35" i="18"/>
  <c r="BB35" i="18" s="1"/>
  <c r="AE35" i="18"/>
  <c r="BD35" i="18" s="1"/>
  <c r="AF37" i="18"/>
  <c r="BB37" i="18" s="1"/>
  <c r="AE37" i="18"/>
  <c r="BD37" i="18" s="1"/>
  <c r="AE8" i="18"/>
  <c r="BD8" i="18" s="1"/>
  <c r="AE16" i="18"/>
  <c r="BD16" i="18" s="1"/>
  <c r="AF24" i="18"/>
  <c r="BB24" i="18" s="1"/>
  <c r="AF32" i="18"/>
  <c r="BB32" i="18" s="1"/>
  <c r="AE20" i="17"/>
  <c r="BF20" i="17" s="1"/>
  <c r="AF20" i="17"/>
  <c r="BD20" i="17" s="1"/>
  <c r="AE12" i="17"/>
  <c r="BF12" i="17" s="1"/>
  <c r="AF12" i="17"/>
  <c r="BD12" i="17" s="1"/>
  <c r="AF10" i="17"/>
  <c r="BD10" i="17" s="1"/>
  <c r="AE10" i="17"/>
  <c r="BF10" i="17" s="1"/>
  <c r="AE26" i="17"/>
  <c r="BF26" i="17" s="1"/>
  <c r="AF26" i="17"/>
  <c r="BD26" i="17" s="1"/>
  <c r="AE36" i="17"/>
  <c r="BG36" i="17" s="1"/>
  <c r="AF36" i="17"/>
  <c r="BE36" i="17" s="1"/>
  <c r="AF19" i="17"/>
  <c r="BE19" i="17" s="1"/>
  <c r="AE19" i="17"/>
  <c r="BG19" i="17" s="1"/>
  <c r="AF27" i="17"/>
  <c r="BE27" i="17" s="1"/>
  <c r="AE27" i="17"/>
  <c r="BG27" i="17" s="1"/>
  <c r="AE34" i="17"/>
  <c r="BF34" i="17" s="1"/>
  <c r="AF34" i="17"/>
  <c r="BD34" i="17" s="1"/>
  <c r="AE11" i="17"/>
  <c r="BG11" i="17" s="1"/>
  <c r="AE18" i="17"/>
  <c r="BF18" i="17" s="1"/>
  <c r="BE11" i="17"/>
  <c r="BD16" i="17"/>
  <c r="BD14" i="17"/>
  <c r="BD35" i="17"/>
  <c r="AF28" i="17"/>
  <c r="BD28" i="17" s="1"/>
  <c r="AE31" i="17"/>
  <c r="BG31" i="17" s="1"/>
  <c r="AF31" i="17"/>
  <c r="BE31" i="17" s="1"/>
  <c r="AF21" i="17"/>
  <c r="BE21" i="17" s="1"/>
  <c r="AE21" i="17"/>
  <c r="BG21" i="17" s="1"/>
  <c r="AE23" i="17"/>
  <c r="BG23" i="17" s="1"/>
  <c r="AF23" i="17"/>
  <c r="BE23" i="17" s="1"/>
  <c r="AF25" i="17"/>
  <c r="BE25" i="17" s="1"/>
  <c r="AE25" i="17"/>
  <c r="BG25" i="17" s="1"/>
  <c r="AF13" i="17"/>
  <c r="BE13" i="17" s="1"/>
  <c r="AE13" i="17"/>
  <c r="BG13" i="17" s="1"/>
  <c r="AE15" i="17"/>
  <c r="BG15" i="17" s="1"/>
  <c r="AF15" i="17"/>
  <c r="BE15" i="17" s="1"/>
  <c r="AF17" i="17"/>
  <c r="BE17" i="17" s="1"/>
  <c r="AE17" i="17"/>
  <c r="BG17" i="17" s="1"/>
  <c r="AF9" i="17"/>
  <c r="BE9" i="17" s="1"/>
  <c r="AE9" i="17"/>
  <c r="BG9" i="17" s="1"/>
  <c r="AF33" i="17"/>
  <c r="BE33" i="17" s="1"/>
  <c r="AE33" i="17"/>
  <c r="BG33" i="17" s="1"/>
  <c r="AE7" i="17"/>
  <c r="BG7" i="17" s="1"/>
  <c r="AF7" i="17"/>
  <c r="BE7" i="17" s="1"/>
  <c r="AF29" i="17"/>
  <c r="BE29" i="17" s="1"/>
  <c r="AE29" i="17"/>
  <c r="BG29" i="17" s="1"/>
  <c r="AE5" i="17"/>
  <c r="BG5" i="17" s="1"/>
  <c r="AF5" i="17"/>
  <c r="BE5" i="17" s="1"/>
  <c r="BD30" i="17"/>
  <c r="BD32" i="17"/>
  <c r="AF37" i="17"/>
  <c r="BD37" i="17" s="1"/>
  <c r="AE37" i="17"/>
  <c r="BF37" i="17" s="1"/>
  <c r="AF4" i="17"/>
  <c r="BD4" i="17" s="1"/>
  <c r="AE4" i="17"/>
  <c r="BF4" i="17" s="1"/>
  <c r="BD22" i="17"/>
  <c r="BD24" i="17"/>
  <c r="AF6" i="17"/>
  <c r="BD6" i="17" s="1"/>
  <c r="AE8" i="17"/>
  <c r="BF8" i="17" s="1"/>
  <c r="AE16" i="17"/>
  <c r="BF16" i="17" s="1"/>
  <c r="AE24" i="17"/>
  <c r="BF24" i="17" s="1"/>
  <c r="AE32" i="17"/>
  <c r="BF32" i="17" s="1"/>
  <c r="AE3" i="17"/>
  <c r="BG3" i="17" s="1"/>
  <c r="AE35" i="17"/>
  <c r="BF35" i="17" s="1"/>
  <c r="AE14" i="17"/>
  <c r="BF14" i="17" s="1"/>
  <c r="AE22" i="17"/>
  <c r="BF22" i="17" s="1"/>
  <c r="AE30" i="17"/>
  <c r="BF30" i="17" s="1"/>
  <c r="AE38" i="17"/>
  <c r="BG38" i="17" s="1"/>
  <c r="BE38" i="15"/>
  <c r="BD38" i="15"/>
  <c r="AJ38" i="15"/>
  <c r="AM38" i="15" s="1"/>
  <c r="BD37" i="15"/>
  <c r="BE37" i="15" s="1"/>
  <c r="AJ37" i="15"/>
  <c r="AM37" i="15" s="1"/>
  <c r="BD36" i="15"/>
  <c r="BE36" i="15" s="1"/>
  <c r="AJ36" i="15"/>
  <c r="AM36" i="15" s="1"/>
  <c r="BD35" i="15"/>
  <c r="BE35" i="15" s="1"/>
  <c r="AM35" i="15"/>
  <c r="AJ35" i="15"/>
  <c r="AL35" i="15" s="1"/>
  <c r="BQ35" i="15" s="1"/>
  <c r="BD34" i="15"/>
  <c r="BE34" i="15" s="1"/>
  <c r="AJ34" i="15"/>
  <c r="AM34" i="15" s="1"/>
  <c r="BD33" i="15"/>
  <c r="BE33" i="15" s="1"/>
  <c r="AK33" i="15"/>
  <c r="AJ33" i="15"/>
  <c r="AM33" i="15" s="1"/>
  <c r="BD32" i="15"/>
  <c r="BE32" i="15" s="1"/>
  <c r="AJ32" i="15"/>
  <c r="BD31" i="15"/>
  <c r="BE31" i="15" s="1"/>
  <c r="AJ31" i="15"/>
  <c r="BD30" i="15"/>
  <c r="BE30" i="15" s="1"/>
  <c r="AJ30" i="15"/>
  <c r="AM30" i="15" s="1"/>
  <c r="BD29" i="15"/>
  <c r="BE29" i="15" s="1"/>
  <c r="AJ29" i="15"/>
  <c r="AM29" i="15" s="1"/>
  <c r="BD28" i="15"/>
  <c r="BE28" i="15" s="1"/>
  <c r="AJ28" i="15"/>
  <c r="AM28" i="15" s="1"/>
  <c r="BD27" i="15"/>
  <c r="AM27" i="15"/>
  <c r="AL27" i="15"/>
  <c r="AJ27" i="15"/>
  <c r="AK27" i="15" s="1"/>
  <c r="BD26" i="15"/>
  <c r="BE26" i="15" s="1"/>
  <c r="AM26" i="15"/>
  <c r="AL26" i="15"/>
  <c r="BQ26" i="15" s="1"/>
  <c r="AJ26" i="15"/>
  <c r="AK26" i="15" s="1"/>
  <c r="BD25" i="15"/>
  <c r="BE25" i="15" s="1"/>
  <c r="AJ25" i="15"/>
  <c r="AM25" i="15" s="1"/>
  <c r="BD24" i="15"/>
  <c r="BE24" i="15" s="1"/>
  <c r="AJ24" i="15"/>
  <c r="BD23" i="15"/>
  <c r="BE23" i="15" s="1"/>
  <c r="AJ23" i="15"/>
  <c r="BE22" i="15"/>
  <c r="BD22" i="15"/>
  <c r="AJ22" i="15"/>
  <c r="AK22" i="15" s="1"/>
  <c r="BD21" i="15"/>
  <c r="BE21" i="15" s="1"/>
  <c r="AJ21" i="15"/>
  <c r="AM21" i="15" s="1"/>
  <c r="BD20" i="15"/>
  <c r="BE20" i="15" s="1"/>
  <c r="AJ20" i="15"/>
  <c r="AM20" i="15" s="1"/>
  <c r="BD19" i="15"/>
  <c r="AJ19" i="15"/>
  <c r="AK19" i="15" s="1"/>
  <c r="BD18" i="15"/>
  <c r="BE18" i="15" s="1"/>
  <c r="AJ18" i="15"/>
  <c r="AM18" i="15" s="1"/>
  <c r="BD17" i="15"/>
  <c r="BE17" i="15" s="1"/>
  <c r="AM17" i="15"/>
  <c r="AL17" i="15"/>
  <c r="BR17" i="15" s="1"/>
  <c r="AK17" i="15"/>
  <c r="AJ17" i="15"/>
  <c r="BD16" i="15"/>
  <c r="BE16" i="15" s="1"/>
  <c r="AJ16" i="15"/>
  <c r="BD15" i="15"/>
  <c r="BE15" i="15" s="1"/>
  <c r="AJ15" i="15"/>
  <c r="BD14" i="15"/>
  <c r="BE14" i="15" s="1"/>
  <c r="AJ14" i="15"/>
  <c r="AL14" i="15" s="1"/>
  <c r="BQ14" i="15" s="1"/>
  <c r="BD13" i="15"/>
  <c r="BE13" i="15" s="1"/>
  <c r="AJ13" i="15"/>
  <c r="AM13" i="15" s="1"/>
  <c r="BD12" i="15"/>
  <c r="BE12" i="15" s="1"/>
  <c r="AJ12" i="15"/>
  <c r="AM12" i="15" s="1"/>
  <c r="BD11" i="15"/>
  <c r="AM11" i="15"/>
  <c r="AL11" i="15"/>
  <c r="AJ11" i="15"/>
  <c r="AK11" i="15" s="1"/>
  <c r="BD10" i="15"/>
  <c r="BE10" i="15" s="1"/>
  <c r="AL10" i="15"/>
  <c r="BQ10" i="15" s="1"/>
  <c r="AJ10" i="15"/>
  <c r="AM10" i="15" s="1"/>
  <c r="BD9" i="15"/>
  <c r="BE9" i="15" s="1"/>
  <c r="AM9" i="15"/>
  <c r="AJ9" i="15"/>
  <c r="AL9" i="15" s="1"/>
  <c r="BR9" i="15" s="1"/>
  <c r="BD8" i="15"/>
  <c r="BE8" i="15" s="1"/>
  <c r="AJ8" i="15"/>
  <c r="AM8" i="15" s="1"/>
  <c r="BD7" i="15"/>
  <c r="BE7" i="15" s="1"/>
  <c r="AJ7" i="15"/>
  <c r="AK7" i="15" s="1"/>
  <c r="BD6" i="15"/>
  <c r="BE6" i="15" s="1"/>
  <c r="AJ6" i="15"/>
  <c r="BE5" i="15"/>
  <c r="BD5" i="15"/>
  <c r="AJ5" i="15"/>
  <c r="AM5" i="15" s="1"/>
  <c r="BD4" i="15"/>
  <c r="BE4" i="15" s="1"/>
  <c r="AJ4" i="15"/>
  <c r="AM4" i="15" s="1"/>
  <c r="BD3" i="15"/>
  <c r="AL3" i="15"/>
  <c r="AJ3" i="15"/>
  <c r="AK3" i="15" s="1"/>
  <c r="BR11" i="15" l="1"/>
  <c r="AL19" i="15"/>
  <c r="AK25" i="15"/>
  <c r="AL34" i="15"/>
  <c r="BQ34" i="15" s="1"/>
  <c r="AK34" i="15"/>
  <c r="AK10" i="15"/>
  <c r="AM19" i="15"/>
  <c r="AL25" i="15"/>
  <c r="BR25" i="15" s="1"/>
  <c r="AL33" i="15"/>
  <c r="BR33" i="15" s="1"/>
  <c r="AM3" i="15"/>
  <c r="AK18" i="15"/>
  <c r="BR3" i="15"/>
  <c r="AK9" i="15"/>
  <c r="AL18" i="15"/>
  <c r="BQ18" i="15" s="1"/>
  <c r="BE3" i="15"/>
  <c r="AM15" i="15"/>
  <c r="AL15" i="15"/>
  <c r="BR15" i="15" s="1"/>
  <c r="AK15" i="15"/>
  <c r="AL24" i="15"/>
  <c r="BQ24" i="15" s="1"/>
  <c r="AM24" i="15"/>
  <c r="AK24" i="15"/>
  <c r="AM6" i="15"/>
  <c r="AL6" i="15"/>
  <c r="BQ6" i="15" s="1"/>
  <c r="AK6" i="15"/>
  <c r="AK31" i="15"/>
  <c r="AM31" i="15"/>
  <c r="AL31" i="15"/>
  <c r="BR31" i="15" s="1"/>
  <c r="BE19" i="15"/>
  <c r="BR19" i="15"/>
  <c r="AL8" i="15"/>
  <c r="BQ8" i="15" s="1"/>
  <c r="AM23" i="15"/>
  <c r="AL23" i="15"/>
  <c r="BR23" i="15" s="1"/>
  <c r="AK23" i="15"/>
  <c r="AL32" i="15"/>
  <c r="BQ32" i="15" s="1"/>
  <c r="AM32" i="15"/>
  <c r="BE27" i="15"/>
  <c r="BR27" i="15"/>
  <c r="AM16" i="15"/>
  <c r="AL16" i="15"/>
  <c r="BQ16" i="15" s="1"/>
  <c r="AK8" i="15"/>
  <c r="AK16" i="15"/>
  <c r="BE11" i="15"/>
  <c r="AM7" i="15"/>
  <c r="AL7" i="15"/>
  <c r="BR7" i="15" s="1"/>
  <c r="AK32" i="15"/>
  <c r="AK30" i="15"/>
  <c r="AK38" i="15"/>
  <c r="AK5" i="15"/>
  <c r="AK13" i="15"/>
  <c r="AK21" i="15"/>
  <c r="AL22" i="15"/>
  <c r="BQ22" i="15" s="1"/>
  <c r="AK29" i="15"/>
  <c r="AL30" i="15"/>
  <c r="BQ30" i="15" s="1"/>
  <c r="AK37" i="15"/>
  <c r="AL38" i="15"/>
  <c r="BR38" i="15" s="1"/>
  <c r="AK4" i="15"/>
  <c r="AL5" i="15"/>
  <c r="BR5" i="15" s="1"/>
  <c r="AK12" i="15"/>
  <c r="AL13" i="15"/>
  <c r="BR13" i="15" s="1"/>
  <c r="AM14" i="15"/>
  <c r="AK20" i="15"/>
  <c r="AL21" i="15"/>
  <c r="BR21" i="15" s="1"/>
  <c r="AM22" i="15"/>
  <c r="AK28" i="15"/>
  <c r="AL29" i="15"/>
  <c r="BR29" i="15" s="1"/>
  <c r="AK36" i="15"/>
  <c r="AL37" i="15"/>
  <c r="BQ37" i="15" s="1"/>
  <c r="AL4" i="15"/>
  <c r="BQ4" i="15" s="1"/>
  <c r="AL12" i="15"/>
  <c r="BQ12" i="15" s="1"/>
  <c r="AL20" i="15"/>
  <c r="BQ20" i="15" s="1"/>
  <c r="AL28" i="15"/>
  <c r="BQ28" i="15" s="1"/>
  <c r="AK35" i="15"/>
  <c r="AL36" i="15"/>
  <c r="BR36" i="15" s="1"/>
  <c r="AK14" i="15"/>
  <c r="G53" i="13"/>
  <c r="I53" i="13"/>
  <c r="J53" i="13"/>
  <c r="L53" i="13"/>
  <c r="M53" i="13"/>
  <c r="O53" i="13"/>
  <c r="P53" i="13"/>
  <c r="G54" i="13"/>
  <c r="I54" i="13"/>
  <c r="J54" i="13"/>
  <c r="L54" i="13"/>
  <c r="M54" i="13"/>
  <c r="O54" i="13"/>
  <c r="P54" i="13"/>
  <c r="G55" i="13"/>
  <c r="I55" i="13"/>
  <c r="J55" i="13"/>
  <c r="L55" i="13"/>
  <c r="M55" i="13"/>
  <c r="O55" i="13"/>
  <c r="P55" i="13"/>
  <c r="G56" i="13"/>
  <c r="I56" i="13"/>
  <c r="J56" i="13"/>
  <c r="L56" i="13"/>
  <c r="M56" i="13"/>
  <c r="O56" i="13"/>
  <c r="P56" i="13"/>
  <c r="F56" i="13"/>
  <c r="F55" i="13"/>
  <c r="F54" i="13"/>
  <c r="F53" i="13"/>
  <c r="I48" i="13"/>
  <c r="G51" i="13"/>
  <c r="G50" i="13"/>
  <c r="G49" i="13"/>
  <c r="G48" i="13"/>
  <c r="J48" i="13"/>
  <c r="L48" i="13"/>
  <c r="M48" i="13"/>
  <c r="O48" i="13"/>
  <c r="P48" i="13"/>
  <c r="I49" i="13"/>
  <c r="J49" i="13"/>
  <c r="L49" i="13"/>
  <c r="M49" i="13"/>
  <c r="O49" i="13"/>
  <c r="P49" i="13"/>
  <c r="I50" i="13"/>
  <c r="J50" i="13"/>
  <c r="L50" i="13"/>
  <c r="M50" i="13"/>
  <c r="O50" i="13"/>
  <c r="P50" i="13"/>
  <c r="I51" i="13"/>
  <c r="J51" i="13"/>
  <c r="L51" i="13"/>
  <c r="M51" i="13"/>
  <c r="O51" i="13"/>
  <c r="P51" i="13"/>
  <c r="F51" i="13"/>
  <c r="F50" i="13"/>
  <c r="F49" i="13"/>
  <c r="F48" i="13"/>
  <c r="BE4" i="1" l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" i="1"/>
  <c r="Q43" i="13" l="1"/>
  <c r="H43" i="13"/>
  <c r="N43" i="13"/>
  <c r="K43" i="13"/>
  <c r="Q4" i="13" l="1"/>
  <c r="Q5" i="13"/>
  <c r="Q6" i="13"/>
  <c r="Q7" i="13"/>
  <c r="Q8" i="13"/>
  <c r="Q9" i="13"/>
  <c r="Q10" i="13"/>
  <c r="Q11" i="13"/>
  <c r="Q12" i="13"/>
  <c r="Q13" i="13"/>
  <c r="Q14" i="13"/>
  <c r="Q15" i="13"/>
  <c r="Q16" i="13"/>
  <c r="Q17" i="13"/>
  <c r="Q18" i="13"/>
  <c r="Q19" i="13"/>
  <c r="Q20" i="13"/>
  <c r="Q21" i="13"/>
  <c r="Q22" i="13"/>
  <c r="Q23" i="13"/>
  <c r="Q24" i="13"/>
  <c r="Q25" i="13"/>
  <c r="Q26" i="13"/>
  <c r="Q27" i="13"/>
  <c r="Q28" i="13"/>
  <c r="Q29" i="13"/>
  <c r="Q30" i="13"/>
  <c r="Q31" i="13"/>
  <c r="Q32" i="13"/>
  <c r="Q33" i="13"/>
  <c r="Q34" i="13"/>
  <c r="Q35" i="13"/>
  <c r="Q36" i="13"/>
  <c r="Q37" i="13"/>
  <c r="Q38" i="13"/>
  <c r="Q39" i="13"/>
  <c r="Q40" i="13"/>
  <c r="Q41" i="13"/>
  <c r="Q42" i="13"/>
  <c r="Q3" i="13"/>
  <c r="N4" i="13"/>
  <c r="N5" i="13"/>
  <c r="N6" i="13"/>
  <c r="N7" i="13"/>
  <c r="N8" i="13"/>
  <c r="N9" i="13"/>
  <c r="N10" i="13"/>
  <c r="N11" i="13"/>
  <c r="N12" i="13"/>
  <c r="N13" i="13"/>
  <c r="N14" i="13"/>
  <c r="N15" i="13"/>
  <c r="N16" i="13"/>
  <c r="N17" i="13"/>
  <c r="N18" i="13"/>
  <c r="N19" i="13"/>
  <c r="N20" i="13"/>
  <c r="N21" i="13"/>
  <c r="N22" i="13"/>
  <c r="N23" i="13"/>
  <c r="N24" i="13"/>
  <c r="N25" i="13"/>
  <c r="N26" i="13"/>
  <c r="N27" i="13"/>
  <c r="N28" i="13"/>
  <c r="N29" i="13"/>
  <c r="N30" i="13"/>
  <c r="N31" i="13"/>
  <c r="N32" i="13"/>
  <c r="N33" i="13"/>
  <c r="N34" i="13"/>
  <c r="N35" i="13"/>
  <c r="N36" i="13"/>
  <c r="N37" i="13"/>
  <c r="N38" i="13"/>
  <c r="N3" i="13"/>
  <c r="K4" i="13"/>
  <c r="K5" i="13"/>
  <c r="K6" i="13"/>
  <c r="K7" i="13"/>
  <c r="K8" i="13"/>
  <c r="K9" i="13"/>
  <c r="K10" i="13"/>
  <c r="K11" i="13"/>
  <c r="K12" i="13"/>
  <c r="K13" i="13"/>
  <c r="K14" i="13"/>
  <c r="K15" i="13"/>
  <c r="K16" i="13"/>
  <c r="K17" i="13"/>
  <c r="K18" i="13"/>
  <c r="K19" i="13"/>
  <c r="K20" i="13"/>
  <c r="K21" i="13"/>
  <c r="K22" i="13"/>
  <c r="K23" i="13"/>
  <c r="K24" i="13"/>
  <c r="K25" i="13"/>
  <c r="K26" i="13"/>
  <c r="K27" i="13"/>
  <c r="K28" i="13"/>
  <c r="K29" i="13"/>
  <c r="K30" i="13"/>
  <c r="K31" i="13"/>
  <c r="K32" i="13"/>
  <c r="K33" i="13"/>
  <c r="K34" i="13"/>
  <c r="K35" i="13"/>
  <c r="K36" i="13"/>
  <c r="K37" i="13"/>
  <c r="K38" i="13"/>
  <c r="K3" i="13"/>
  <c r="H44" i="13"/>
  <c r="H45" i="13"/>
  <c r="H46" i="13"/>
  <c r="H4" i="13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H29" i="13"/>
  <c r="H30" i="13"/>
  <c r="H31" i="13"/>
  <c r="H32" i="13"/>
  <c r="H33" i="13"/>
  <c r="H34" i="13"/>
  <c r="H35" i="13"/>
  <c r="H36" i="13"/>
  <c r="H37" i="13"/>
  <c r="H38" i="13"/>
  <c r="H3" i="13"/>
  <c r="G44" i="13" l="1"/>
  <c r="I44" i="13"/>
  <c r="J44" i="13"/>
  <c r="L44" i="13"/>
  <c r="M44" i="13"/>
  <c r="O44" i="13"/>
  <c r="P44" i="13"/>
  <c r="F44" i="13"/>
  <c r="O46" i="13"/>
  <c r="O45" i="13"/>
  <c r="O43" i="13"/>
  <c r="G43" i="13"/>
  <c r="J43" i="13"/>
  <c r="L43" i="13"/>
  <c r="M43" i="13"/>
  <c r="P43" i="13"/>
  <c r="G45" i="13"/>
  <c r="I45" i="13"/>
  <c r="J45" i="13"/>
  <c r="L45" i="13"/>
  <c r="M45" i="13"/>
  <c r="P45" i="13"/>
  <c r="G46" i="13"/>
  <c r="I46" i="13"/>
  <c r="J46" i="13"/>
  <c r="L46" i="13"/>
  <c r="M46" i="13"/>
  <c r="P46" i="13"/>
  <c r="F46" i="13"/>
  <c r="F45" i="13"/>
  <c r="F43" i="13"/>
  <c r="BE3" i="5" l="1"/>
  <c r="BC3" i="5"/>
  <c r="AS3" i="5"/>
  <c r="AD3" i="5"/>
  <c r="AF3" i="5" s="1"/>
  <c r="BE39" i="4"/>
  <c r="BB39" i="4"/>
  <c r="BE5" i="4"/>
  <c r="BE3" i="4"/>
  <c r="BB4" i="4"/>
  <c r="BC5" i="4"/>
  <c r="BC3" i="4"/>
  <c r="BE38" i="4"/>
  <c r="BC38" i="4"/>
  <c r="BD37" i="4"/>
  <c r="BB37" i="4"/>
  <c r="BE36" i="4"/>
  <c r="BC36" i="4"/>
  <c r="BD35" i="4"/>
  <c r="BB35" i="4"/>
  <c r="BD34" i="4"/>
  <c r="BB34" i="4"/>
  <c r="BE33" i="4"/>
  <c r="BC33" i="4"/>
  <c r="BD32" i="4"/>
  <c r="BB32" i="4"/>
  <c r="BE31" i="4"/>
  <c r="BC31" i="4"/>
  <c r="BD30" i="4"/>
  <c r="BB30" i="4"/>
  <c r="BE29" i="4"/>
  <c r="BC29" i="4"/>
  <c r="BD28" i="4"/>
  <c r="BB28" i="4"/>
  <c r="BE27" i="4"/>
  <c r="BC27" i="4"/>
  <c r="BD26" i="4"/>
  <c r="BB26" i="4"/>
  <c r="BE25" i="4"/>
  <c r="BC25" i="4"/>
  <c r="BD24" i="4"/>
  <c r="BB24" i="4"/>
  <c r="BE23" i="4"/>
  <c r="BC23" i="4"/>
  <c r="BD22" i="4"/>
  <c r="BB22" i="4"/>
  <c r="BE21" i="4"/>
  <c r="BC21" i="4"/>
  <c r="BD20" i="4"/>
  <c r="BB20" i="4"/>
  <c r="BE19" i="4"/>
  <c r="BC19" i="4"/>
  <c r="BD18" i="4"/>
  <c r="BB18" i="4"/>
  <c r="BE17" i="4"/>
  <c r="BC17" i="4"/>
  <c r="BD16" i="4"/>
  <c r="BB16" i="4"/>
  <c r="BE15" i="4"/>
  <c r="BC15" i="4"/>
  <c r="BD14" i="4"/>
  <c r="BB14" i="4"/>
  <c r="BE13" i="4"/>
  <c r="BC13" i="4"/>
  <c r="BD12" i="4"/>
  <c r="BB12" i="4"/>
  <c r="BE11" i="4"/>
  <c r="BC11" i="4"/>
  <c r="BD10" i="4"/>
  <c r="BB10" i="4"/>
  <c r="BE9" i="4"/>
  <c r="BC9" i="4"/>
  <c r="BD8" i="4"/>
  <c r="BB8" i="4"/>
  <c r="BE7" i="4"/>
  <c r="BC7" i="4"/>
  <c r="BD6" i="4"/>
  <c r="BB6" i="4"/>
  <c r="BD4" i="4"/>
  <c r="AS4" i="4"/>
  <c r="AS5" i="4"/>
  <c r="AS6" i="4"/>
  <c r="AS7" i="4"/>
  <c r="AS8" i="4"/>
  <c r="AS9" i="4"/>
  <c r="AS10" i="4"/>
  <c r="AS11" i="4"/>
  <c r="AS12" i="4"/>
  <c r="AS13" i="4"/>
  <c r="AS14" i="4"/>
  <c r="AS15" i="4"/>
  <c r="AS16" i="4"/>
  <c r="AS17" i="4"/>
  <c r="AS18" i="4"/>
  <c r="AS19" i="4"/>
  <c r="AS20" i="4"/>
  <c r="AS21" i="4"/>
  <c r="AS22" i="4"/>
  <c r="AS23" i="4"/>
  <c r="AS24" i="4"/>
  <c r="AS25" i="4"/>
  <c r="AS26" i="4"/>
  <c r="AS27" i="4"/>
  <c r="AS28" i="4"/>
  <c r="AS29" i="4"/>
  <c r="AS30" i="4"/>
  <c r="AS31" i="4"/>
  <c r="AS32" i="4"/>
  <c r="AS33" i="4"/>
  <c r="AS34" i="4"/>
  <c r="AS35" i="4"/>
  <c r="AS36" i="4"/>
  <c r="AS37" i="4"/>
  <c r="AS38" i="4"/>
  <c r="AS39" i="4"/>
  <c r="AS3" i="4"/>
  <c r="AE4" i="4"/>
  <c r="AF4" i="4"/>
  <c r="AE5" i="4"/>
  <c r="AF5" i="4"/>
  <c r="AE6" i="4"/>
  <c r="AF6" i="4"/>
  <c r="AE7" i="4"/>
  <c r="AF7" i="4"/>
  <c r="AE8" i="4"/>
  <c r="AF8" i="4"/>
  <c r="AE9" i="4"/>
  <c r="AF9" i="4"/>
  <c r="AE10" i="4"/>
  <c r="AF10" i="4"/>
  <c r="AE11" i="4"/>
  <c r="AF11" i="4"/>
  <c r="AE12" i="4"/>
  <c r="AF12" i="4"/>
  <c r="AE13" i="4"/>
  <c r="AF13" i="4"/>
  <c r="AE14" i="4"/>
  <c r="AF14" i="4"/>
  <c r="AE15" i="4"/>
  <c r="AF15" i="4"/>
  <c r="AE16" i="4"/>
  <c r="AF16" i="4"/>
  <c r="AE17" i="4"/>
  <c r="AF17" i="4"/>
  <c r="AE18" i="4"/>
  <c r="AF18" i="4"/>
  <c r="AE19" i="4"/>
  <c r="AF19" i="4"/>
  <c r="AE20" i="4"/>
  <c r="AF20" i="4"/>
  <c r="AE21" i="4"/>
  <c r="AF21" i="4"/>
  <c r="AE22" i="4"/>
  <c r="AF22" i="4"/>
  <c r="AE23" i="4"/>
  <c r="AF23" i="4"/>
  <c r="AE24" i="4"/>
  <c r="AF24" i="4"/>
  <c r="AE25" i="4"/>
  <c r="AF25" i="4"/>
  <c r="AE26" i="4"/>
  <c r="AF26" i="4"/>
  <c r="AE27" i="4"/>
  <c r="AF27" i="4"/>
  <c r="AE28" i="4"/>
  <c r="AF28" i="4"/>
  <c r="AE29" i="4"/>
  <c r="AF29" i="4"/>
  <c r="AE30" i="4"/>
  <c r="AF30" i="4"/>
  <c r="AE31" i="4"/>
  <c r="AF31" i="4"/>
  <c r="AE32" i="4"/>
  <c r="AF32" i="4"/>
  <c r="AE33" i="4"/>
  <c r="AF33" i="4"/>
  <c r="AE34" i="4"/>
  <c r="AF34" i="4"/>
  <c r="AE35" i="4"/>
  <c r="AF35" i="4"/>
  <c r="AE36" i="4"/>
  <c r="AF36" i="4"/>
  <c r="AE37" i="4"/>
  <c r="AF37" i="4"/>
  <c r="AE38" i="4"/>
  <c r="AF38" i="4"/>
  <c r="AE39" i="4"/>
  <c r="AF39" i="4"/>
  <c r="AF3" i="4"/>
  <c r="AE3" i="4"/>
  <c r="AD3" i="4"/>
  <c r="AE3" i="5" l="1"/>
  <c r="BP5" i="1" l="1"/>
  <c r="BP7" i="1"/>
  <c r="BP9" i="1"/>
  <c r="BP11" i="1"/>
  <c r="BP13" i="1"/>
  <c r="BP15" i="1"/>
  <c r="BP17" i="1"/>
  <c r="BP19" i="1"/>
  <c r="BP21" i="1"/>
  <c r="BP23" i="1"/>
  <c r="BP25" i="1"/>
  <c r="BP27" i="1"/>
  <c r="BP29" i="1"/>
  <c r="BP31" i="1"/>
  <c r="BP33" i="1"/>
  <c r="BP36" i="1"/>
  <c r="BP38" i="1"/>
  <c r="BP3" i="1"/>
  <c r="BO6" i="1"/>
  <c r="BO8" i="1"/>
  <c r="BO10" i="1"/>
  <c r="BO12" i="1"/>
  <c r="BO14" i="1"/>
  <c r="BO16" i="1"/>
  <c r="BO18" i="1"/>
  <c r="BO20" i="1"/>
  <c r="BO22" i="1"/>
  <c r="BO24" i="1"/>
  <c r="BO26" i="1"/>
  <c r="BO28" i="1"/>
  <c r="BO30" i="1"/>
  <c r="BO32" i="1"/>
  <c r="BO34" i="1"/>
  <c r="BO35" i="1"/>
  <c r="BO37" i="1"/>
  <c r="BO4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" i="1"/>
  <c r="AJ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" i="1"/>
  <c r="AD4" i="4" l="1"/>
  <c r="AD5" i="4"/>
  <c r="AD6" i="4"/>
  <c r="AD7" i="4"/>
  <c r="AD8" i="4"/>
  <c r="AD9" i="4"/>
  <c r="AD10" i="4"/>
  <c r="AD11" i="4"/>
  <c r="AD12" i="4"/>
  <c r="AD13" i="4"/>
  <c r="AD14" i="4"/>
  <c r="AD15" i="4"/>
  <c r="AD16" i="4"/>
  <c r="AD17" i="4"/>
  <c r="AD18" i="4"/>
  <c r="AD19" i="4"/>
  <c r="AD20" i="4"/>
  <c r="AD21" i="4"/>
  <c r="AD22" i="4"/>
  <c r="AD23" i="4"/>
  <c r="AD24" i="4"/>
  <c r="AD25" i="4"/>
  <c r="AD26" i="4"/>
  <c r="AD27" i="4"/>
  <c r="AD28" i="4"/>
  <c r="AD29" i="4"/>
  <c r="AD30" i="4"/>
  <c r="AD31" i="4"/>
  <c r="AD32" i="4"/>
  <c r="AD33" i="4"/>
  <c r="AD34" i="4"/>
  <c r="AD35" i="4"/>
  <c r="AD36" i="4"/>
  <c r="AD37" i="4"/>
  <c r="AD38" i="4"/>
  <c r="AD39" i="4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4" i="1"/>
  <c r="AJ5" i="1"/>
  <c r="AJ6" i="1"/>
  <c r="AJ7" i="1"/>
  <c r="AJ8" i="1"/>
  <c r="AJ9" i="1"/>
  <c r="AJ10" i="1"/>
  <c r="N42" i="6" l="1"/>
  <c r="AV40" i="5" l="1"/>
  <c r="AV4" i="6"/>
  <c r="AV5" i="6"/>
  <c r="AV6" i="6"/>
  <c r="AV7" i="6"/>
  <c r="AV8" i="6"/>
  <c r="AV9" i="6"/>
  <c r="AV10" i="6"/>
  <c r="AV11" i="6"/>
  <c r="AV12" i="6"/>
  <c r="AV13" i="6"/>
  <c r="AV14" i="6"/>
  <c r="AV15" i="6"/>
  <c r="AV16" i="6"/>
  <c r="AV17" i="6"/>
  <c r="AV18" i="6"/>
  <c r="AV19" i="6"/>
  <c r="AV20" i="6"/>
  <c r="AV21" i="6"/>
  <c r="AV22" i="6"/>
  <c r="AV23" i="6"/>
  <c r="AV24" i="6"/>
  <c r="AV25" i="6"/>
  <c r="AV26" i="6"/>
  <c r="AV27" i="6"/>
  <c r="AV28" i="6"/>
  <c r="AV29" i="6"/>
  <c r="AV30" i="6"/>
  <c r="AV31" i="6"/>
  <c r="AV32" i="6"/>
  <c r="AV33" i="6"/>
  <c r="AV34" i="6"/>
  <c r="AV35" i="6"/>
  <c r="AV36" i="6"/>
  <c r="AV37" i="6"/>
  <c r="AV38" i="6"/>
  <c r="AV39" i="6"/>
  <c r="AV40" i="6"/>
  <c r="AV41" i="6"/>
  <c r="AV42" i="6"/>
  <c r="AV43" i="6"/>
  <c r="AV44" i="6"/>
  <c r="AV3" i="6"/>
  <c r="N4" i="6" l="1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3" i="6"/>
  <c r="Q40" i="5" l="1"/>
  <c r="AO40" i="5" l="1"/>
  <c r="AL40" i="5"/>
  <c r="W40" i="5"/>
  <c r="AR4" i="6" l="1"/>
  <c r="AR5" i="6"/>
  <c r="AR6" i="6"/>
  <c r="AR7" i="6"/>
  <c r="AR8" i="6"/>
  <c r="AR9" i="6"/>
  <c r="AR10" i="6"/>
  <c r="AR11" i="6"/>
  <c r="AR12" i="6"/>
  <c r="AR13" i="6"/>
  <c r="AR14" i="6"/>
  <c r="AR15" i="6"/>
  <c r="AR16" i="6"/>
  <c r="AR17" i="6"/>
  <c r="AR18" i="6"/>
  <c r="AR19" i="6"/>
  <c r="AR20" i="6"/>
  <c r="AR21" i="6"/>
  <c r="AR22" i="6"/>
  <c r="AR23" i="6"/>
  <c r="AR24" i="6"/>
  <c r="AR25" i="6"/>
  <c r="AR26" i="6"/>
  <c r="AR27" i="6"/>
  <c r="AR28" i="6"/>
  <c r="AR29" i="6"/>
  <c r="AR30" i="6"/>
  <c r="AR31" i="6"/>
  <c r="AR32" i="6"/>
  <c r="AR33" i="6"/>
  <c r="AR34" i="6"/>
  <c r="AR35" i="6"/>
  <c r="AR36" i="6"/>
  <c r="AR37" i="6"/>
  <c r="AR38" i="6"/>
  <c r="AR39" i="6"/>
  <c r="AR40" i="6"/>
  <c r="AR41" i="6"/>
  <c r="AR42" i="6"/>
  <c r="AR43" i="6"/>
  <c r="AR3" i="6"/>
  <c r="AC4" i="6"/>
  <c r="AC5" i="6"/>
  <c r="AC6" i="6"/>
  <c r="AC7" i="6"/>
  <c r="AC8" i="6"/>
  <c r="AC9" i="6"/>
  <c r="AC10" i="6"/>
  <c r="AC11" i="6"/>
  <c r="AC12" i="6"/>
  <c r="AC13" i="6"/>
  <c r="AC14" i="6"/>
  <c r="AC15" i="6"/>
  <c r="AC16" i="6"/>
  <c r="AC17" i="6"/>
  <c r="AC18" i="6"/>
  <c r="AC19" i="6"/>
  <c r="AC20" i="6"/>
  <c r="AC21" i="6"/>
  <c r="AC22" i="6"/>
  <c r="AC23" i="6"/>
  <c r="AC24" i="6"/>
  <c r="AC25" i="6"/>
  <c r="AC26" i="6"/>
  <c r="AC27" i="6"/>
  <c r="AC28" i="6"/>
  <c r="AC29" i="6"/>
  <c r="AC30" i="6"/>
  <c r="AC31" i="6"/>
  <c r="AC32" i="6"/>
  <c r="AC33" i="6"/>
  <c r="AC34" i="6"/>
  <c r="AC35" i="6"/>
  <c r="AC36" i="6"/>
  <c r="AC37" i="6"/>
  <c r="AC38" i="6"/>
  <c r="AC39" i="6"/>
  <c r="AC40" i="6"/>
  <c r="AC41" i="6"/>
  <c r="AC42" i="6"/>
  <c r="AC43" i="6"/>
  <c r="AC3" i="6"/>
  <c r="AO4" i="6" l="1"/>
  <c r="AO5" i="6"/>
  <c r="AO6" i="6"/>
  <c r="AO7" i="6"/>
  <c r="AO8" i="6"/>
  <c r="AO9" i="6"/>
  <c r="AO10" i="6"/>
  <c r="AO11" i="6"/>
  <c r="AO12" i="6"/>
  <c r="AO13" i="6"/>
  <c r="AO14" i="6"/>
  <c r="AO15" i="6"/>
  <c r="AO16" i="6"/>
  <c r="AO17" i="6"/>
  <c r="AO18" i="6"/>
  <c r="AO19" i="6"/>
  <c r="AO20" i="6"/>
  <c r="AO21" i="6"/>
  <c r="AO22" i="6"/>
  <c r="AO23" i="6"/>
  <c r="AO24" i="6"/>
  <c r="AO25" i="6"/>
  <c r="AO26" i="6"/>
  <c r="AO27" i="6"/>
  <c r="AO28" i="6"/>
  <c r="AO29" i="6"/>
  <c r="AO30" i="6"/>
  <c r="AO31" i="6"/>
  <c r="AO32" i="6"/>
  <c r="AO33" i="6"/>
  <c r="AO34" i="6"/>
  <c r="AO35" i="6"/>
  <c r="AO36" i="6"/>
  <c r="AO37" i="6"/>
  <c r="AO38" i="6"/>
  <c r="AO39" i="6"/>
  <c r="AO40" i="6"/>
  <c r="AO41" i="6"/>
  <c r="AO42" i="6"/>
  <c r="AO3" i="6"/>
  <c r="AL4" i="6"/>
  <c r="AL5" i="6"/>
  <c r="AL6" i="6"/>
  <c r="AL7" i="6"/>
  <c r="AL8" i="6"/>
  <c r="AL9" i="6"/>
  <c r="AL10" i="6"/>
  <c r="AL11" i="6"/>
  <c r="AL12" i="6"/>
  <c r="AL13" i="6"/>
  <c r="AL14" i="6"/>
  <c r="AL15" i="6"/>
  <c r="AL16" i="6"/>
  <c r="AL17" i="6"/>
  <c r="AL18" i="6"/>
  <c r="AL19" i="6"/>
  <c r="AL20" i="6"/>
  <c r="AL21" i="6"/>
  <c r="AL22" i="6"/>
  <c r="AL23" i="6"/>
  <c r="AL24" i="6"/>
  <c r="AL25" i="6"/>
  <c r="AL26" i="6"/>
  <c r="AL27" i="6"/>
  <c r="AL28" i="6"/>
  <c r="AL29" i="6"/>
  <c r="AL30" i="6"/>
  <c r="AL31" i="6"/>
  <c r="AL32" i="6"/>
  <c r="AL33" i="6"/>
  <c r="AL34" i="6"/>
  <c r="AL35" i="6"/>
  <c r="AL36" i="6"/>
  <c r="AL37" i="6"/>
  <c r="AL38" i="6"/>
  <c r="AL39" i="6"/>
  <c r="AL40" i="6"/>
  <c r="AL41" i="6"/>
  <c r="AL42" i="6"/>
  <c r="AL3" i="6"/>
  <c r="W4" i="6"/>
  <c r="W5" i="6"/>
  <c r="W6" i="6"/>
  <c r="W7" i="6"/>
  <c r="W8" i="6"/>
  <c r="W9" i="6"/>
  <c r="W10" i="6"/>
  <c r="W11" i="6"/>
  <c r="W12" i="6"/>
  <c r="W13" i="6"/>
  <c r="W14" i="6"/>
  <c r="W15" i="6"/>
  <c r="W16" i="6"/>
  <c r="W17" i="6"/>
  <c r="W18" i="6"/>
  <c r="W19" i="6"/>
  <c r="W20" i="6"/>
  <c r="W21" i="6"/>
  <c r="W22" i="6"/>
  <c r="W23" i="6"/>
  <c r="W24" i="6"/>
  <c r="W25" i="6"/>
  <c r="W26" i="6"/>
  <c r="W27" i="6"/>
  <c r="W28" i="6"/>
  <c r="W29" i="6"/>
  <c r="W30" i="6"/>
  <c r="W31" i="6"/>
  <c r="W32" i="6"/>
  <c r="W33" i="6"/>
  <c r="W34" i="6"/>
  <c r="W35" i="6"/>
  <c r="W36" i="6"/>
  <c r="W37" i="6"/>
  <c r="W38" i="6"/>
  <c r="W39" i="6"/>
  <c r="W40" i="6"/>
  <c r="W41" i="6"/>
  <c r="W42" i="6"/>
  <c r="W3" i="6"/>
  <c r="Q4" i="6"/>
  <c r="Q5" i="6"/>
  <c r="Q6" i="6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26" i="6"/>
  <c r="Q27" i="6"/>
  <c r="Q28" i="6"/>
  <c r="Q29" i="6"/>
  <c r="Q30" i="6"/>
  <c r="Q31" i="6"/>
  <c r="Q32" i="6"/>
  <c r="Q33" i="6"/>
  <c r="Q34" i="6"/>
  <c r="Q35" i="6"/>
  <c r="Q36" i="6"/>
  <c r="Q37" i="6"/>
  <c r="Q38" i="6"/>
  <c r="Q39" i="6"/>
  <c r="Q40" i="6"/>
  <c r="Q41" i="6"/>
  <c r="Q42" i="6"/>
  <c r="Q43" i="6"/>
  <c r="Q44" i="6"/>
  <c r="Q3" i="6"/>
  <c r="Z4" i="6" l="1"/>
  <c r="Z5" i="6"/>
  <c r="Z6" i="6"/>
  <c r="Z7" i="6"/>
  <c r="Z8" i="6"/>
  <c r="Z9" i="6"/>
  <c r="Z10" i="6"/>
  <c r="Z11" i="6"/>
  <c r="Z12" i="6"/>
  <c r="Z13" i="6"/>
  <c r="Z14" i="6"/>
  <c r="Z15" i="6"/>
  <c r="Z16" i="6"/>
  <c r="Z17" i="6"/>
  <c r="Z18" i="6"/>
  <c r="Z19" i="6"/>
  <c r="Z20" i="6"/>
  <c r="Z21" i="6"/>
  <c r="Z22" i="6"/>
  <c r="Z23" i="6"/>
  <c r="Z24" i="6"/>
  <c r="Z25" i="6"/>
  <c r="Z26" i="6"/>
  <c r="Z27" i="6"/>
  <c r="Z28" i="6"/>
  <c r="Z29" i="6"/>
  <c r="Z30" i="6"/>
  <c r="Z31" i="6"/>
  <c r="Z32" i="6"/>
  <c r="Z33" i="6"/>
  <c r="Z34" i="6"/>
  <c r="Z35" i="6"/>
  <c r="Z36" i="6"/>
  <c r="Z37" i="6"/>
  <c r="Z38" i="6"/>
  <c r="Z39" i="6"/>
  <c r="Z40" i="6"/>
  <c r="Z42" i="6"/>
  <c r="Z3" i="6"/>
  <c r="AI4" i="6" l="1"/>
  <c r="AI5" i="6"/>
  <c r="AI6" i="6"/>
  <c r="AI7" i="6"/>
  <c r="AI8" i="6"/>
  <c r="AI9" i="6"/>
  <c r="AI10" i="6"/>
  <c r="AI11" i="6"/>
  <c r="AI12" i="6"/>
  <c r="AI13" i="6"/>
  <c r="AI14" i="6"/>
  <c r="AI15" i="6"/>
  <c r="AI16" i="6"/>
  <c r="AI17" i="6"/>
  <c r="AI18" i="6"/>
  <c r="AI19" i="6"/>
  <c r="AI20" i="6"/>
  <c r="AI21" i="6"/>
  <c r="AI22" i="6"/>
  <c r="AI23" i="6"/>
  <c r="AI24" i="6"/>
  <c r="AI25" i="6"/>
  <c r="AI26" i="6"/>
  <c r="AI27" i="6"/>
  <c r="AI28" i="6"/>
  <c r="AI29" i="6"/>
  <c r="AI30" i="6"/>
  <c r="AI31" i="6"/>
  <c r="AI32" i="6"/>
  <c r="AI33" i="6"/>
  <c r="AI34" i="6"/>
  <c r="AI35" i="6"/>
  <c r="AI36" i="6"/>
  <c r="AI37" i="6"/>
  <c r="AI38" i="6"/>
  <c r="AI39" i="6"/>
  <c r="AI40" i="6"/>
  <c r="AI42" i="6"/>
  <c r="AI3" i="6"/>
  <c r="T4" i="6"/>
  <c r="T5" i="6"/>
  <c r="T6" i="6"/>
  <c r="T7" i="6"/>
  <c r="T8" i="6"/>
  <c r="T9" i="6"/>
  <c r="T10" i="6"/>
  <c r="T11" i="6"/>
  <c r="T12" i="6"/>
  <c r="T13" i="6"/>
  <c r="T14" i="6"/>
  <c r="T15" i="6"/>
  <c r="T16" i="6"/>
  <c r="T17" i="6"/>
  <c r="T18" i="6"/>
  <c r="T19" i="6"/>
  <c r="T20" i="6"/>
  <c r="T21" i="6"/>
  <c r="T22" i="6"/>
  <c r="T23" i="6"/>
  <c r="T24" i="6"/>
  <c r="T25" i="6"/>
  <c r="T26" i="6"/>
  <c r="T27" i="6"/>
  <c r="T28" i="6"/>
  <c r="T29" i="6"/>
  <c r="T30" i="6"/>
  <c r="T31" i="6"/>
  <c r="T32" i="6"/>
  <c r="T33" i="6"/>
  <c r="T34" i="6"/>
  <c r="T35" i="6"/>
  <c r="T36" i="6"/>
  <c r="T37" i="6"/>
  <c r="T38" i="6"/>
  <c r="T39" i="6"/>
  <c r="T40" i="6"/>
  <c r="T42" i="6"/>
  <c r="T3" i="6"/>
  <c r="AC40" i="5" l="1"/>
  <c r="AD40" i="5" s="1"/>
  <c r="AR40" i="5"/>
  <c r="AS40" i="5" s="1"/>
  <c r="AE40" i="5" l="1"/>
  <c r="BE40" i="5" s="1"/>
  <c r="AF40" i="5"/>
  <c r="BB40" i="5" s="1"/>
  <c r="AI4" i="5"/>
  <c r="AI5" i="5"/>
  <c r="AI6" i="5"/>
  <c r="AI7" i="5"/>
  <c r="AI8" i="5"/>
  <c r="AI9" i="5"/>
  <c r="AI10" i="5"/>
  <c r="AI11" i="5"/>
  <c r="AI12" i="5"/>
  <c r="AI13" i="5"/>
  <c r="AI14" i="5"/>
  <c r="AI15" i="5"/>
  <c r="AI16" i="5"/>
  <c r="AI17" i="5"/>
  <c r="AI18" i="5"/>
  <c r="AI19" i="5"/>
  <c r="AI20" i="5"/>
  <c r="AI21" i="5"/>
  <c r="AI22" i="5"/>
  <c r="AI23" i="5"/>
  <c r="AI24" i="5"/>
  <c r="AI25" i="5"/>
  <c r="AI26" i="5"/>
  <c r="AI27" i="5"/>
  <c r="AI28" i="5"/>
  <c r="AI29" i="5"/>
  <c r="AI30" i="5"/>
  <c r="AI31" i="5"/>
  <c r="AI32" i="5"/>
  <c r="AI33" i="5"/>
  <c r="AI34" i="5"/>
  <c r="AI35" i="5"/>
  <c r="AI36" i="5"/>
  <c r="AI37" i="5"/>
  <c r="AI38" i="5"/>
  <c r="AI39" i="5"/>
  <c r="AI3" i="5"/>
  <c r="T4" i="5"/>
  <c r="T5" i="5"/>
  <c r="T6" i="5"/>
  <c r="T7" i="5"/>
  <c r="T8" i="5"/>
  <c r="T9" i="5"/>
  <c r="T10" i="5"/>
  <c r="T11" i="5"/>
  <c r="T12" i="5"/>
  <c r="T13" i="5"/>
  <c r="T14" i="5"/>
  <c r="T15" i="5"/>
  <c r="T16" i="5"/>
  <c r="T17" i="5"/>
  <c r="T18" i="5"/>
  <c r="T19" i="5"/>
  <c r="T20" i="5"/>
  <c r="T21" i="5"/>
  <c r="T22" i="5"/>
  <c r="T23" i="5"/>
  <c r="T24" i="5"/>
  <c r="T25" i="5"/>
  <c r="T26" i="5"/>
  <c r="T27" i="5"/>
  <c r="T28" i="5"/>
  <c r="T29" i="5"/>
  <c r="T30" i="5"/>
  <c r="T31" i="5"/>
  <c r="T32" i="5"/>
  <c r="T33" i="5"/>
  <c r="T34" i="5"/>
  <c r="T35" i="5"/>
  <c r="T36" i="5"/>
  <c r="T37" i="5"/>
  <c r="T38" i="5"/>
  <c r="T39" i="5"/>
  <c r="T3" i="5"/>
  <c r="AV4" i="5" l="1"/>
  <c r="AV5" i="5"/>
  <c r="AV6" i="5"/>
  <c r="AV7" i="5"/>
  <c r="AV8" i="5"/>
  <c r="AV9" i="5"/>
  <c r="AV10" i="5"/>
  <c r="AV11" i="5"/>
  <c r="AV12" i="5"/>
  <c r="AV13" i="5"/>
  <c r="AV14" i="5"/>
  <c r="AV15" i="5"/>
  <c r="AV16" i="5"/>
  <c r="AV17" i="5"/>
  <c r="AV18" i="5"/>
  <c r="AV19" i="5"/>
  <c r="AV20" i="5"/>
  <c r="AV21" i="5"/>
  <c r="AV22" i="5"/>
  <c r="AV23" i="5"/>
  <c r="AV24" i="5"/>
  <c r="AV25" i="5"/>
  <c r="AV26" i="5"/>
  <c r="AV27" i="5"/>
  <c r="AV28" i="5"/>
  <c r="AV29" i="5"/>
  <c r="AV30" i="5"/>
  <c r="AV31" i="5"/>
  <c r="AV32" i="5"/>
  <c r="AV33" i="5"/>
  <c r="AV34" i="5"/>
  <c r="AV35" i="5"/>
  <c r="AV36" i="5"/>
  <c r="AV37" i="5"/>
  <c r="AV38" i="5"/>
  <c r="AV41" i="5"/>
  <c r="AV42" i="5"/>
  <c r="AV39" i="5"/>
  <c r="AV3" i="5"/>
  <c r="AC4" i="5" l="1"/>
  <c r="AD4" i="5" s="1"/>
  <c r="AC5" i="5"/>
  <c r="AD5" i="5" s="1"/>
  <c r="AC6" i="5"/>
  <c r="AD6" i="5" s="1"/>
  <c r="AC7" i="5"/>
  <c r="AD7" i="5" s="1"/>
  <c r="AC8" i="5"/>
  <c r="AD8" i="5" s="1"/>
  <c r="AC9" i="5"/>
  <c r="AD9" i="5" s="1"/>
  <c r="AC10" i="5"/>
  <c r="AD10" i="5" s="1"/>
  <c r="AC11" i="5"/>
  <c r="AD11" i="5" s="1"/>
  <c r="AC12" i="5"/>
  <c r="AD12" i="5" s="1"/>
  <c r="AC13" i="5"/>
  <c r="AD13" i="5" s="1"/>
  <c r="AC14" i="5"/>
  <c r="AD14" i="5" s="1"/>
  <c r="AC15" i="5"/>
  <c r="AD15" i="5" s="1"/>
  <c r="AC16" i="5"/>
  <c r="AD16" i="5" s="1"/>
  <c r="AC17" i="5"/>
  <c r="AD17" i="5" s="1"/>
  <c r="AC18" i="5"/>
  <c r="AD18" i="5" s="1"/>
  <c r="AC19" i="5"/>
  <c r="AD19" i="5" s="1"/>
  <c r="AC20" i="5"/>
  <c r="AD20" i="5" s="1"/>
  <c r="AC21" i="5"/>
  <c r="AD21" i="5" s="1"/>
  <c r="AC22" i="5"/>
  <c r="AD22" i="5" s="1"/>
  <c r="AC23" i="5"/>
  <c r="AD23" i="5" s="1"/>
  <c r="AC24" i="5"/>
  <c r="AD24" i="5" s="1"/>
  <c r="AC25" i="5"/>
  <c r="AD25" i="5" s="1"/>
  <c r="AC26" i="5"/>
  <c r="AD26" i="5" s="1"/>
  <c r="AC27" i="5"/>
  <c r="AD27" i="5" s="1"/>
  <c r="AC28" i="5"/>
  <c r="AD28" i="5" s="1"/>
  <c r="AC29" i="5"/>
  <c r="AD29" i="5" s="1"/>
  <c r="AC30" i="5"/>
  <c r="AD30" i="5" s="1"/>
  <c r="AC31" i="5"/>
  <c r="AD31" i="5" s="1"/>
  <c r="AC32" i="5"/>
  <c r="AD32" i="5" s="1"/>
  <c r="AC33" i="5"/>
  <c r="AD33" i="5" s="1"/>
  <c r="AC34" i="5"/>
  <c r="AD34" i="5" s="1"/>
  <c r="AC35" i="5"/>
  <c r="AD35" i="5" s="1"/>
  <c r="AC36" i="5"/>
  <c r="AD36" i="5" s="1"/>
  <c r="AC37" i="5"/>
  <c r="AD37" i="5" s="1"/>
  <c r="AC38" i="5"/>
  <c r="AD38" i="5" s="1"/>
  <c r="AC41" i="5"/>
  <c r="AD41" i="5" s="1"/>
  <c r="AC42" i="5"/>
  <c r="AD42" i="5" s="1"/>
  <c r="AC39" i="5"/>
  <c r="AD39" i="5" s="1"/>
  <c r="AC3" i="5"/>
  <c r="AR4" i="5"/>
  <c r="AS4" i="5" s="1"/>
  <c r="AR5" i="5"/>
  <c r="AS5" i="5" s="1"/>
  <c r="AR6" i="5"/>
  <c r="AS6" i="5" s="1"/>
  <c r="AR7" i="5"/>
  <c r="AS7" i="5" s="1"/>
  <c r="AR8" i="5"/>
  <c r="AS8" i="5" s="1"/>
  <c r="AR9" i="5"/>
  <c r="AS9" i="5" s="1"/>
  <c r="AR10" i="5"/>
  <c r="AS10" i="5" s="1"/>
  <c r="AR11" i="5"/>
  <c r="AS11" i="5" s="1"/>
  <c r="AR12" i="5"/>
  <c r="AS12" i="5" s="1"/>
  <c r="AR13" i="5"/>
  <c r="AS13" i="5" s="1"/>
  <c r="AR14" i="5"/>
  <c r="AS14" i="5" s="1"/>
  <c r="AR15" i="5"/>
  <c r="AS15" i="5" s="1"/>
  <c r="AR16" i="5"/>
  <c r="AS16" i="5" s="1"/>
  <c r="AR17" i="5"/>
  <c r="AS17" i="5" s="1"/>
  <c r="AR18" i="5"/>
  <c r="AS18" i="5" s="1"/>
  <c r="AR19" i="5"/>
  <c r="AS19" i="5" s="1"/>
  <c r="AR20" i="5"/>
  <c r="AS20" i="5" s="1"/>
  <c r="AR21" i="5"/>
  <c r="AS21" i="5" s="1"/>
  <c r="AR22" i="5"/>
  <c r="AS22" i="5" s="1"/>
  <c r="AR23" i="5"/>
  <c r="AS23" i="5" s="1"/>
  <c r="AR24" i="5"/>
  <c r="AS24" i="5" s="1"/>
  <c r="AR25" i="5"/>
  <c r="AS25" i="5" s="1"/>
  <c r="AR26" i="5"/>
  <c r="AS26" i="5" s="1"/>
  <c r="AR27" i="5"/>
  <c r="AS27" i="5" s="1"/>
  <c r="AR28" i="5"/>
  <c r="AS28" i="5" s="1"/>
  <c r="AR29" i="5"/>
  <c r="AS29" i="5" s="1"/>
  <c r="AR30" i="5"/>
  <c r="AS30" i="5" s="1"/>
  <c r="AR31" i="5"/>
  <c r="AS31" i="5" s="1"/>
  <c r="AR32" i="5"/>
  <c r="AS32" i="5" s="1"/>
  <c r="AR33" i="5"/>
  <c r="AS33" i="5" s="1"/>
  <c r="AR34" i="5"/>
  <c r="AS34" i="5" s="1"/>
  <c r="AR35" i="5"/>
  <c r="AS35" i="5" s="1"/>
  <c r="AR36" i="5"/>
  <c r="AS36" i="5" s="1"/>
  <c r="AR37" i="5"/>
  <c r="AS37" i="5" s="1"/>
  <c r="AR38" i="5"/>
  <c r="AS38" i="5" s="1"/>
  <c r="AR41" i="5"/>
  <c r="AS41" i="5" s="1"/>
  <c r="AR42" i="5"/>
  <c r="AS42" i="5" s="1"/>
  <c r="AR39" i="5"/>
  <c r="AS39" i="5" s="1"/>
  <c r="AR3" i="5"/>
  <c r="AF33" i="5" l="1"/>
  <c r="BC33" i="5" s="1"/>
  <c r="AE33" i="5"/>
  <c r="BE33" i="5" s="1"/>
  <c r="AF8" i="5"/>
  <c r="BB8" i="5" s="1"/>
  <c r="AE8" i="5"/>
  <c r="BD8" i="5" s="1"/>
  <c r="AF35" i="5"/>
  <c r="BB35" i="5" s="1"/>
  <c r="AE35" i="5"/>
  <c r="BD35" i="5" s="1"/>
  <c r="AF27" i="5"/>
  <c r="BC27" i="5" s="1"/>
  <c r="AE27" i="5"/>
  <c r="BE27" i="5" s="1"/>
  <c r="AF19" i="5"/>
  <c r="BC19" i="5" s="1"/>
  <c r="AE19" i="5"/>
  <c r="BE19" i="5" s="1"/>
  <c r="AF11" i="5"/>
  <c r="BC11" i="5" s="1"/>
  <c r="AE11" i="5"/>
  <c r="BE11" i="5" s="1"/>
  <c r="AE9" i="5"/>
  <c r="BE9" i="5" s="1"/>
  <c r="AF9" i="5"/>
  <c r="BC9" i="5" s="1"/>
  <c r="AF34" i="5"/>
  <c r="BB34" i="5" s="1"/>
  <c r="AE34" i="5"/>
  <c r="BD34" i="5" s="1"/>
  <c r="AF26" i="5"/>
  <c r="BB26" i="5" s="1"/>
  <c r="AE26" i="5"/>
  <c r="BD26" i="5" s="1"/>
  <c r="AF18" i="5"/>
  <c r="BB18" i="5" s="1"/>
  <c r="AE18" i="5"/>
  <c r="BD18" i="5" s="1"/>
  <c r="AF10" i="5"/>
  <c r="BB10" i="5" s="1"/>
  <c r="AE10" i="5"/>
  <c r="BD10" i="5" s="1"/>
  <c r="AF25" i="5"/>
  <c r="BC25" i="5" s="1"/>
  <c r="AE25" i="5"/>
  <c r="BE25" i="5" s="1"/>
  <c r="AF24" i="5"/>
  <c r="BB24" i="5" s="1"/>
  <c r="AE24" i="5"/>
  <c r="BD24" i="5" s="1"/>
  <c r="AF41" i="5"/>
  <c r="BB41" i="5" s="1"/>
  <c r="AE41" i="5"/>
  <c r="BD41" i="5" s="1"/>
  <c r="AE31" i="5"/>
  <c r="BE31" i="5" s="1"/>
  <c r="AF31" i="5"/>
  <c r="BC31" i="5" s="1"/>
  <c r="AE23" i="5"/>
  <c r="BE23" i="5" s="1"/>
  <c r="AF23" i="5"/>
  <c r="BC23" i="5" s="1"/>
  <c r="AF15" i="5"/>
  <c r="BC15" i="5" s="1"/>
  <c r="AE15" i="5"/>
  <c r="BE15" i="5" s="1"/>
  <c r="AF7" i="5"/>
  <c r="BC7" i="5" s="1"/>
  <c r="AE7" i="5"/>
  <c r="BE7" i="5" s="1"/>
  <c r="AF16" i="5"/>
  <c r="BB16" i="5" s="1"/>
  <c r="AE16" i="5"/>
  <c r="BD16" i="5" s="1"/>
  <c r="AF38" i="5"/>
  <c r="BC38" i="5" s="1"/>
  <c r="AE38" i="5"/>
  <c r="BE38" i="5" s="1"/>
  <c r="AF30" i="5"/>
  <c r="BB30" i="5" s="1"/>
  <c r="AE30" i="5"/>
  <c r="BD30" i="5" s="1"/>
  <c r="AF22" i="5"/>
  <c r="BB22" i="5" s="1"/>
  <c r="AE22" i="5"/>
  <c r="BD22" i="5" s="1"/>
  <c r="AF14" i="5"/>
  <c r="BB14" i="5" s="1"/>
  <c r="AE14" i="5"/>
  <c r="BD14" i="5" s="1"/>
  <c r="AF6" i="5"/>
  <c r="BB6" i="5" s="1"/>
  <c r="AE6" i="5"/>
  <c r="BD6" i="5" s="1"/>
  <c r="AE17" i="5"/>
  <c r="BE17" i="5" s="1"/>
  <c r="AF17" i="5"/>
  <c r="BC17" i="5" s="1"/>
  <c r="AF32" i="5"/>
  <c r="BB32" i="5" s="1"/>
  <c r="AE32" i="5"/>
  <c r="BD32" i="5" s="1"/>
  <c r="AF37" i="5"/>
  <c r="BB37" i="5" s="1"/>
  <c r="AE37" i="5"/>
  <c r="BD37" i="5" s="1"/>
  <c r="AF29" i="5"/>
  <c r="BC29" i="5" s="1"/>
  <c r="AE29" i="5"/>
  <c r="BE29" i="5" s="1"/>
  <c r="AF21" i="5"/>
  <c r="BC21" i="5" s="1"/>
  <c r="AE21" i="5"/>
  <c r="BE21" i="5" s="1"/>
  <c r="AF13" i="5"/>
  <c r="BC13" i="5" s="1"/>
  <c r="AE13" i="5"/>
  <c r="BE13" i="5" s="1"/>
  <c r="AF5" i="5"/>
  <c r="BC5" i="5" s="1"/>
  <c r="AE5" i="5"/>
  <c r="BE5" i="5" s="1"/>
  <c r="AE39" i="5"/>
  <c r="BE39" i="5" s="1"/>
  <c r="AF39" i="5"/>
  <c r="BB39" i="5" s="1"/>
  <c r="AF42" i="5"/>
  <c r="BB42" i="5" s="1"/>
  <c r="AE42" i="5"/>
  <c r="BD42" i="5" s="1"/>
  <c r="AE36" i="5"/>
  <c r="BE36" i="5" s="1"/>
  <c r="AF36" i="5"/>
  <c r="BC36" i="5" s="1"/>
  <c r="AF28" i="5"/>
  <c r="BB28" i="5" s="1"/>
  <c r="AE28" i="5"/>
  <c r="BD28" i="5" s="1"/>
  <c r="AF20" i="5"/>
  <c r="BB20" i="5" s="1"/>
  <c r="AE20" i="5"/>
  <c r="BD20" i="5" s="1"/>
  <c r="AF12" i="5"/>
  <c r="BB12" i="5" s="1"/>
  <c r="AE12" i="5"/>
  <c r="BD12" i="5" s="1"/>
  <c r="AE4" i="5"/>
  <c r="BD4" i="5" s="1"/>
  <c r="AF4" i="5"/>
  <c r="BB4" i="5" s="1"/>
  <c r="AO4" i="5"/>
  <c r="AO5" i="5"/>
  <c r="AO6" i="5"/>
  <c r="AO7" i="5"/>
  <c r="AO8" i="5"/>
  <c r="AO9" i="5"/>
  <c r="AO10" i="5"/>
  <c r="AO11" i="5"/>
  <c r="AO12" i="5"/>
  <c r="AO13" i="5"/>
  <c r="AO14" i="5"/>
  <c r="AO15" i="5"/>
  <c r="AO16" i="5"/>
  <c r="AO17" i="5"/>
  <c r="AO18" i="5"/>
  <c r="AO19" i="5"/>
  <c r="AO20" i="5"/>
  <c r="AO21" i="5"/>
  <c r="AO22" i="5"/>
  <c r="AO23" i="5"/>
  <c r="AO24" i="5"/>
  <c r="AO25" i="5"/>
  <c r="AO26" i="5"/>
  <c r="AO27" i="5"/>
  <c r="AO28" i="5"/>
  <c r="AO29" i="5"/>
  <c r="AO30" i="5"/>
  <c r="AO31" i="5"/>
  <c r="AO32" i="5"/>
  <c r="AO33" i="5"/>
  <c r="AO34" i="5"/>
  <c r="AO35" i="5"/>
  <c r="AO36" i="5"/>
  <c r="AO37" i="5"/>
  <c r="AO38" i="5"/>
  <c r="AO41" i="5"/>
  <c r="AO42" i="5"/>
  <c r="AO39" i="5"/>
  <c r="AO3" i="5"/>
  <c r="AL4" i="5"/>
  <c r="AL5" i="5"/>
  <c r="AL6" i="5"/>
  <c r="AL7" i="5"/>
  <c r="AL8" i="5"/>
  <c r="AL9" i="5"/>
  <c r="AL10" i="5"/>
  <c r="AL11" i="5"/>
  <c r="AL12" i="5"/>
  <c r="AL13" i="5"/>
  <c r="AL14" i="5"/>
  <c r="AL15" i="5"/>
  <c r="AL16" i="5"/>
  <c r="AL17" i="5"/>
  <c r="AL18" i="5"/>
  <c r="AL19" i="5"/>
  <c r="AL20" i="5"/>
  <c r="AL21" i="5"/>
  <c r="AL22" i="5"/>
  <c r="AL23" i="5"/>
  <c r="AL24" i="5"/>
  <c r="AL25" i="5"/>
  <c r="AL26" i="5"/>
  <c r="AL27" i="5"/>
  <c r="AL28" i="5"/>
  <c r="AL29" i="5"/>
  <c r="AL30" i="5"/>
  <c r="AL31" i="5"/>
  <c r="AL32" i="5"/>
  <c r="AL33" i="5"/>
  <c r="AL34" i="5"/>
  <c r="AL35" i="5"/>
  <c r="AL36" i="5"/>
  <c r="AL37" i="5"/>
  <c r="AL38" i="5"/>
  <c r="AL41" i="5"/>
  <c r="AL42" i="5"/>
  <c r="AL39" i="5"/>
  <c r="AL3" i="5"/>
  <c r="W4" i="5"/>
  <c r="W5" i="5"/>
  <c r="W6" i="5"/>
  <c r="W7" i="5"/>
  <c r="W8" i="5"/>
  <c r="W9" i="5"/>
  <c r="W10" i="5"/>
  <c r="W11" i="5"/>
  <c r="W12" i="5"/>
  <c r="W13" i="5"/>
  <c r="W14" i="5"/>
  <c r="W15" i="5"/>
  <c r="W16" i="5"/>
  <c r="W17" i="5"/>
  <c r="W18" i="5"/>
  <c r="W19" i="5"/>
  <c r="W20" i="5"/>
  <c r="W21" i="5"/>
  <c r="W22" i="5"/>
  <c r="W23" i="5"/>
  <c r="W24" i="5"/>
  <c r="W25" i="5"/>
  <c r="W26" i="5"/>
  <c r="W27" i="5"/>
  <c r="W28" i="5"/>
  <c r="W29" i="5"/>
  <c r="W30" i="5"/>
  <c r="W31" i="5"/>
  <c r="W32" i="5"/>
  <c r="W33" i="5"/>
  <c r="W34" i="5"/>
  <c r="W35" i="5"/>
  <c r="W36" i="5"/>
  <c r="W37" i="5"/>
  <c r="W38" i="5"/>
  <c r="W41" i="5"/>
  <c r="W42" i="5"/>
  <c r="W39" i="5"/>
  <c r="W3" i="5"/>
  <c r="Q39" i="5" l="1"/>
  <c r="Q4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Q33" i="5"/>
  <c r="Q34" i="5"/>
  <c r="Q35" i="5"/>
  <c r="Q36" i="5"/>
  <c r="Q37" i="5"/>
  <c r="Q38" i="5"/>
  <c r="Q41" i="5"/>
  <c r="Q42" i="5"/>
  <c r="Q3" i="5"/>
  <c r="N39" i="5" l="1"/>
  <c r="N3" i="5"/>
  <c r="N38" i="5"/>
  <c r="N37" i="5"/>
  <c r="N36" i="5"/>
  <c r="N35" i="5"/>
  <c r="N34" i="5"/>
  <c r="N33" i="5"/>
  <c r="N32" i="5"/>
  <c r="N31" i="5"/>
  <c r="N30" i="5"/>
  <c r="N29" i="5"/>
  <c r="N28" i="5"/>
  <c r="N27" i="5"/>
  <c r="N26" i="5"/>
  <c r="N25" i="5"/>
  <c r="N24" i="5"/>
  <c r="N23" i="5"/>
  <c r="N22" i="5"/>
  <c r="N21" i="5"/>
  <c r="N20" i="5"/>
  <c r="N19" i="5"/>
  <c r="N18" i="5"/>
  <c r="N17" i="5"/>
  <c r="N16" i="5"/>
  <c r="N15" i="5"/>
  <c r="N14" i="5"/>
  <c r="N13" i="5"/>
  <c r="N12" i="5"/>
  <c r="N11" i="5"/>
  <c r="N10" i="5"/>
  <c r="N9" i="5"/>
  <c r="N8" i="5"/>
  <c r="N7" i="5"/>
  <c r="N6" i="5"/>
  <c r="N5" i="5"/>
  <c r="N4" i="5"/>
  <c r="Z4" i="5" l="1"/>
  <c r="Z5" i="5"/>
  <c r="Z6" i="5"/>
  <c r="Z7" i="5"/>
  <c r="Z8" i="5"/>
  <c r="Z9" i="5"/>
  <c r="Z10" i="5"/>
  <c r="Z11" i="5"/>
  <c r="Z12" i="5"/>
  <c r="Z13" i="5"/>
  <c r="Z14" i="5"/>
  <c r="Z15" i="5"/>
  <c r="Z16" i="5"/>
  <c r="Z17" i="5"/>
  <c r="Z18" i="5"/>
  <c r="Z19" i="5"/>
  <c r="Z20" i="5"/>
  <c r="Z21" i="5"/>
  <c r="Z22" i="5"/>
  <c r="Z23" i="5"/>
  <c r="Z24" i="5"/>
  <c r="Z25" i="5"/>
  <c r="Z26" i="5"/>
  <c r="Z27" i="5"/>
  <c r="Z28" i="5"/>
  <c r="Z29" i="5"/>
  <c r="Z30" i="5"/>
  <c r="Z31" i="5"/>
  <c r="Z32" i="5"/>
  <c r="Z33" i="5"/>
  <c r="Z34" i="5"/>
  <c r="Z35" i="5"/>
  <c r="Z36" i="5"/>
  <c r="Z37" i="5"/>
  <c r="Z38" i="5"/>
  <c r="Z39" i="5"/>
  <c r="Z3" i="5"/>
  <c r="AI39" i="4" l="1"/>
  <c r="T39" i="4" l="1"/>
  <c r="Z39" i="4"/>
  <c r="Q39" i="4" l="1"/>
  <c r="AC39" i="4" l="1"/>
  <c r="AR39" i="4"/>
  <c r="AV39" i="4" l="1"/>
  <c r="AV38" i="4"/>
  <c r="AV37" i="4"/>
  <c r="AV36" i="4"/>
  <c r="AV35" i="4"/>
  <c r="AV34" i="4"/>
  <c r="AV33" i="4"/>
  <c r="AV32" i="4"/>
  <c r="AV31" i="4"/>
  <c r="AV30" i="4"/>
  <c r="AV29" i="4"/>
  <c r="AV28" i="4"/>
  <c r="AV27" i="4"/>
  <c r="AV26" i="4"/>
  <c r="AV25" i="4"/>
  <c r="AV24" i="4"/>
  <c r="AV23" i="4"/>
  <c r="AV22" i="4"/>
  <c r="AV21" i="4"/>
  <c r="AV20" i="4"/>
  <c r="AV19" i="4"/>
  <c r="AV18" i="4"/>
  <c r="AV17" i="4"/>
  <c r="AV16" i="4"/>
  <c r="AV15" i="4"/>
  <c r="AV14" i="4"/>
  <c r="AV13" i="4"/>
  <c r="AV12" i="4"/>
  <c r="AV11" i="4"/>
  <c r="AV10" i="4"/>
  <c r="AV9" i="4"/>
  <c r="AV8" i="4"/>
  <c r="AV7" i="4"/>
  <c r="AV6" i="4"/>
  <c r="AV5" i="4"/>
  <c r="AV4" i="4"/>
  <c r="AV3" i="4"/>
  <c r="N4" i="4" l="1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3" i="4"/>
  <c r="AO4" i="4" l="1"/>
  <c r="AO5" i="4"/>
  <c r="AO6" i="4"/>
  <c r="AO7" i="4"/>
  <c r="AO8" i="4"/>
  <c r="AO9" i="4"/>
  <c r="AO10" i="4"/>
  <c r="AO11" i="4"/>
  <c r="AO12" i="4"/>
  <c r="AO13" i="4"/>
  <c r="AO14" i="4"/>
  <c r="AO15" i="4"/>
  <c r="AO16" i="4"/>
  <c r="AO17" i="4"/>
  <c r="AO18" i="4"/>
  <c r="AO19" i="4"/>
  <c r="AO20" i="4"/>
  <c r="AO21" i="4"/>
  <c r="AO22" i="4"/>
  <c r="AO23" i="4"/>
  <c r="AO24" i="4"/>
  <c r="AO25" i="4"/>
  <c r="AO26" i="4"/>
  <c r="AO27" i="4"/>
  <c r="AO28" i="4"/>
  <c r="AO29" i="4"/>
  <c r="AO30" i="4"/>
  <c r="AO31" i="4"/>
  <c r="AO32" i="4"/>
  <c r="AO33" i="4"/>
  <c r="AO34" i="4"/>
  <c r="AO35" i="4"/>
  <c r="AO36" i="4"/>
  <c r="AO37" i="4"/>
  <c r="AO38" i="4"/>
  <c r="AO39" i="4"/>
  <c r="AO3" i="4"/>
  <c r="AL4" i="4"/>
  <c r="AL5" i="4"/>
  <c r="AL6" i="4"/>
  <c r="AL7" i="4"/>
  <c r="AL8" i="4"/>
  <c r="AL9" i="4"/>
  <c r="AL10" i="4"/>
  <c r="AL11" i="4"/>
  <c r="AL12" i="4"/>
  <c r="AL13" i="4"/>
  <c r="AL14" i="4"/>
  <c r="AL15" i="4"/>
  <c r="AL16" i="4"/>
  <c r="AL17" i="4"/>
  <c r="AL18" i="4"/>
  <c r="AL19" i="4"/>
  <c r="AL20" i="4"/>
  <c r="AL21" i="4"/>
  <c r="AL22" i="4"/>
  <c r="AL23" i="4"/>
  <c r="AL24" i="4"/>
  <c r="AL25" i="4"/>
  <c r="AL26" i="4"/>
  <c r="AL27" i="4"/>
  <c r="AL28" i="4"/>
  <c r="AL29" i="4"/>
  <c r="AL30" i="4"/>
  <c r="AL31" i="4"/>
  <c r="AL32" i="4"/>
  <c r="AL33" i="4"/>
  <c r="AL34" i="4"/>
  <c r="AL35" i="4"/>
  <c r="AL36" i="4"/>
  <c r="AL37" i="4"/>
  <c r="AL38" i="4"/>
  <c r="AL39" i="4"/>
  <c r="AL3" i="4"/>
  <c r="W4" i="4"/>
  <c r="W5" i="4"/>
  <c r="W6" i="4"/>
  <c r="W7" i="4"/>
  <c r="W8" i="4"/>
  <c r="W9" i="4"/>
  <c r="W10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W27" i="4"/>
  <c r="W28" i="4"/>
  <c r="W29" i="4"/>
  <c r="W30" i="4"/>
  <c r="W31" i="4"/>
  <c r="W32" i="4"/>
  <c r="W33" i="4"/>
  <c r="W34" i="4"/>
  <c r="W35" i="4"/>
  <c r="W36" i="4"/>
  <c r="W37" i="4"/>
  <c r="W38" i="4"/>
  <c r="W39" i="4"/>
  <c r="W3" i="4"/>
  <c r="Z4" i="3" l="1"/>
  <c r="Z5" i="3"/>
  <c r="Z6" i="3"/>
  <c r="Z7" i="3"/>
  <c r="Z8" i="3"/>
  <c r="Z9" i="3"/>
  <c r="Z10" i="3"/>
  <c r="Z11" i="3"/>
  <c r="Z12" i="3"/>
  <c r="Z13" i="3"/>
  <c r="Z14" i="3"/>
  <c r="Z15" i="3"/>
  <c r="Z16" i="3"/>
  <c r="Z17" i="3"/>
  <c r="Z18" i="3"/>
  <c r="Z19" i="3"/>
  <c r="Z20" i="3"/>
  <c r="Z21" i="3"/>
  <c r="Z22" i="3"/>
  <c r="Z23" i="3"/>
  <c r="Z24" i="3"/>
  <c r="Z25" i="3"/>
  <c r="Z26" i="3"/>
  <c r="Z27" i="3"/>
  <c r="Z28" i="3"/>
  <c r="Z29" i="3"/>
  <c r="Z30" i="3"/>
  <c r="Z31" i="3"/>
  <c r="Z32" i="3"/>
  <c r="Z33" i="3"/>
  <c r="Z34" i="3"/>
  <c r="Z35" i="3"/>
  <c r="Z36" i="3"/>
  <c r="Z37" i="3"/>
  <c r="Z38" i="3"/>
  <c r="Z39" i="3"/>
  <c r="Z40" i="3"/>
  <c r="AR4" i="3" l="1"/>
  <c r="AS4" i="3" s="1"/>
  <c r="AR5" i="3"/>
  <c r="AS5" i="3" s="1"/>
  <c r="AR6" i="3"/>
  <c r="AS6" i="3" s="1"/>
  <c r="AR7" i="3"/>
  <c r="AS7" i="3" s="1"/>
  <c r="AR8" i="3"/>
  <c r="AS8" i="3" s="1"/>
  <c r="AR9" i="3"/>
  <c r="AS9" i="3" s="1"/>
  <c r="AR10" i="3"/>
  <c r="AS10" i="3" s="1"/>
  <c r="AR11" i="3"/>
  <c r="AS11" i="3" s="1"/>
  <c r="AR12" i="3"/>
  <c r="AS12" i="3" s="1"/>
  <c r="AR13" i="3"/>
  <c r="AS13" i="3" s="1"/>
  <c r="AR14" i="3"/>
  <c r="AS14" i="3" s="1"/>
  <c r="AR15" i="3"/>
  <c r="AS15" i="3" s="1"/>
  <c r="AR16" i="3"/>
  <c r="AS16" i="3" s="1"/>
  <c r="AR17" i="3"/>
  <c r="AS17" i="3" s="1"/>
  <c r="AR18" i="3"/>
  <c r="AS18" i="3" s="1"/>
  <c r="AR19" i="3"/>
  <c r="AS19" i="3" s="1"/>
  <c r="AR20" i="3"/>
  <c r="AS20" i="3" s="1"/>
  <c r="AR21" i="3"/>
  <c r="AS21" i="3" s="1"/>
  <c r="AR22" i="3"/>
  <c r="AS22" i="3" s="1"/>
  <c r="AR23" i="3"/>
  <c r="AS23" i="3" s="1"/>
  <c r="AR24" i="3"/>
  <c r="AS24" i="3" s="1"/>
  <c r="AR25" i="3"/>
  <c r="AS25" i="3" s="1"/>
  <c r="AR26" i="3"/>
  <c r="AS26" i="3" s="1"/>
  <c r="AR27" i="3"/>
  <c r="AS27" i="3" s="1"/>
  <c r="AR28" i="3"/>
  <c r="AS28" i="3" s="1"/>
  <c r="AR29" i="3"/>
  <c r="AS29" i="3" s="1"/>
  <c r="AR30" i="3"/>
  <c r="AS30" i="3" s="1"/>
  <c r="AR31" i="3"/>
  <c r="AS31" i="3" s="1"/>
  <c r="AR32" i="3"/>
  <c r="AS32" i="3" s="1"/>
  <c r="AR33" i="3"/>
  <c r="AS33" i="3" s="1"/>
  <c r="AR34" i="3"/>
  <c r="AS34" i="3" s="1"/>
  <c r="AR35" i="3"/>
  <c r="AS35" i="3" s="1"/>
  <c r="AR36" i="3"/>
  <c r="AS36" i="3" s="1"/>
  <c r="AR37" i="3"/>
  <c r="AS37" i="3" s="1"/>
  <c r="AR38" i="3"/>
  <c r="AS38" i="3" s="1"/>
  <c r="AR39" i="3"/>
  <c r="AS39" i="3" s="1"/>
  <c r="AR40" i="3"/>
  <c r="AC4" i="3"/>
  <c r="AD4" i="3" s="1"/>
  <c r="AC5" i="3"/>
  <c r="AD5" i="3" s="1"/>
  <c r="AC6" i="3"/>
  <c r="AD6" i="3" s="1"/>
  <c r="AC7" i="3"/>
  <c r="AD7" i="3" s="1"/>
  <c r="AC8" i="3"/>
  <c r="AD8" i="3" s="1"/>
  <c r="AC9" i="3"/>
  <c r="AD9" i="3" s="1"/>
  <c r="AC10" i="3"/>
  <c r="AD10" i="3" s="1"/>
  <c r="AC11" i="3"/>
  <c r="AD11" i="3" s="1"/>
  <c r="AC12" i="3"/>
  <c r="AD12" i="3" s="1"/>
  <c r="AC13" i="3"/>
  <c r="AD13" i="3" s="1"/>
  <c r="AC14" i="3"/>
  <c r="AD14" i="3" s="1"/>
  <c r="AC15" i="3"/>
  <c r="AD15" i="3" s="1"/>
  <c r="AC16" i="3"/>
  <c r="AD16" i="3" s="1"/>
  <c r="AC17" i="3"/>
  <c r="AD17" i="3" s="1"/>
  <c r="AC18" i="3"/>
  <c r="AD18" i="3" s="1"/>
  <c r="AC19" i="3"/>
  <c r="AD19" i="3" s="1"/>
  <c r="AC20" i="3"/>
  <c r="AD20" i="3" s="1"/>
  <c r="AC21" i="3"/>
  <c r="AD21" i="3" s="1"/>
  <c r="AC22" i="3"/>
  <c r="AD22" i="3" s="1"/>
  <c r="AC23" i="3"/>
  <c r="AD23" i="3" s="1"/>
  <c r="AC24" i="3"/>
  <c r="AD24" i="3" s="1"/>
  <c r="AC25" i="3"/>
  <c r="AD25" i="3" s="1"/>
  <c r="AC26" i="3"/>
  <c r="AD26" i="3" s="1"/>
  <c r="AC27" i="3"/>
  <c r="AD27" i="3" s="1"/>
  <c r="AC28" i="3"/>
  <c r="AD28" i="3" s="1"/>
  <c r="AC29" i="3"/>
  <c r="AD29" i="3" s="1"/>
  <c r="AC30" i="3"/>
  <c r="AD30" i="3" s="1"/>
  <c r="AC31" i="3"/>
  <c r="AD31" i="3" s="1"/>
  <c r="AC32" i="3"/>
  <c r="AD32" i="3" s="1"/>
  <c r="AC33" i="3"/>
  <c r="AD33" i="3" s="1"/>
  <c r="AC34" i="3"/>
  <c r="AD34" i="3" s="1"/>
  <c r="AC35" i="3"/>
  <c r="AD35" i="3" s="1"/>
  <c r="AC36" i="3"/>
  <c r="AD36" i="3" s="1"/>
  <c r="AC37" i="3"/>
  <c r="AD37" i="3" s="1"/>
  <c r="AC38" i="3"/>
  <c r="AD38" i="3" s="1"/>
  <c r="AC39" i="3"/>
  <c r="AD39" i="3" s="1"/>
  <c r="AC40" i="3"/>
  <c r="AD40" i="3" s="1"/>
  <c r="AF39" i="3" l="1"/>
  <c r="BB39" i="3" s="1"/>
  <c r="AE39" i="3"/>
  <c r="BD39" i="3" s="1"/>
  <c r="AF30" i="3"/>
  <c r="BB30" i="3" s="1"/>
  <c r="AE30" i="3"/>
  <c r="BD30" i="3" s="1"/>
  <c r="AF13" i="3"/>
  <c r="BC13" i="3" s="1"/>
  <c r="AE13" i="3"/>
  <c r="BE13" i="3" s="1"/>
  <c r="AF36" i="3"/>
  <c r="BC36" i="3" s="1"/>
  <c r="AE36" i="3"/>
  <c r="BE36" i="3" s="1"/>
  <c r="AF4" i="3"/>
  <c r="BB4" i="3" s="1"/>
  <c r="AE4" i="3"/>
  <c r="BD4" i="3" s="1"/>
  <c r="AF22" i="3"/>
  <c r="BB22" i="3" s="1"/>
  <c r="AE22" i="3"/>
  <c r="BD22" i="3" s="1"/>
  <c r="AF35" i="3"/>
  <c r="BB35" i="3" s="1"/>
  <c r="AE35" i="3"/>
  <c r="BD35" i="3" s="1"/>
  <c r="AF27" i="3"/>
  <c r="BC27" i="3" s="1"/>
  <c r="AE27" i="3"/>
  <c r="BE27" i="3" s="1"/>
  <c r="AF6" i="3"/>
  <c r="BB6" i="3" s="1"/>
  <c r="AE6" i="3"/>
  <c r="BD6" i="3" s="1"/>
  <c r="AF29" i="3"/>
  <c r="BC29" i="3" s="1"/>
  <c r="AE29" i="3"/>
  <c r="BE29" i="3" s="1"/>
  <c r="AF5" i="3"/>
  <c r="BC5" i="3" s="1"/>
  <c r="AE5" i="3"/>
  <c r="BE5" i="3" s="1"/>
  <c r="AF28" i="3"/>
  <c r="BB28" i="3" s="1"/>
  <c r="AE28" i="3"/>
  <c r="BD28" i="3" s="1"/>
  <c r="AF19" i="3"/>
  <c r="BC19" i="3" s="1"/>
  <c r="AE19" i="3"/>
  <c r="BE19" i="3" s="1"/>
  <c r="AF26" i="3"/>
  <c r="BB26" i="3" s="1"/>
  <c r="AE26" i="3"/>
  <c r="BD26" i="3" s="1"/>
  <c r="AF33" i="3"/>
  <c r="BC33" i="3" s="1"/>
  <c r="AE33" i="3"/>
  <c r="BE33" i="3" s="1"/>
  <c r="AF38" i="3"/>
  <c r="BC38" i="3" s="1"/>
  <c r="AE38" i="3"/>
  <c r="BE38" i="3" s="1"/>
  <c r="AF21" i="3"/>
  <c r="BC21" i="3" s="1"/>
  <c r="AE21" i="3"/>
  <c r="BE21" i="3" s="1"/>
  <c r="AF20" i="3"/>
  <c r="BB20" i="3" s="1"/>
  <c r="AE20" i="3"/>
  <c r="BD20" i="3" s="1"/>
  <c r="AF11" i="3"/>
  <c r="BC11" i="3" s="1"/>
  <c r="AE11" i="3"/>
  <c r="BE11" i="3" s="1"/>
  <c r="AF18" i="3"/>
  <c r="BB18" i="3" s="1"/>
  <c r="AE18" i="3"/>
  <c r="BD18" i="3" s="1"/>
  <c r="AF25" i="3"/>
  <c r="BC25" i="3" s="1"/>
  <c r="AE25" i="3"/>
  <c r="BE25" i="3" s="1"/>
  <c r="AE9" i="3"/>
  <c r="BE9" i="3" s="1"/>
  <c r="AF9" i="3"/>
  <c r="BC9" i="3" s="1"/>
  <c r="AF32" i="3"/>
  <c r="BB32" i="3" s="1"/>
  <c r="AE32" i="3"/>
  <c r="BD32" i="3" s="1"/>
  <c r="AE16" i="3"/>
  <c r="BD16" i="3" s="1"/>
  <c r="AF16" i="3"/>
  <c r="BB16" i="3" s="1"/>
  <c r="AE8" i="3"/>
  <c r="BD8" i="3" s="1"/>
  <c r="AF8" i="3"/>
  <c r="BB8" i="3" s="1"/>
  <c r="AF14" i="3"/>
  <c r="BB14" i="3" s="1"/>
  <c r="AE14" i="3"/>
  <c r="BD14" i="3" s="1"/>
  <c r="AF37" i="3"/>
  <c r="BB37" i="3" s="1"/>
  <c r="AE37" i="3"/>
  <c r="BD37" i="3" s="1"/>
  <c r="AE12" i="3"/>
  <c r="BD12" i="3" s="1"/>
  <c r="AF12" i="3"/>
  <c r="BB12" i="3" s="1"/>
  <c r="AF34" i="3"/>
  <c r="BB34" i="3" s="1"/>
  <c r="AE34" i="3"/>
  <c r="BD34" i="3" s="1"/>
  <c r="AF10" i="3"/>
  <c r="BB10" i="3" s="1"/>
  <c r="AE10" i="3"/>
  <c r="BD10" i="3" s="1"/>
  <c r="AF17" i="3"/>
  <c r="BC17" i="3" s="1"/>
  <c r="AE17" i="3"/>
  <c r="BE17" i="3" s="1"/>
  <c r="AF24" i="3"/>
  <c r="BB24" i="3" s="1"/>
  <c r="AE24" i="3"/>
  <c r="BD24" i="3" s="1"/>
  <c r="AF31" i="3"/>
  <c r="BC31" i="3" s="1"/>
  <c r="AE31" i="3"/>
  <c r="BE31" i="3" s="1"/>
  <c r="AF23" i="3"/>
  <c r="BC23" i="3" s="1"/>
  <c r="AE23" i="3"/>
  <c r="BE23" i="3" s="1"/>
  <c r="AF15" i="3"/>
  <c r="BC15" i="3" s="1"/>
  <c r="AE15" i="3"/>
  <c r="BE15" i="3" s="1"/>
  <c r="AF7" i="3"/>
  <c r="BC7" i="3" s="1"/>
  <c r="AE7" i="3"/>
  <c r="BE7" i="3" s="1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AI4" i="3"/>
  <c r="AI5" i="3"/>
  <c r="AI6" i="3"/>
  <c r="AI7" i="3"/>
  <c r="AI8" i="3"/>
  <c r="AI9" i="3"/>
  <c r="AI10" i="3"/>
  <c r="AI11" i="3"/>
  <c r="AI12" i="3"/>
  <c r="AI13" i="3"/>
  <c r="AI14" i="3"/>
  <c r="AI15" i="3"/>
  <c r="AI16" i="3"/>
  <c r="AI17" i="3"/>
  <c r="AI18" i="3"/>
  <c r="AI19" i="3"/>
  <c r="AI20" i="3"/>
  <c r="AI21" i="3"/>
  <c r="AI22" i="3"/>
  <c r="AI23" i="3"/>
  <c r="AI24" i="3"/>
  <c r="AI25" i="3"/>
  <c r="AI26" i="3"/>
  <c r="AI27" i="3"/>
  <c r="AI28" i="3"/>
  <c r="AI29" i="3"/>
  <c r="AI30" i="3"/>
  <c r="AI31" i="3"/>
  <c r="AI32" i="3"/>
  <c r="AI33" i="3"/>
  <c r="AI34" i="3"/>
  <c r="AI35" i="3"/>
  <c r="AI36" i="3"/>
  <c r="AI37" i="3"/>
  <c r="AI38" i="3"/>
  <c r="AI39" i="3"/>
  <c r="AI40" i="3"/>
  <c r="W40" i="3" l="1"/>
  <c r="AO4" i="3"/>
  <c r="AO5" i="3"/>
  <c r="AO6" i="3"/>
  <c r="AO7" i="3"/>
  <c r="AO8" i="3"/>
  <c r="AO9" i="3"/>
  <c r="AO10" i="3"/>
  <c r="AO11" i="3"/>
  <c r="AO12" i="3"/>
  <c r="AO13" i="3"/>
  <c r="AO14" i="3"/>
  <c r="AO15" i="3"/>
  <c r="AO16" i="3"/>
  <c r="AO17" i="3"/>
  <c r="AO18" i="3"/>
  <c r="AO19" i="3"/>
  <c r="AO20" i="3"/>
  <c r="AO21" i="3"/>
  <c r="AO22" i="3"/>
  <c r="AO23" i="3"/>
  <c r="AO24" i="3"/>
  <c r="AO25" i="3"/>
  <c r="AO26" i="3"/>
  <c r="AO27" i="3"/>
  <c r="AO28" i="3"/>
  <c r="AO29" i="3"/>
  <c r="AO30" i="3"/>
  <c r="AO31" i="3"/>
  <c r="AO32" i="3"/>
  <c r="AO33" i="3"/>
  <c r="AO34" i="3"/>
  <c r="AO35" i="3"/>
  <c r="AO36" i="3"/>
  <c r="AO37" i="3"/>
  <c r="AO38" i="3"/>
  <c r="AO39" i="3"/>
  <c r="AO40" i="3"/>
  <c r="AL4" i="3"/>
  <c r="AL5" i="3"/>
  <c r="AL6" i="3"/>
  <c r="AL7" i="3"/>
  <c r="AL8" i="3"/>
  <c r="AL9" i="3"/>
  <c r="AL10" i="3"/>
  <c r="AL11" i="3"/>
  <c r="AL12" i="3"/>
  <c r="AL13" i="3"/>
  <c r="AL14" i="3"/>
  <c r="AL15" i="3"/>
  <c r="AL16" i="3"/>
  <c r="AL17" i="3"/>
  <c r="AL18" i="3"/>
  <c r="AL19" i="3"/>
  <c r="AL20" i="3"/>
  <c r="AL21" i="3"/>
  <c r="AL22" i="3"/>
  <c r="AL23" i="3"/>
  <c r="AL24" i="3"/>
  <c r="AL25" i="3"/>
  <c r="AL26" i="3"/>
  <c r="AL27" i="3"/>
  <c r="AL28" i="3"/>
  <c r="AL29" i="3"/>
  <c r="AL30" i="3"/>
  <c r="AL31" i="3"/>
  <c r="AL32" i="3"/>
  <c r="AL33" i="3"/>
  <c r="AL34" i="3"/>
  <c r="AL35" i="3"/>
  <c r="AL36" i="3"/>
  <c r="AL37" i="3"/>
  <c r="AL38" i="3"/>
  <c r="AL39" i="3"/>
  <c r="AL40" i="3"/>
  <c r="AV4" i="3" l="1"/>
  <c r="AV5" i="3"/>
  <c r="AV6" i="3"/>
  <c r="AV7" i="3"/>
  <c r="AV8" i="3"/>
  <c r="AV9" i="3"/>
  <c r="AV10" i="3"/>
  <c r="AV11" i="3"/>
  <c r="AV12" i="3"/>
  <c r="AV13" i="3"/>
  <c r="AV14" i="3"/>
  <c r="AV15" i="3"/>
  <c r="AV16" i="3"/>
  <c r="AV17" i="3"/>
  <c r="AV18" i="3"/>
  <c r="AV19" i="3"/>
  <c r="AV20" i="3"/>
  <c r="AV21" i="3"/>
  <c r="AV22" i="3"/>
  <c r="AV23" i="3"/>
  <c r="AV24" i="3"/>
  <c r="AV25" i="3"/>
  <c r="AV26" i="3"/>
  <c r="AV27" i="3"/>
  <c r="AV28" i="3"/>
  <c r="AV29" i="3"/>
  <c r="AV30" i="3"/>
  <c r="AV31" i="3"/>
  <c r="AV32" i="3"/>
  <c r="AV33" i="3"/>
  <c r="AV34" i="3"/>
  <c r="AV35" i="3"/>
  <c r="AV36" i="3"/>
  <c r="AV37" i="3"/>
  <c r="AV38" i="3"/>
  <c r="AV39" i="3"/>
  <c r="AV40" i="3"/>
  <c r="AV3" i="3"/>
  <c r="N4" i="3" l="1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3" i="3"/>
  <c r="Q4" i="3" l="1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3" i="3"/>
  <c r="Z3" i="3" l="1"/>
  <c r="AR3" i="3" l="1"/>
  <c r="AS3" i="3" s="1"/>
  <c r="AC3" i="3"/>
  <c r="AD3" i="3" s="1"/>
  <c r="AF3" i="3" l="1"/>
  <c r="BC3" i="3" s="1"/>
  <c r="AE3" i="3"/>
  <c r="BE3" i="3" s="1"/>
  <c r="AI3" i="3"/>
  <c r="T3" i="3"/>
  <c r="AO3" i="3" l="1"/>
  <c r="AL3" i="3"/>
  <c r="W4" i="3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3" i="3"/>
  <c r="AR38" i="4" l="1"/>
  <c r="AI38" i="4"/>
  <c r="AC38" i="4"/>
  <c r="Z38" i="4"/>
  <c r="T38" i="4"/>
  <c r="Q38" i="4"/>
  <c r="AR37" i="4"/>
  <c r="AI37" i="4"/>
  <c r="AC37" i="4"/>
  <c r="Z37" i="4"/>
  <c r="T37" i="4"/>
  <c r="Q37" i="4"/>
  <c r="AR36" i="4"/>
  <c r="AI36" i="4"/>
  <c r="AC36" i="4"/>
  <c r="Z36" i="4"/>
  <c r="T36" i="4"/>
  <c r="Q36" i="4"/>
  <c r="AR35" i="4"/>
  <c r="AI35" i="4"/>
  <c r="AC35" i="4"/>
  <c r="Z35" i="4"/>
  <c r="T35" i="4"/>
  <c r="Q35" i="4"/>
  <c r="AR34" i="4"/>
  <c r="AI34" i="4"/>
  <c r="AC34" i="4"/>
  <c r="Z34" i="4"/>
  <c r="T34" i="4"/>
  <c r="Q34" i="4"/>
  <c r="AR33" i="4"/>
  <c r="AI33" i="4"/>
  <c r="AC33" i="4"/>
  <c r="Z33" i="4"/>
  <c r="T33" i="4"/>
  <c r="Q33" i="4"/>
  <c r="AR32" i="4"/>
  <c r="AI32" i="4"/>
  <c r="AC32" i="4"/>
  <c r="Z32" i="4"/>
  <c r="T32" i="4"/>
  <c r="Q32" i="4"/>
  <c r="AR31" i="4"/>
  <c r="AI31" i="4"/>
  <c r="AC31" i="4"/>
  <c r="Z31" i="4"/>
  <c r="T31" i="4"/>
  <c r="Q31" i="4"/>
  <c r="AR30" i="4"/>
  <c r="AI30" i="4"/>
  <c r="AC30" i="4"/>
  <c r="Z30" i="4"/>
  <c r="T30" i="4"/>
  <c r="Q30" i="4"/>
  <c r="AR29" i="4"/>
  <c r="AI29" i="4"/>
  <c r="AC29" i="4"/>
  <c r="Z29" i="4"/>
  <c r="T29" i="4"/>
  <c r="Q29" i="4"/>
  <c r="AR28" i="4"/>
  <c r="AI28" i="4"/>
  <c r="AC28" i="4"/>
  <c r="Z28" i="4"/>
  <c r="T28" i="4"/>
  <c r="Q28" i="4"/>
  <c r="AR27" i="4"/>
  <c r="AI27" i="4"/>
  <c r="AC27" i="4"/>
  <c r="Z27" i="4"/>
  <c r="T27" i="4"/>
  <c r="Q27" i="4"/>
  <c r="AR26" i="4"/>
  <c r="AI26" i="4"/>
  <c r="AC26" i="4"/>
  <c r="Z26" i="4"/>
  <c r="T26" i="4"/>
  <c r="Q26" i="4"/>
  <c r="AR25" i="4"/>
  <c r="AI25" i="4"/>
  <c r="AC25" i="4"/>
  <c r="Z25" i="4"/>
  <c r="T25" i="4"/>
  <c r="Q25" i="4"/>
  <c r="AR24" i="4"/>
  <c r="AI24" i="4"/>
  <c r="AC24" i="4"/>
  <c r="Z24" i="4"/>
  <c r="T24" i="4"/>
  <c r="Q24" i="4"/>
  <c r="AR23" i="4"/>
  <c r="AI23" i="4"/>
  <c r="AC23" i="4"/>
  <c r="Z23" i="4"/>
  <c r="T23" i="4"/>
  <c r="Q23" i="4"/>
  <c r="AR22" i="4"/>
  <c r="AI22" i="4"/>
  <c r="AC22" i="4"/>
  <c r="Z22" i="4"/>
  <c r="T22" i="4"/>
  <c r="Q22" i="4"/>
  <c r="AR21" i="4"/>
  <c r="AI21" i="4"/>
  <c r="AC21" i="4"/>
  <c r="Z21" i="4"/>
  <c r="T21" i="4"/>
  <c r="Q21" i="4"/>
  <c r="AR20" i="4"/>
  <c r="AI20" i="4"/>
  <c r="AC20" i="4"/>
  <c r="Z20" i="4"/>
  <c r="T20" i="4"/>
  <c r="Q20" i="4"/>
  <c r="AR19" i="4"/>
  <c r="AI19" i="4"/>
  <c r="AC19" i="4"/>
  <c r="Z19" i="4"/>
  <c r="T19" i="4"/>
  <c r="Q19" i="4"/>
  <c r="AR18" i="4"/>
  <c r="AI18" i="4"/>
  <c r="AC18" i="4"/>
  <c r="Z18" i="4"/>
  <c r="T18" i="4"/>
  <c r="Q18" i="4"/>
  <c r="AR17" i="4"/>
  <c r="AI17" i="4"/>
  <c r="AC17" i="4"/>
  <c r="Z17" i="4"/>
  <c r="T17" i="4"/>
  <c r="Q17" i="4"/>
  <c r="AR16" i="4"/>
  <c r="AI16" i="4"/>
  <c r="AC16" i="4"/>
  <c r="Z16" i="4"/>
  <c r="T16" i="4"/>
  <c r="Q16" i="4"/>
  <c r="AR15" i="4"/>
  <c r="AI15" i="4"/>
  <c r="AC15" i="4"/>
  <c r="Z15" i="4"/>
  <c r="T15" i="4"/>
  <c r="Q15" i="4"/>
  <c r="AR14" i="4"/>
  <c r="AI14" i="4"/>
  <c r="AC14" i="4"/>
  <c r="Z14" i="4"/>
  <c r="T14" i="4"/>
  <c r="Q14" i="4"/>
  <c r="AR13" i="4"/>
  <c r="AI13" i="4"/>
  <c r="AC13" i="4"/>
  <c r="Z13" i="4"/>
  <c r="T13" i="4"/>
  <c r="Q13" i="4"/>
  <c r="AR12" i="4"/>
  <c r="AI12" i="4"/>
  <c r="AC12" i="4"/>
  <c r="Z12" i="4"/>
  <c r="T12" i="4"/>
  <c r="Q12" i="4"/>
  <c r="AR11" i="4"/>
  <c r="AI11" i="4"/>
  <c r="AC11" i="4"/>
  <c r="Z11" i="4"/>
  <c r="T11" i="4"/>
  <c r="Q11" i="4"/>
  <c r="AR10" i="4"/>
  <c r="AI10" i="4"/>
  <c r="AC10" i="4"/>
  <c r="Z10" i="4"/>
  <c r="T10" i="4"/>
  <c r="Q10" i="4"/>
  <c r="AR9" i="4"/>
  <c r="AI9" i="4"/>
  <c r="AC9" i="4"/>
  <c r="Z9" i="4"/>
  <c r="T9" i="4"/>
  <c r="Q9" i="4"/>
  <c r="AR8" i="4"/>
  <c r="AI8" i="4"/>
  <c r="AC8" i="4"/>
  <c r="Z8" i="4"/>
  <c r="T8" i="4"/>
  <c r="Q8" i="4"/>
  <c r="AR7" i="4"/>
  <c r="AI7" i="4"/>
  <c r="AC7" i="4"/>
  <c r="Z7" i="4"/>
  <c r="T7" i="4"/>
  <c r="Q7" i="4"/>
  <c r="AR6" i="4"/>
  <c r="AI6" i="4"/>
  <c r="AC6" i="4"/>
  <c r="Z6" i="4"/>
  <c r="T6" i="4"/>
  <c r="Q6" i="4"/>
  <c r="AR5" i="4"/>
  <c r="AI5" i="4"/>
  <c r="AC5" i="4"/>
  <c r="Z5" i="4"/>
  <c r="T5" i="4"/>
  <c r="Q5" i="4"/>
  <c r="AR4" i="4"/>
  <c r="AI4" i="4"/>
  <c r="AC4" i="4"/>
  <c r="Z4" i="4"/>
  <c r="T4" i="4"/>
  <c r="Q4" i="4"/>
  <c r="AR3" i="4"/>
  <c r="AI3" i="4"/>
  <c r="AC3" i="4"/>
  <c r="Z3" i="4"/>
  <c r="T3" i="4"/>
  <c r="Q3" i="4"/>
</calcChain>
</file>

<file path=xl/comments1.xml><?xml version="1.0" encoding="utf-8"?>
<comments xmlns="http://schemas.openxmlformats.org/spreadsheetml/2006/main">
  <authors>
    <author>user</author>
  </authors>
  <commentList>
    <comment ref="AS27" authorId="0" shapeId="0">
      <text>
        <r>
          <rPr>
            <b/>
            <sz val="9"/>
            <color indexed="81"/>
            <rFont val="돋움"/>
            <family val="3"/>
            <charset val="129"/>
          </rPr>
          <t>시료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도입량이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너무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적어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재분석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</t>
        </r>
      </text>
    </comment>
  </commentList>
</comments>
</file>

<file path=xl/sharedStrings.xml><?xml version="1.0" encoding="utf-8"?>
<sst xmlns="http://schemas.openxmlformats.org/spreadsheetml/2006/main" count="4569" uniqueCount="202">
  <si>
    <t>JS-3</t>
  </si>
  <si>
    <t>JS-4</t>
  </si>
  <si>
    <t>JS-5</t>
  </si>
  <si>
    <t>JS-6</t>
  </si>
  <si>
    <t>JS-7</t>
  </si>
  <si>
    <t>JS-8</t>
  </si>
  <si>
    <t>JS-9</t>
  </si>
  <si>
    <t>JS-10</t>
  </si>
  <si>
    <t>JS-11</t>
  </si>
  <si>
    <t>JS-12</t>
  </si>
  <si>
    <t>JS-13</t>
  </si>
  <si>
    <t>JS-14</t>
  </si>
  <si>
    <t>JS-15</t>
  </si>
  <si>
    <t>JS-16</t>
  </si>
  <si>
    <t>JS-17</t>
  </si>
  <si>
    <t>JS-18</t>
  </si>
  <si>
    <t>JS-19</t>
  </si>
  <si>
    <t>JS-20</t>
  </si>
  <si>
    <t>JS-21</t>
  </si>
  <si>
    <t>JS-22</t>
  </si>
  <si>
    <t>JS-23</t>
  </si>
  <si>
    <t>JS-24</t>
  </si>
  <si>
    <t>JS-25</t>
  </si>
  <si>
    <t>JS-26</t>
  </si>
  <si>
    <t>JS-27</t>
  </si>
  <si>
    <t>JS-28</t>
  </si>
  <si>
    <t>JS-29</t>
  </si>
  <si>
    <t>JS-30</t>
  </si>
  <si>
    <t>JS-31</t>
  </si>
  <si>
    <t>JS-32</t>
  </si>
  <si>
    <t>JS-33</t>
  </si>
  <si>
    <t>JS-34</t>
  </si>
  <si>
    <t>JS-35</t>
  </si>
  <si>
    <t>JS-36</t>
  </si>
  <si>
    <t>전남 화순군 이양면 구례리 817-9</t>
  </si>
  <si>
    <t>구례교</t>
  </si>
  <si>
    <t>지석천</t>
  </si>
  <si>
    <t>JS-2</t>
  </si>
  <si>
    <t>전남 화순군 이양면 매정리 593-94</t>
  </si>
  <si>
    <t>매정교</t>
  </si>
  <si>
    <t>쌍봉사천</t>
  </si>
  <si>
    <t>전남 화순군 이양면 매정리 593-90</t>
  </si>
  <si>
    <t>제방/수변채수</t>
  </si>
  <si>
    <t>전남 화순군 이양면 연화리 733</t>
  </si>
  <si>
    <t>무명교</t>
  </si>
  <si>
    <t>추동천</t>
  </si>
  <si>
    <t>전남 화순군 이양면 송정리 699</t>
  </si>
  <si>
    <t>도림교</t>
  </si>
  <si>
    <t>송정천</t>
  </si>
  <si>
    <t>전남 화순군 이양면 율계리 420-1</t>
  </si>
  <si>
    <t>전남 화순군 청풍면 신리 118-3</t>
  </si>
  <si>
    <t>청풍천</t>
  </si>
  <si>
    <t>전남 화순군 청풍면 세청리 990-4</t>
  </si>
  <si>
    <t>오류교</t>
  </si>
  <si>
    <t>전남 화순군 이양면 품평리 1138-46</t>
  </si>
  <si>
    <t>품평교</t>
  </si>
  <si>
    <t>오류천</t>
  </si>
  <si>
    <t>전남 화순군 이양면 금능리 871-103</t>
  </si>
  <si>
    <t>금능교</t>
  </si>
  <si>
    <t>송석천</t>
  </si>
  <si>
    <t>전남 화순군 춘양면 용두리 415-9</t>
  </si>
  <si>
    <t>용두교</t>
  </si>
  <si>
    <t>가봉교</t>
  </si>
  <si>
    <t>춘양천</t>
  </si>
  <si>
    <t>전남 화순군 춘양면 부곡리 769-47</t>
  </si>
  <si>
    <t>부곡교</t>
  </si>
  <si>
    <t>전남 화순군 춘양면 부곡리 679</t>
  </si>
  <si>
    <t>석정천</t>
  </si>
  <si>
    <t>(구)도산교</t>
  </si>
  <si>
    <t>전남 화순군 한천면 모산리 516-7</t>
  </si>
  <si>
    <t>무명교(모산2교 하류 교량)</t>
  </si>
  <si>
    <t>한천천</t>
  </si>
  <si>
    <t>전남 화순군 능주면 석고리 342</t>
  </si>
  <si>
    <t>무명교(능주교 상류 교량)</t>
  </si>
  <si>
    <t>전남 화순군 도곡면 죽청리 618-1</t>
  </si>
  <si>
    <t>죽청교</t>
  </si>
  <si>
    <t>화순천</t>
  </si>
  <si>
    <t>미곡교</t>
  </si>
  <si>
    <t>전남 화순군 도곡면 천암리 696-229</t>
  </si>
  <si>
    <t>도곡천</t>
  </si>
  <si>
    <t>전남 화순군 도곡면 천암리 212-1</t>
  </si>
  <si>
    <t>(구)천암교</t>
  </si>
  <si>
    <t>전남 화순군 도곡면 평리 539-59</t>
  </si>
  <si>
    <t>유곡천</t>
  </si>
  <si>
    <t>전남 화순군 도곡면 신성리 538-1</t>
  </si>
  <si>
    <t>신성교</t>
  </si>
  <si>
    <t>전남 나주시 남평읍 우산리 513</t>
  </si>
  <si>
    <t>평리교</t>
  </si>
  <si>
    <t>대초천</t>
  </si>
  <si>
    <t>전남 화순군 도곡면 덕곡리 306</t>
  </si>
  <si>
    <t>전남 나주시 남평읍 오계리 1144-24</t>
  </si>
  <si>
    <t>송학천</t>
  </si>
  <si>
    <t>전남 나주시 남평읍 남석리 891-1</t>
  </si>
  <si>
    <t>지석교</t>
  </si>
  <si>
    <t>전남 나주시 남평읍 풍림리 986-3</t>
  </si>
  <si>
    <t>영천교</t>
  </si>
  <si>
    <t>노동천</t>
  </si>
  <si>
    <t>전남 나주시 남평읍 남평리 283</t>
  </si>
  <si>
    <t>남평교</t>
  </si>
  <si>
    <t>전남 나주시 남평읍 평산리 684-8</t>
  </si>
  <si>
    <t>구치천</t>
  </si>
  <si>
    <t>전남 나주시 남평읍 평산리 919-3</t>
  </si>
  <si>
    <t>전남 나주시 산포면 등정리 818</t>
  </si>
  <si>
    <t>덕례교</t>
  </si>
  <si>
    <t>전남 나주시 산포면 내기리 958-1</t>
  </si>
  <si>
    <t>산포천</t>
  </si>
  <si>
    <t>전남 나주시 산포면 내기리 600</t>
  </si>
  <si>
    <t>신가교</t>
  </si>
  <si>
    <t xml:space="preserve">전남 화순군 춘양면 가봉리 974-1 </t>
    <phoneticPr fontId="1" type="noConversion"/>
  </si>
  <si>
    <t>전남 화순군 도곡면 신덕리 673</t>
    <phoneticPr fontId="1" type="noConversion"/>
  </si>
  <si>
    <t>pH</t>
    <phoneticPr fontId="1" type="noConversion"/>
  </si>
  <si>
    <t>수온</t>
    <phoneticPr fontId="1" type="noConversion"/>
  </si>
  <si>
    <t>DO</t>
    <phoneticPr fontId="1" type="noConversion"/>
  </si>
  <si>
    <t>EC</t>
    <phoneticPr fontId="1" type="noConversion"/>
  </si>
  <si>
    <t>평균</t>
    <phoneticPr fontId="1" type="noConversion"/>
  </si>
  <si>
    <t>1회</t>
    <phoneticPr fontId="1" type="noConversion"/>
  </si>
  <si>
    <t>2회</t>
    <phoneticPr fontId="1" type="noConversion"/>
  </si>
  <si>
    <t>3회</t>
    <phoneticPr fontId="1" type="noConversion"/>
  </si>
  <si>
    <t>시료명</t>
    <phoneticPr fontId="1" type="noConversion"/>
  </si>
  <si>
    <t>지점 주소</t>
    <phoneticPr fontId="1" type="noConversion"/>
  </si>
  <si>
    <t>채수위치</t>
    <phoneticPr fontId="1" type="noConversion"/>
  </si>
  <si>
    <t>하천명</t>
    <phoneticPr fontId="1" type="noConversion"/>
  </si>
  <si>
    <t>현장측정항목</t>
    <phoneticPr fontId="1" type="noConversion"/>
  </si>
  <si>
    <t>BOD
(mg/L)</t>
    <phoneticPr fontId="1" type="noConversion"/>
  </si>
  <si>
    <t>TOC(mg/L)</t>
    <phoneticPr fontId="1" type="noConversion"/>
  </si>
  <si>
    <t>DOC(mg/L)</t>
    <phoneticPr fontId="1" type="noConversion"/>
  </si>
  <si>
    <t>DTN(mg/L)</t>
    <phoneticPr fontId="1" type="noConversion"/>
  </si>
  <si>
    <t>NH3-N(mg/L)</t>
    <phoneticPr fontId="1" type="noConversion"/>
  </si>
  <si>
    <t>NO3-N(mg/L)</t>
    <phoneticPr fontId="1" type="noConversion"/>
  </si>
  <si>
    <t>T-P(mg/L)</t>
    <phoneticPr fontId="1" type="noConversion"/>
  </si>
  <si>
    <t>DTP(mg/L)</t>
    <phoneticPr fontId="1" type="noConversion"/>
  </si>
  <si>
    <t>PO4-P(mg/L)</t>
    <phoneticPr fontId="1" type="noConversion"/>
  </si>
  <si>
    <t>Cl-(mg/L)</t>
    <phoneticPr fontId="1" type="noConversion"/>
  </si>
  <si>
    <t>COD
(mg/L)</t>
    <phoneticPr fontId="1" type="noConversion"/>
  </si>
  <si>
    <t>UV254</t>
    <phoneticPr fontId="1" type="noConversion"/>
  </si>
  <si>
    <t>T-N(mg/L)</t>
    <phoneticPr fontId="1" type="noConversion"/>
  </si>
  <si>
    <t>JS-1</t>
    <phoneticPr fontId="1" type="noConversion"/>
  </si>
  <si>
    <t>JS-20B</t>
    <phoneticPr fontId="1" type="noConversion"/>
  </si>
  <si>
    <t>화순하수처리장</t>
    <phoneticPr fontId="1" type="noConversion"/>
  </si>
  <si>
    <t>JS-1</t>
    <phoneticPr fontId="1" type="noConversion"/>
  </si>
  <si>
    <t>JS-27(N)</t>
    <phoneticPr fontId="1" type="noConversion"/>
  </si>
  <si>
    <t>JS-16 지점 부근 상류 채수</t>
    <phoneticPr fontId="1" type="noConversion"/>
  </si>
  <si>
    <t>JS-16 지점 부근 논유출수</t>
    <phoneticPr fontId="1" type="noConversion"/>
  </si>
  <si>
    <t>JS-16U</t>
    <phoneticPr fontId="1" type="noConversion"/>
  </si>
  <si>
    <t>JS-16S</t>
    <phoneticPr fontId="1" type="noConversion"/>
  </si>
  <si>
    <t>JS-22B</t>
    <phoneticPr fontId="1" type="noConversion"/>
  </si>
  <si>
    <t>도곡온천하수처리장 방류수</t>
    <phoneticPr fontId="1" type="noConversion"/>
  </si>
  <si>
    <t>JS-26S</t>
    <phoneticPr fontId="1" type="noConversion"/>
  </si>
  <si>
    <t>화순하수처리장 방류수</t>
    <phoneticPr fontId="1" type="noConversion"/>
  </si>
  <si>
    <t>JS-26 지점 부근 논유출수</t>
    <phoneticPr fontId="1" type="noConversion"/>
  </si>
  <si>
    <t>JS-35B</t>
    <phoneticPr fontId="1" type="noConversion"/>
  </si>
  <si>
    <t>산포하수처리장 방류수(6월 19일)</t>
    <phoneticPr fontId="1" type="noConversion"/>
  </si>
  <si>
    <t>GW-2</t>
    <phoneticPr fontId="1" type="noConversion"/>
  </si>
  <si>
    <t>구치천 지하수(6월 19일)</t>
    <phoneticPr fontId="1" type="noConversion"/>
  </si>
  <si>
    <t>GW-1</t>
    <phoneticPr fontId="1" type="noConversion"/>
  </si>
  <si>
    <t>GW-3</t>
    <phoneticPr fontId="1" type="noConversion"/>
  </si>
  <si>
    <t>구치천 지하수(6월 4일)</t>
    <phoneticPr fontId="1" type="noConversion"/>
  </si>
  <si>
    <t>대촌천 지하수(6월 21일)</t>
    <phoneticPr fontId="1" type="noConversion"/>
  </si>
  <si>
    <t>JS-9B</t>
    <phoneticPr fontId="1" type="noConversion"/>
  </si>
  <si>
    <t>마을하수처리장 방류수</t>
    <phoneticPr fontId="1" type="noConversion"/>
  </si>
  <si>
    <t>15N-NO3</t>
    <phoneticPr fontId="1" type="noConversion"/>
  </si>
  <si>
    <t>18O-NO3</t>
    <phoneticPr fontId="1" type="noConversion"/>
  </si>
  <si>
    <t>편차</t>
    <phoneticPr fontId="1" type="noConversion"/>
  </si>
  <si>
    <t>NO3-</t>
    <phoneticPr fontId="1" type="noConversion"/>
  </si>
  <si>
    <t>NO3/Cl</t>
    <phoneticPr fontId="1" type="noConversion"/>
  </si>
  <si>
    <t>Cl-(uM)</t>
    <phoneticPr fontId="1" type="noConversion"/>
  </si>
  <si>
    <t>NO3-(uM)</t>
    <phoneticPr fontId="1" type="noConversion"/>
  </si>
  <si>
    <t>1/NO3-</t>
  </si>
  <si>
    <t>1/NO3-</t>
    <phoneticPr fontId="1" type="noConversion"/>
  </si>
  <si>
    <t>M</t>
    <phoneticPr fontId="1" type="noConversion"/>
  </si>
  <si>
    <t>T</t>
    <phoneticPr fontId="1" type="noConversion"/>
  </si>
  <si>
    <t>4월-1회</t>
    <phoneticPr fontId="1" type="noConversion"/>
  </si>
  <si>
    <t>4월-2회</t>
    <phoneticPr fontId="1" type="noConversion"/>
  </si>
  <si>
    <t>5월-1회</t>
    <phoneticPr fontId="1" type="noConversion"/>
  </si>
  <si>
    <t>5월-2회</t>
    <phoneticPr fontId="1" type="noConversion"/>
  </si>
  <si>
    <t>JS-42-27(0425)-22</t>
  </si>
  <si>
    <t>T</t>
    <phoneticPr fontId="1" type="noConversion"/>
  </si>
  <si>
    <t>Apr-1st</t>
  </si>
  <si>
    <t>Apr-1st</t>
    <phoneticPr fontId="1" type="noConversion"/>
  </si>
  <si>
    <t>May-1st</t>
  </si>
  <si>
    <t>May-1st</t>
    <phoneticPr fontId="1" type="noConversion"/>
  </si>
  <si>
    <t>May-2nd</t>
  </si>
  <si>
    <t>May-2nd</t>
    <phoneticPr fontId="1" type="noConversion"/>
  </si>
  <si>
    <t>Apr-2nd</t>
  </si>
  <si>
    <t>Apr-2nd</t>
    <phoneticPr fontId="1" type="noConversion"/>
  </si>
  <si>
    <t>최소</t>
    <phoneticPr fontId="1" type="noConversion"/>
  </si>
  <si>
    <t>최대</t>
    <phoneticPr fontId="1" type="noConversion"/>
  </si>
  <si>
    <t>15N-18O ratio</t>
    <phoneticPr fontId="1" type="noConversion"/>
  </si>
  <si>
    <t>Ln(NO3)</t>
    <phoneticPr fontId="1" type="noConversion"/>
  </si>
  <si>
    <t>Cl-(mM)</t>
    <phoneticPr fontId="1" type="noConversion"/>
  </si>
  <si>
    <t>본류</t>
    <phoneticPr fontId="1" type="noConversion"/>
  </si>
  <si>
    <t>지류</t>
    <phoneticPr fontId="1" type="noConversion"/>
  </si>
  <si>
    <t>전체</t>
    <phoneticPr fontId="1" type="noConversion"/>
  </si>
  <si>
    <t xml:space="preserve"> </t>
    <phoneticPr fontId="1" type="noConversion"/>
  </si>
  <si>
    <t>대촌천</t>
    <phoneticPr fontId="1" type="noConversion"/>
  </si>
  <si>
    <t>GW-4</t>
    <phoneticPr fontId="1" type="noConversion"/>
  </si>
  <si>
    <t>구지천 지하수(7월 24일)</t>
    <phoneticPr fontId="1" type="noConversion"/>
  </si>
  <si>
    <t>도곡온천하수처리장</t>
    <phoneticPr fontId="1" type="noConversion"/>
  </si>
  <si>
    <t>지류</t>
    <phoneticPr fontId="1" type="noConversion"/>
  </si>
  <si>
    <t>본류</t>
    <phoneticPr fontId="1" type="noConversion"/>
  </si>
  <si>
    <t>본류-평균</t>
    <phoneticPr fontId="1" type="noConversion"/>
  </si>
  <si>
    <t>지류-평균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</si>
</sst>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176" formatCode="0.0_ "/>
    <numFmt numFmtId="177" formatCode="0.000_ "/>
    <numFmt numFmtId="178" formatCode="0.0000_ "/>
    <numFmt numFmtId="179" formatCode="0.000_);[Red]\(0.000\)"/>
    <numFmt numFmtId="180" formatCode="0.0_);[Red]\(0.0\)"/>
    <numFmt numFmtId="181" formatCode="0_ "/>
    <numFmt numFmtId="182" formatCode="0.0000"/>
    <numFmt numFmtId="183" formatCode="0.0"/>
    <numFmt numFmtId="184" formatCode="0.00_);[Red]\(0.00\)"/>
    <numFmt numFmtId="185" formatCode="0.00_ "/>
    <numFmt numFmtId="186" formatCode="#,##0.00_ "/>
  </numFmts>
  <fonts count="2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color rgb="FF000000"/>
      <name val="돋움"/>
      <family val="3"/>
      <charset val="129"/>
    </font>
    <font>
      <sz val="11"/>
      <color rgb="FF000000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color rgb="FFFF0000"/>
      <name val="맑은 고딕"/>
      <family val="2"/>
      <charset val="129"/>
      <scheme val="minor"/>
    </font>
    <font>
      <sz val="10"/>
      <name val="맑은 고딕"/>
      <family val="2"/>
      <charset val="129"/>
    </font>
    <font>
      <b/>
      <sz val="1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i/>
      <sz val="11"/>
      <color theme="1"/>
      <name val="맑은 고딕"/>
      <family val="3"/>
      <charset val="129"/>
      <scheme val="minor"/>
    </font>
    <font>
      <i/>
      <sz val="11"/>
      <color theme="1"/>
      <name val="맑은 고딕"/>
      <family val="3"/>
      <charset val="129"/>
      <scheme val="minor"/>
    </font>
    <font>
      <sz val="10"/>
      <color rgb="FFFF0000"/>
      <name val="맑은 고딕"/>
      <family val="2"/>
      <charset val="129"/>
    </font>
    <font>
      <sz val="11"/>
      <color rgb="FF0000CC"/>
      <name val="맑은 고딕"/>
      <family val="2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b/>
      <i/>
      <u/>
      <sz val="11"/>
      <color theme="1"/>
      <name val="맑은 고딕"/>
      <family val="3"/>
      <charset val="129"/>
      <scheme val="minor"/>
    </font>
    <font>
      <i/>
      <u/>
      <sz val="11"/>
      <color theme="1"/>
      <name val="맑은 고딕"/>
      <family val="3"/>
      <charset val="129"/>
      <scheme val="minor"/>
    </font>
    <font>
      <i/>
      <u/>
      <sz val="10"/>
      <name val="맑은 고딕"/>
      <family val="3"/>
      <charset val="129"/>
    </font>
    <font>
      <b/>
      <sz val="11"/>
      <color rgb="FF0000CC"/>
      <name val="맑은 고딕"/>
      <family val="3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4" fillId="0" borderId="0">
      <alignment vertical="center"/>
    </xf>
  </cellStyleXfs>
  <cellXfs count="30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shrinkToFit="1"/>
    </xf>
    <xf numFmtId="0" fontId="2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shrinkToFit="1"/>
    </xf>
    <xf numFmtId="0" fontId="2" fillId="2" borderId="1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0" fillId="0" borderId="6" xfId="0" applyBorder="1">
      <alignment vertical="center"/>
    </xf>
    <xf numFmtId="0" fontId="0" fillId="0" borderId="6" xfId="0" applyBorder="1" applyAlignment="1">
      <alignment horizontal="center" vertical="center" shrinkToFit="1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176" fontId="0" fillId="0" borderId="6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7" fontId="0" fillId="0" borderId="6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77" fontId="0" fillId="0" borderId="6" xfId="0" applyNumberFormat="1" applyBorder="1">
      <alignment vertical="center"/>
    </xf>
    <xf numFmtId="177" fontId="0" fillId="0" borderId="1" xfId="0" applyNumberFormat="1" applyBorder="1">
      <alignment vertical="center"/>
    </xf>
    <xf numFmtId="176" fontId="2" fillId="0" borderId="6" xfId="0" applyNumberFormat="1" applyFont="1" applyBorder="1" applyAlignment="1">
      <alignment horizontal="center" vertical="center"/>
    </xf>
    <xf numFmtId="177" fontId="2" fillId="0" borderId="6" xfId="0" applyNumberFormat="1" applyFont="1" applyBorder="1">
      <alignment vertical="center"/>
    </xf>
    <xf numFmtId="177" fontId="2" fillId="0" borderId="6" xfId="0" applyNumberFormat="1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178" fontId="0" fillId="0" borderId="6" xfId="0" applyNumberFormat="1" applyBorder="1" applyAlignment="1">
      <alignment horizontal="center" vertical="center"/>
    </xf>
    <xf numFmtId="178" fontId="2" fillId="0" borderId="6" xfId="0" applyNumberFormat="1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2" fillId="0" borderId="1" xfId="0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179" fontId="0" fillId="0" borderId="6" xfId="0" applyNumberFormat="1" applyBorder="1">
      <alignment vertical="center"/>
    </xf>
    <xf numFmtId="179" fontId="0" fillId="0" borderId="1" xfId="0" applyNumberFormat="1" applyBorder="1">
      <alignment vertical="center"/>
    </xf>
    <xf numFmtId="179" fontId="2" fillId="0" borderId="6" xfId="0" applyNumberFormat="1" applyFont="1" applyBorder="1">
      <alignment vertical="center"/>
    </xf>
    <xf numFmtId="179" fontId="0" fillId="0" borderId="6" xfId="0" applyNumberFormat="1" applyBorder="1" applyAlignment="1">
      <alignment horizontal="center" vertical="center"/>
    </xf>
    <xf numFmtId="179" fontId="2" fillId="0" borderId="6" xfId="0" applyNumberFormat="1" applyFont="1" applyBorder="1" applyAlignment="1">
      <alignment horizontal="center" vertical="center"/>
    </xf>
    <xf numFmtId="179" fontId="0" fillId="0" borderId="1" xfId="0" applyNumberFormat="1" applyBorder="1" applyAlignment="1">
      <alignment horizontal="center" vertical="center"/>
    </xf>
    <xf numFmtId="179" fontId="2" fillId="0" borderId="1" xfId="0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80" fontId="0" fillId="0" borderId="6" xfId="0" applyNumberFormat="1" applyBorder="1" applyAlignment="1">
      <alignment horizontal="center" vertical="center"/>
    </xf>
    <xf numFmtId="180" fontId="0" fillId="0" borderId="1" xfId="0" applyNumberFormat="1" applyBorder="1" applyAlignment="1">
      <alignment horizontal="center" vertical="center"/>
    </xf>
    <xf numFmtId="180" fontId="2" fillId="0" borderId="6" xfId="0" applyNumberFormat="1" applyFont="1" applyBorder="1" applyAlignment="1">
      <alignment horizontal="center" vertical="center"/>
    </xf>
    <xf numFmtId="180" fontId="2" fillId="0" borderId="1" xfId="0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181" fontId="2" fillId="0" borderId="6" xfId="0" applyNumberFormat="1" applyFont="1" applyBorder="1" applyAlignment="1">
      <alignment horizontal="center" vertical="center"/>
    </xf>
    <xf numFmtId="181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77" fontId="2" fillId="0" borderId="1" xfId="0" applyNumberFormat="1" applyFont="1" applyBorder="1" applyAlignment="1">
      <alignment horizontal="center" vertical="center"/>
    </xf>
    <xf numFmtId="177" fontId="2" fillId="0" borderId="1" xfId="0" applyNumberFormat="1" applyFont="1" applyBorder="1">
      <alignment vertical="center"/>
    </xf>
    <xf numFmtId="0" fontId="2" fillId="0" borderId="7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82" fontId="0" fillId="0" borderId="6" xfId="0" applyNumberFormat="1" applyBorder="1" applyAlignment="1">
      <alignment horizontal="center" vertical="center"/>
    </xf>
    <xf numFmtId="182" fontId="2" fillId="0" borderId="6" xfId="0" applyNumberFormat="1" applyFont="1" applyBorder="1" applyAlignment="1">
      <alignment horizontal="center" vertical="center"/>
    </xf>
    <xf numFmtId="182" fontId="0" fillId="0" borderId="1" xfId="0" applyNumberFormat="1" applyBorder="1" applyAlignment="1">
      <alignment horizontal="center" vertical="center"/>
    </xf>
    <xf numFmtId="182" fontId="2" fillId="0" borderId="1" xfId="0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183" fontId="2" fillId="0" borderId="6" xfId="0" applyNumberFormat="1" applyFont="1" applyBorder="1" applyAlignment="1">
      <alignment horizontal="center" vertical="center"/>
    </xf>
    <xf numFmtId="183" fontId="2" fillId="0" borderId="1" xfId="0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177" fontId="0" fillId="0" borderId="4" xfId="0" applyNumberFormat="1" applyBorder="1">
      <alignment vertical="center"/>
    </xf>
    <xf numFmtId="179" fontId="5" fillId="0" borderId="1" xfId="1" applyNumberFormat="1" applyFont="1" applyFill="1" applyBorder="1" applyAlignment="1">
      <alignment horizontal="center" vertical="center"/>
    </xf>
    <xf numFmtId="181" fontId="6" fillId="0" borderId="1" xfId="0" applyNumberFormat="1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77" fontId="8" fillId="0" borderId="1" xfId="0" applyNumberFormat="1" applyFont="1" applyBorder="1" applyAlignment="1">
      <alignment horizontal="center" vertical="center"/>
    </xf>
    <xf numFmtId="177" fontId="6" fillId="0" borderId="6" xfId="0" applyNumberFormat="1" applyFont="1" applyBorder="1">
      <alignment vertical="center"/>
    </xf>
    <xf numFmtId="177" fontId="8" fillId="0" borderId="1" xfId="0" applyNumberFormat="1" applyFont="1" applyBorder="1">
      <alignment vertical="center"/>
    </xf>
    <xf numFmtId="177" fontId="9" fillId="0" borderId="6" xfId="0" applyNumberFormat="1" applyFont="1" applyBorder="1">
      <alignment vertical="center"/>
    </xf>
    <xf numFmtId="182" fontId="0" fillId="0" borderId="0" xfId="0" applyNumberFormat="1" applyBorder="1" applyAlignment="1">
      <alignment horizontal="center" vertical="center"/>
    </xf>
    <xf numFmtId="184" fontId="2" fillId="0" borderId="7" xfId="0" applyNumberFormat="1" applyFont="1" applyBorder="1" applyAlignment="1">
      <alignment horizontal="center" vertical="center"/>
    </xf>
    <xf numFmtId="184" fontId="2" fillId="0" borderId="6" xfId="0" applyNumberFormat="1" applyFont="1" applyBorder="1" applyAlignment="1">
      <alignment horizontal="center" vertical="center"/>
    </xf>
    <xf numFmtId="184" fontId="2" fillId="0" borderId="1" xfId="0" applyNumberFormat="1" applyFont="1" applyBorder="1" applyAlignment="1">
      <alignment horizontal="center" vertical="center"/>
    </xf>
    <xf numFmtId="179" fontId="0" fillId="0" borderId="7" xfId="0" applyNumberFormat="1" applyBorder="1" applyAlignment="1">
      <alignment horizontal="center" vertical="center"/>
    </xf>
    <xf numFmtId="177" fontId="0" fillId="0" borderId="0" xfId="0" applyNumberFormat="1" applyBorder="1" applyAlignment="1">
      <alignment horizontal="center" vertical="center"/>
    </xf>
    <xf numFmtId="185" fontId="2" fillId="0" borderId="0" xfId="0" applyNumberFormat="1" applyFont="1" applyBorder="1" applyAlignment="1">
      <alignment horizontal="center" vertical="center"/>
    </xf>
    <xf numFmtId="185" fontId="2" fillId="0" borderId="1" xfId="0" applyNumberFormat="1" applyFont="1" applyBorder="1" applyAlignment="1">
      <alignment horizontal="center" vertical="center"/>
    </xf>
    <xf numFmtId="177" fontId="10" fillId="0" borderId="0" xfId="0" applyNumberFormat="1" applyFont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84" fontId="6" fillId="0" borderId="1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176" fontId="10" fillId="3" borderId="9" xfId="0" applyNumberFormat="1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177" fontId="10" fillId="3" borderId="0" xfId="0" applyNumberFormat="1" applyFont="1" applyFill="1" applyAlignment="1">
      <alignment horizontal="center" vertical="center"/>
    </xf>
    <xf numFmtId="177" fontId="0" fillId="0" borderId="0" xfId="0" applyNumberForma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shrinkToFit="1"/>
    </xf>
    <xf numFmtId="0" fontId="2" fillId="0" borderId="7" xfId="0" applyFont="1" applyBorder="1" applyAlignment="1">
      <alignment horizontal="center" vertical="center" shrinkToFit="1"/>
    </xf>
    <xf numFmtId="185" fontId="2" fillId="0" borderId="6" xfId="0" applyNumberFormat="1" applyFont="1" applyBorder="1" applyAlignment="1">
      <alignment horizontal="center" vertical="center"/>
    </xf>
    <xf numFmtId="185" fontId="0" fillId="0" borderId="6" xfId="0" applyNumberFormat="1" applyBorder="1" applyAlignment="1">
      <alignment horizontal="center" vertical="center"/>
    </xf>
    <xf numFmtId="185" fontId="0" fillId="0" borderId="1" xfId="0" applyNumberFormat="1" applyBorder="1" applyAlignment="1">
      <alignment horizontal="center" vertical="center"/>
    </xf>
    <xf numFmtId="185" fontId="0" fillId="0" borderId="0" xfId="0" applyNumberFormat="1" applyBorder="1" applyAlignment="1">
      <alignment horizontal="center" vertical="center"/>
    </xf>
    <xf numFmtId="185" fontId="6" fillId="0" borderId="1" xfId="0" applyNumberFormat="1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8" fillId="0" borderId="0" xfId="0" applyFont="1">
      <alignment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184" fontId="2" fillId="4" borderId="7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184" fontId="2" fillId="5" borderId="7" xfId="0" applyNumberFormat="1" applyFont="1" applyFill="1" applyBorder="1" applyAlignment="1">
      <alignment horizontal="center" vertical="center"/>
    </xf>
    <xf numFmtId="176" fontId="2" fillId="5" borderId="6" xfId="0" applyNumberFormat="1" applyFont="1" applyFill="1" applyBorder="1" applyAlignment="1">
      <alignment horizontal="center" vertical="center"/>
    </xf>
    <xf numFmtId="176" fontId="2" fillId="5" borderId="1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184" fontId="2" fillId="2" borderId="7" xfId="0" applyNumberFormat="1" applyFont="1" applyFill="1" applyBorder="1" applyAlignment="1">
      <alignment horizontal="center" vertical="center"/>
    </xf>
    <xf numFmtId="176" fontId="2" fillId="2" borderId="6" xfId="0" applyNumberFormat="1" applyFont="1" applyFill="1" applyBorder="1" applyAlignment="1">
      <alignment horizontal="center" vertical="center"/>
    </xf>
    <xf numFmtId="184" fontId="2" fillId="2" borderId="6" xfId="0" applyNumberFormat="1" applyFont="1" applyFill="1" applyBorder="1" applyAlignment="1">
      <alignment horizontal="center" vertical="center"/>
    </xf>
    <xf numFmtId="176" fontId="2" fillId="2" borderId="1" xfId="0" applyNumberFormat="1" applyFont="1" applyFill="1" applyBorder="1" applyAlignment="1">
      <alignment horizontal="center" vertical="center"/>
    </xf>
    <xf numFmtId="184" fontId="2" fillId="2" borderId="1" xfId="0" applyNumberFormat="1" applyFont="1" applyFill="1" applyBorder="1" applyAlignment="1">
      <alignment horizontal="center" vertical="center"/>
    </xf>
    <xf numFmtId="184" fontId="6" fillId="2" borderId="1" xfId="0" applyNumberFormat="1" applyFont="1" applyFill="1" applyBorder="1" applyAlignment="1">
      <alignment horizontal="center" vertical="center"/>
    </xf>
    <xf numFmtId="185" fontId="2" fillId="5" borderId="6" xfId="0" applyNumberFormat="1" applyFont="1" applyFill="1" applyBorder="1" applyAlignment="1">
      <alignment horizontal="center" vertical="center"/>
    </xf>
    <xf numFmtId="181" fontId="2" fillId="5" borderId="1" xfId="0" applyNumberFormat="1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 shrinkToFit="1"/>
    </xf>
    <xf numFmtId="184" fontId="2" fillId="2" borderId="0" xfId="0" applyNumberFormat="1" applyFont="1" applyFill="1" applyBorder="1" applyAlignment="1">
      <alignment horizontal="center" vertical="center"/>
    </xf>
    <xf numFmtId="0" fontId="0" fillId="4" borderId="0" xfId="0" applyFill="1">
      <alignment vertical="center"/>
    </xf>
    <xf numFmtId="0" fontId="2" fillId="6" borderId="1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6" borderId="7" xfId="0" applyFont="1" applyFill="1" applyBorder="1" applyAlignment="1">
      <alignment horizontal="center" vertical="center"/>
    </xf>
    <xf numFmtId="184" fontId="2" fillId="6" borderId="7" xfId="0" applyNumberFormat="1" applyFont="1" applyFill="1" applyBorder="1" applyAlignment="1">
      <alignment horizontal="center" vertical="center"/>
    </xf>
    <xf numFmtId="0" fontId="0" fillId="6" borderId="0" xfId="0" applyFill="1">
      <alignment vertical="center"/>
    </xf>
    <xf numFmtId="186" fontId="3" fillId="0" borderId="10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  <xf numFmtId="185" fontId="0" fillId="0" borderId="0" xfId="0" applyNumberFormat="1" applyAlignment="1">
      <alignment horizontal="center" vertical="center"/>
    </xf>
    <xf numFmtId="185" fontId="8" fillId="0" borderId="0" xfId="0" applyNumberFormat="1" applyFont="1" applyBorder="1" applyAlignment="1">
      <alignment horizontal="center" vertical="center"/>
    </xf>
    <xf numFmtId="0" fontId="8" fillId="6" borderId="0" xfId="0" applyFont="1" applyFill="1">
      <alignment vertical="center"/>
    </xf>
    <xf numFmtId="184" fontId="6" fillId="2" borderId="6" xfId="0" applyNumberFormat="1" applyFont="1" applyFill="1" applyBorder="1" applyAlignment="1">
      <alignment horizontal="center" vertical="center"/>
    </xf>
    <xf numFmtId="185" fontId="2" fillId="5" borderId="0" xfId="0" applyNumberFormat="1" applyFont="1" applyFill="1" applyBorder="1" applyAlignment="1">
      <alignment horizontal="center" vertical="center"/>
    </xf>
    <xf numFmtId="184" fontId="2" fillId="3" borderId="6" xfId="0" applyNumberFormat="1" applyFont="1" applyFill="1" applyBorder="1" applyAlignment="1">
      <alignment horizontal="center" vertical="center"/>
    </xf>
    <xf numFmtId="184" fontId="2" fillId="6" borderId="6" xfId="0" applyNumberFormat="1" applyFont="1" applyFill="1" applyBorder="1" applyAlignment="1">
      <alignment horizontal="center" vertical="center"/>
    </xf>
    <xf numFmtId="184" fontId="2" fillId="4" borderId="6" xfId="0" applyNumberFormat="1" applyFont="1" applyFill="1" applyBorder="1" applyAlignment="1">
      <alignment horizontal="center" vertical="center"/>
    </xf>
    <xf numFmtId="184" fontId="2" fillId="5" borderId="6" xfId="0" applyNumberFormat="1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184" fontId="6" fillId="5" borderId="6" xfId="0" applyNumberFormat="1" applyFont="1" applyFill="1" applyBorder="1" applyAlignment="1">
      <alignment horizontal="center" vertical="center"/>
    </xf>
    <xf numFmtId="184" fontId="6" fillId="4" borderId="6" xfId="0" applyNumberFormat="1" applyFont="1" applyFill="1" applyBorder="1" applyAlignment="1">
      <alignment horizontal="center" vertical="center"/>
    </xf>
    <xf numFmtId="184" fontId="6" fillId="6" borderId="6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76" fontId="10" fillId="3" borderId="0" xfId="0" applyNumberFormat="1" applyFont="1" applyFill="1" applyBorder="1" applyAlignment="1">
      <alignment horizontal="center" vertical="center"/>
    </xf>
    <xf numFmtId="177" fontId="10" fillId="3" borderId="0" xfId="0" applyNumberFormat="1" applyFont="1" applyFill="1" applyBorder="1" applyAlignment="1">
      <alignment horizontal="center" vertical="center"/>
    </xf>
    <xf numFmtId="185" fontId="0" fillId="3" borderId="0" xfId="0" applyNumberFormat="1" applyFill="1" applyBorder="1" applyAlignment="1">
      <alignment horizontal="center" vertical="center"/>
    </xf>
    <xf numFmtId="185" fontId="0" fillId="7" borderId="0" xfId="0" applyNumberFormat="1" applyFill="1" applyBorder="1" applyAlignment="1">
      <alignment horizontal="center" vertical="center"/>
    </xf>
    <xf numFmtId="185" fontId="0" fillId="0" borderId="0" xfId="0" applyNumberForma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0" fillId="8" borderId="1" xfId="0" applyFill="1" applyBorder="1">
      <alignment vertical="center"/>
    </xf>
    <xf numFmtId="0" fontId="0" fillId="8" borderId="1" xfId="0" applyFill="1" applyBorder="1" applyAlignment="1">
      <alignment horizontal="center" vertical="center" shrinkToFit="1"/>
    </xf>
    <xf numFmtId="0" fontId="2" fillId="8" borderId="1" xfId="0" applyFont="1" applyFill="1" applyBorder="1" applyAlignment="1">
      <alignment horizontal="center" vertical="center"/>
    </xf>
    <xf numFmtId="0" fontId="11" fillId="8" borderId="1" xfId="0" applyFont="1" applyFill="1" applyBorder="1" applyAlignment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0" fontId="0" fillId="7" borderId="6" xfId="0" applyFill="1" applyBorder="1">
      <alignment vertical="center"/>
    </xf>
    <xf numFmtId="0" fontId="0" fillId="7" borderId="6" xfId="0" applyFill="1" applyBorder="1" applyAlignment="1">
      <alignment horizontal="center" vertical="center" shrinkToFit="1"/>
    </xf>
    <xf numFmtId="176" fontId="2" fillId="7" borderId="6" xfId="0" applyNumberFormat="1" applyFont="1" applyFill="1" applyBorder="1" applyAlignment="1">
      <alignment horizontal="center" vertical="center"/>
    </xf>
    <xf numFmtId="176" fontId="0" fillId="7" borderId="6" xfId="0" applyNumberFormat="1" applyFill="1" applyBorder="1" applyAlignment="1">
      <alignment horizontal="center" vertical="center"/>
    </xf>
    <xf numFmtId="177" fontId="0" fillId="7" borderId="6" xfId="0" applyNumberFormat="1" applyFill="1" applyBorder="1" applyAlignment="1">
      <alignment horizontal="center" vertical="center"/>
    </xf>
    <xf numFmtId="177" fontId="2" fillId="7" borderId="6" xfId="0" applyNumberFormat="1" applyFont="1" applyFill="1" applyBorder="1" applyAlignment="1">
      <alignment horizontal="center" vertical="center"/>
    </xf>
    <xf numFmtId="177" fontId="0" fillId="7" borderId="6" xfId="0" applyNumberFormat="1" applyFill="1" applyBorder="1">
      <alignment vertical="center"/>
    </xf>
    <xf numFmtId="177" fontId="2" fillId="7" borderId="6" xfId="0" applyNumberFormat="1" applyFont="1" applyFill="1" applyBorder="1">
      <alignment vertical="center"/>
    </xf>
    <xf numFmtId="177" fontId="10" fillId="7" borderId="0" xfId="0" applyNumberFormat="1" applyFont="1" applyFill="1" applyAlignment="1">
      <alignment horizontal="center" vertical="center"/>
    </xf>
    <xf numFmtId="176" fontId="10" fillId="7" borderId="9" xfId="0" applyNumberFormat="1" applyFont="1" applyFill="1" applyBorder="1" applyAlignment="1">
      <alignment horizontal="center" vertical="center"/>
    </xf>
    <xf numFmtId="176" fontId="10" fillId="7" borderId="0" xfId="0" applyNumberFormat="1" applyFont="1" applyFill="1" applyBorder="1" applyAlignment="1">
      <alignment horizontal="center" vertical="center"/>
    </xf>
    <xf numFmtId="177" fontId="10" fillId="7" borderId="0" xfId="0" applyNumberFormat="1" applyFont="1" applyFill="1" applyBorder="1" applyAlignment="1">
      <alignment horizontal="center" vertical="center"/>
    </xf>
    <xf numFmtId="178" fontId="0" fillId="7" borderId="6" xfId="0" applyNumberFormat="1" applyFill="1" applyBorder="1" applyAlignment="1">
      <alignment horizontal="center" vertical="center"/>
    </xf>
    <xf numFmtId="178" fontId="2" fillId="7" borderId="6" xfId="0" applyNumberFormat="1" applyFont="1" applyFill="1" applyBorder="1" applyAlignment="1">
      <alignment horizontal="center" vertical="center"/>
    </xf>
    <xf numFmtId="184" fontId="2" fillId="7" borderId="6" xfId="0" applyNumberFormat="1" applyFont="1" applyFill="1" applyBorder="1" applyAlignment="1">
      <alignment horizontal="center" vertical="center"/>
    </xf>
    <xf numFmtId="179" fontId="0" fillId="7" borderId="6" xfId="0" applyNumberFormat="1" applyFill="1" applyBorder="1" applyAlignment="1">
      <alignment horizontal="center" vertical="center"/>
    </xf>
    <xf numFmtId="0" fontId="0" fillId="7" borderId="0" xfId="0" applyFill="1">
      <alignment vertical="center"/>
    </xf>
    <xf numFmtId="0" fontId="6" fillId="7" borderId="1" xfId="0" applyFont="1" applyFill="1" applyBorder="1" applyAlignment="1">
      <alignment horizontal="center" vertical="center"/>
    </xf>
    <xf numFmtId="0" fontId="0" fillId="7" borderId="1" xfId="0" applyFill="1" applyBorder="1">
      <alignment vertical="center"/>
    </xf>
    <xf numFmtId="0" fontId="0" fillId="7" borderId="1" xfId="0" applyFill="1" applyBorder="1" applyAlignment="1">
      <alignment horizontal="center" vertical="center" shrinkToFit="1"/>
    </xf>
    <xf numFmtId="176" fontId="2" fillId="7" borderId="1" xfId="0" applyNumberFormat="1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176" fontId="0" fillId="7" borderId="1" xfId="0" applyNumberFormat="1" applyFill="1" applyBorder="1" applyAlignment="1">
      <alignment horizontal="center" vertical="center"/>
    </xf>
    <xf numFmtId="177" fontId="0" fillId="7" borderId="1" xfId="0" applyNumberFormat="1" applyFill="1" applyBorder="1" applyAlignment="1">
      <alignment horizontal="center" vertical="center"/>
    </xf>
    <xf numFmtId="177" fontId="0" fillId="7" borderId="1" xfId="0" applyNumberFormat="1" applyFill="1" applyBorder="1">
      <alignment vertical="center"/>
    </xf>
    <xf numFmtId="178" fontId="0" fillId="7" borderId="1" xfId="0" applyNumberFormat="1" applyFill="1" applyBorder="1" applyAlignment="1">
      <alignment horizontal="center" vertical="center"/>
    </xf>
    <xf numFmtId="178" fontId="2" fillId="7" borderId="1" xfId="0" applyNumberFormat="1" applyFont="1" applyFill="1" applyBorder="1" applyAlignment="1">
      <alignment horizontal="center" vertical="center"/>
    </xf>
    <xf numFmtId="184" fontId="2" fillId="7" borderId="1" xfId="0" applyNumberFormat="1" applyFont="1" applyFill="1" applyBorder="1" applyAlignment="1">
      <alignment horizontal="center" vertical="center"/>
    </xf>
    <xf numFmtId="179" fontId="0" fillId="7" borderId="1" xfId="0" applyNumberFormat="1" applyFill="1" applyBorder="1" applyAlignment="1">
      <alignment horizontal="center" vertical="center"/>
    </xf>
    <xf numFmtId="0" fontId="2" fillId="9" borderId="6" xfId="0" applyFont="1" applyFill="1" applyBorder="1" applyAlignment="1">
      <alignment horizontal="center" vertical="center"/>
    </xf>
    <xf numFmtId="0" fontId="0" fillId="9" borderId="6" xfId="0" applyFill="1" applyBorder="1">
      <alignment vertical="center"/>
    </xf>
    <xf numFmtId="0" fontId="0" fillId="9" borderId="6" xfId="0" applyFill="1" applyBorder="1" applyAlignment="1">
      <alignment horizontal="center" vertical="center" shrinkToFit="1"/>
    </xf>
    <xf numFmtId="0" fontId="6" fillId="9" borderId="1" xfId="0" applyFont="1" applyFill="1" applyBorder="1" applyAlignment="1">
      <alignment horizontal="center" vertical="center"/>
    </xf>
    <xf numFmtId="0" fontId="0" fillId="9" borderId="1" xfId="0" applyFill="1" applyBorder="1">
      <alignment vertical="center"/>
    </xf>
    <xf numFmtId="0" fontId="0" fillId="9" borderId="1" xfId="0" applyFill="1" applyBorder="1" applyAlignment="1">
      <alignment horizontal="center" vertical="center" shrinkToFit="1"/>
    </xf>
    <xf numFmtId="0" fontId="2" fillId="9" borderId="1" xfId="0" applyFont="1" applyFill="1" applyBorder="1" applyAlignment="1">
      <alignment horizontal="center" vertical="center"/>
    </xf>
    <xf numFmtId="0" fontId="11" fillId="9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1" xfId="0" applyFill="1" applyBorder="1">
      <alignment vertical="center"/>
    </xf>
    <xf numFmtId="0" fontId="0" fillId="3" borderId="1" xfId="0" applyFill="1" applyBorder="1" applyAlignment="1">
      <alignment horizontal="center" vertical="center" shrinkToFit="1"/>
    </xf>
    <xf numFmtId="0" fontId="11" fillId="3" borderId="1" xfId="0" applyFont="1" applyFill="1" applyBorder="1" applyAlignment="1">
      <alignment horizontal="center" vertical="center"/>
    </xf>
    <xf numFmtId="0" fontId="13" fillId="8" borderId="1" xfId="0" applyFont="1" applyFill="1" applyBorder="1" applyAlignment="1">
      <alignment horizontal="center" vertical="center"/>
    </xf>
    <xf numFmtId="0" fontId="14" fillId="8" borderId="1" xfId="0" applyFont="1" applyFill="1" applyBorder="1">
      <alignment vertical="center"/>
    </xf>
    <xf numFmtId="0" fontId="14" fillId="8" borderId="1" xfId="0" applyFont="1" applyFill="1" applyBorder="1" applyAlignment="1">
      <alignment horizontal="center" vertical="center" shrinkToFit="1"/>
    </xf>
    <xf numFmtId="176" fontId="15" fillId="3" borderId="9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85" fontId="6" fillId="5" borderId="6" xfId="0" applyNumberFormat="1" applyFont="1" applyFill="1" applyBorder="1" applyAlignment="1">
      <alignment horizontal="center" vertical="center"/>
    </xf>
    <xf numFmtId="0" fontId="6" fillId="6" borderId="0" xfId="0" applyFont="1" applyFill="1">
      <alignment vertical="center"/>
    </xf>
    <xf numFmtId="0" fontId="6" fillId="4" borderId="0" xfId="0" applyFont="1" applyFill="1">
      <alignment vertical="center"/>
    </xf>
    <xf numFmtId="184" fontId="6" fillId="3" borderId="1" xfId="0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 shrinkToFit="1"/>
    </xf>
    <xf numFmtId="0" fontId="2" fillId="2" borderId="1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79" fontId="8" fillId="0" borderId="1" xfId="0" applyNumberFormat="1" applyFont="1" applyBorder="1">
      <alignment vertical="center"/>
    </xf>
    <xf numFmtId="179" fontId="2" fillId="0" borderId="1" xfId="0" applyNumberFormat="1" applyFont="1" applyBorder="1">
      <alignment vertical="center"/>
    </xf>
    <xf numFmtId="184" fontId="0" fillId="0" borderId="6" xfId="0" applyNumberFormat="1" applyBorder="1" applyAlignment="1">
      <alignment horizontal="center" vertical="center"/>
    </xf>
    <xf numFmtId="184" fontId="0" fillId="0" borderId="1" xfId="0" applyNumberFormat="1" applyBorder="1" applyAlignment="1">
      <alignment horizontal="center" vertical="center"/>
    </xf>
    <xf numFmtId="184" fontId="0" fillId="0" borderId="0" xfId="0" applyNumberFormat="1" applyAlignment="1">
      <alignment horizontal="center" vertical="center"/>
    </xf>
    <xf numFmtId="185" fontId="11" fillId="0" borderId="6" xfId="0" applyNumberFormat="1" applyFont="1" applyBorder="1" applyAlignment="1">
      <alignment horizontal="center" vertical="center"/>
    </xf>
    <xf numFmtId="185" fontId="11" fillId="0" borderId="1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0" xfId="0" applyFont="1">
      <alignment vertical="center"/>
    </xf>
    <xf numFmtId="179" fontId="2" fillId="0" borderId="7" xfId="0" applyNumberFormat="1" applyFont="1" applyBorder="1" applyAlignment="1">
      <alignment horizontal="center" vertical="center"/>
    </xf>
    <xf numFmtId="0" fontId="2" fillId="0" borderId="0" xfId="0" applyFont="1">
      <alignment vertical="center"/>
    </xf>
    <xf numFmtId="177" fontId="2" fillId="0" borderId="0" xfId="0" applyNumberFormat="1" applyFont="1">
      <alignment vertical="center"/>
    </xf>
    <xf numFmtId="0" fontId="6" fillId="0" borderId="0" xfId="0" applyFont="1">
      <alignment vertical="center"/>
    </xf>
    <xf numFmtId="177" fontId="6" fillId="0" borderId="0" xfId="0" applyNumberFormat="1" applyFont="1">
      <alignment vertical="center"/>
    </xf>
    <xf numFmtId="0" fontId="6" fillId="0" borderId="0" xfId="0" applyFont="1" applyAlignment="1">
      <alignment horizontal="center" vertical="center"/>
    </xf>
    <xf numFmtId="0" fontId="16" fillId="0" borderId="0" xfId="0" applyFo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85" fontId="11" fillId="0" borderId="0" xfId="0" applyNumberFormat="1" applyFont="1" applyAlignment="1">
      <alignment horizontal="center" vertical="center"/>
    </xf>
    <xf numFmtId="185" fontId="6" fillId="0" borderId="0" xfId="0" applyNumberFormat="1" applyFont="1" applyAlignment="1">
      <alignment horizontal="center" vertical="center"/>
    </xf>
    <xf numFmtId="184" fontId="12" fillId="0" borderId="0" xfId="0" applyNumberFormat="1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84" fontId="7" fillId="0" borderId="0" xfId="0" applyNumberFormat="1" applyFont="1" applyAlignment="1">
      <alignment horizontal="center" vertical="center"/>
    </xf>
    <xf numFmtId="185" fontId="2" fillId="0" borderId="0" xfId="0" applyNumberFormat="1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9" fillId="7" borderId="1" xfId="0" applyFont="1" applyFill="1" applyBorder="1" applyAlignment="1">
      <alignment horizontal="center" vertical="center"/>
    </xf>
    <xf numFmtId="0" fontId="20" fillId="7" borderId="1" xfId="0" applyFont="1" applyFill="1" applyBorder="1">
      <alignment vertical="center"/>
    </xf>
    <xf numFmtId="0" fontId="20" fillId="7" borderId="1" xfId="0" applyFont="1" applyFill="1" applyBorder="1" applyAlignment="1">
      <alignment horizontal="center" vertical="center" shrinkToFit="1"/>
    </xf>
    <xf numFmtId="176" fontId="19" fillId="0" borderId="1" xfId="0" applyNumberFormat="1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176" fontId="20" fillId="0" borderId="1" xfId="0" applyNumberFormat="1" applyFont="1" applyBorder="1" applyAlignment="1">
      <alignment horizontal="center" vertical="center"/>
    </xf>
    <xf numFmtId="176" fontId="19" fillId="0" borderId="6" xfId="0" applyNumberFormat="1" applyFont="1" applyBorder="1" applyAlignment="1">
      <alignment horizontal="center" vertical="center"/>
    </xf>
    <xf numFmtId="177" fontId="20" fillId="0" borderId="1" xfId="0" applyNumberFormat="1" applyFont="1" applyBorder="1" applyAlignment="1">
      <alignment horizontal="center" vertical="center"/>
    </xf>
    <xf numFmtId="177" fontId="19" fillId="0" borderId="6" xfId="0" applyNumberFormat="1" applyFont="1" applyBorder="1" applyAlignment="1">
      <alignment horizontal="center" vertical="center"/>
    </xf>
    <xf numFmtId="177" fontId="20" fillId="0" borderId="1" xfId="0" applyNumberFormat="1" applyFont="1" applyBorder="1">
      <alignment vertical="center"/>
    </xf>
    <xf numFmtId="177" fontId="19" fillId="0" borderId="6" xfId="0" applyNumberFormat="1" applyFont="1" applyBorder="1">
      <alignment vertical="center"/>
    </xf>
    <xf numFmtId="177" fontId="21" fillId="3" borderId="0" xfId="0" applyNumberFormat="1" applyFont="1" applyFill="1" applyAlignment="1">
      <alignment horizontal="center" vertical="center"/>
    </xf>
    <xf numFmtId="176" fontId="21" fillId="3" borderId="9" xfId="0" applyNumberFormat="1" applyFont="1" applyFill="1" applyBorder="1" applyAlignment="1">
      <alignment horizontal="center" vertical="center"/>
    </xf>
    <xf numFmtId="176" fontId="21" fillId="3" borderId="0" xfId="0" applyNumberFormat="1" applyFont="1" applyFill="1" applyBorder="1" applyAlignment="1">
      <alignment horizontal="center" vertical="center"/>
    </xf>
    <xf numFmtId="177" fontId="21" fillId="3" borderId="0" xfId="0" applyNumberFormat="1" applyFont="1" applyFill="1" applyBorder="1" applyAlignment="1">
      <alignment horizontal="center" vertical="center"/>
    </xf>
    <xf numFmtId="178" fontId="20" fillId="0" borderId="1" xfId="0" applyNumberFormat="1" applyFont="1" applyBorder="1" applyAlignment="1">
      <alignment horizontal="center" vertical="center"/>
    </xf>
    <xf numFmtId="178" fontId="19" fillId="0" borderId="1" xfId="0" applyNumberFormat="1" applyFont="1" applyBorder="1" applyAlignment="1">
      <alignment horizontal="center" vertical="center"/>
    </xf>
    <xf numFmtId="184" fontId="19" fillId="0" borderId="1" xfId="0" applyNumberFormat="1" applyFont="1" applyBorder="1" applyAlignment="1">
      <alignment horizontal="center" vertical="center"/>
    </xf>
    <xf numFmtId="179" fontId="20" fillId="0" borderId="1" xfId="0" applyNumberFormat="1" applyFont="1" applyBorder="1" applyAlignment="1">
      <alignment horizontal="center" vertical="center"/>
    </xf>
    <xf numFmtId="0" fontId="20" fillId="0" borderId="0" xfId="0" applyFont="1">
      <alignment vertical="center"/>
    </xf>
    <xf numFmtId="0" fontId="13" fillId="0" borderId="0" xfId="0" applyFont="1" applyAlignment="1">
      <alignment horizontal="center" vertical="center"/>
    </xf>
    <xf numFmtId="185" fontId="22" fillId="0" borderId="6" xfId="0" applyNumberFormat="1" applyFont="1" applyBorder="1" applyAlignment="1">
      <alignment horizontal="center" vertical="center"/>
    </xf>
    <xf numFmtId="185" fontId="22" fillId="0" borderId="1" xfId="0" applyNumberFormat="1" applyFont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shrinkToFit="1"/>
    </xf>
    <xf numFmtId="0" fontId="2" fillId="0" borderId="7" xfId="0" applyFont="1" applyBorder="1" applyAlignment="1">
      <alignment horizontal="center" vertical="center" shrinkToFit="1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/>
    </xf>
  </cellXfs>
  <cellStyles count="2">
    <cellStyle name="표준" xfId="0" builtinId="0"/>
    <cellStyle name="표준 2 4" xfId="1"/>
  </cellStyles>
  <dxfs count="0"/>
  <tableStyles count="0" defaultTableStyle="TableStyleMedium2" defaultPivotStyle="PivotStyleLight16"/>
  <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0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Ex9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3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7030A0"/>
              </a:solidFill>
              <a:ln w="9525">
                <a:solidFill>
                  <a:schemeClr val="bg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0.37086283707613821"/>
                  <c:y val="-0.29606665518005265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000" b="1" i="0" u="none" strike="noStrike" kern="1200" baseline="0">
                        <a:solidFill>
                          <a:sysClr val="windowText" lastClr="000000"/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altLang="ko-KR" sz="1000" b="1" baseline="0"/>
                      <a:t>Apr-1st: y = 0.4523x</a:t>
                    </a:r>
                    <a:endParaRPr lang="en-US" altLang="ko-KR" sz="1000" b="1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1" i="0" u="none" strike="noStrike" kern="1200" baseline="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ko-KR"/>
                </a:p>
              </c:txPr>
            </c:trendlineLbl>
          </c:trendline>
          <c:xVal>
            <c:numRef>
              <c:f>'DO (전체)'!$K$3:$K$38</c:f>
              <c:numCache>
                <c:formatCode>0.00_);[Red]\(0.00\)</c:formatCode>
                <c:ptCount val="36"/>
                <c:pt idx="0">
                  <c:v>3.87</c:v>
                </c:pt>
                <c:pt idx="1">
                  <c:v>4.2</c:v>
                </c:pt>
                <c:pt idx="2">
                  <c:v>4.4800000000000004</c:v>
                </c:pt>
                <c:pt idx="3">
                  <c:v>2.3199999999999998</c:v>
                </c:pt>
                <c:pt idx="4">
                  <c:v>4.5599999999999996</c:v>
                </c:pt>
                <c:pt idx="5">
                  <c:v>5.29</c:v>
                </c:pt>
                <c:pt idx="6">
                  <c:v>5.16</c:v>
                </c:pt>
                <c:pt idx="7">
                  <c:v>12.37</c:v>
                </c:pt>
                <c:pt idx="8">
                  <c:v>8.4</c:v>
                </c:pt>
                <c:pt idx="9">
                  <c:v>6.75</c:v>
                </c:pt>
                <c:pt idx="10">
                  <c:v>8.77</c:v>
                </c:pt>
                <c:pt idx="11">
                  <c:v>6.9</c:v>
                </c:pt>
                <c:pt idx="12">
                  <c:v>9.17</c:v>
                </c:pt>
                <c:pt idx="13">
                  <c:v>6.52</c:v>
                </c:pt>
                <c:pt idx="14">
                  <c:v>8.77</c:v>
                </c:pt>
                <c:pt idx="15">
                  <c:v>8.74</c:v>
                </c:pt>
                <c:pt idx="16">
                  <c:v>8.7100000000000009</c:v>
                </c:pt>
                <c:pt idx="17">
                  <c:v>5.41</c:v>
                </c:pt>
                <c:pt idx="18">
                  <c:v>8.1999999999999993</c:v>
                </c:pt>
                <c:pt idx="19">
                  <c:v>8.59</c:v>
                </c:pt>
                <c:pt idx="20">
                  <c:v>8.75</c:v>
                </c:pt>
                <c:pt idx="21">
                  <c:v>7.48</c:v>
                </c:pt>
                <c:pt idx="22">
                  <c:v>6.54</c:v>
                </c:pt>
                <c:pt idx="23">
                  <c:v>7.52</c:v>
                </c:pt>
                <c:pt idx="24">
                  <c:v>7.69</c:v>
                </c:pt>
                <c:pt idx="25">
                  <c:v>8.2899999999999991</c:v>
                </c:pt>
                <c:pt idx="26">
                  <c:v>6.91</c:v>
                </c:pt>
                <c:pt idx="27">
                  <c:v>8.3000000000000007</c:v>
                </c:pt>
                <c:pt idx="28">
                  <c:v>7.02</c:v>
                </c:pt>
                <c:pt idx="29">
                  <c:v>9.19</c:v>
                </c:pt>
                <c:pt idx="30">
                  <c:v>7.59</c:v>
                </c:pt>
                <c:pt idx="31">
                  <c:v>9.9499999999999993</c:v>
                </c:pt>
                <c:pt idx="32">
                  <c:v>10.210000000000001</c:v>
                </c:pt>
                <c:pt idx="33">
                  <c:v>7.58</c:v>
                </c:pt>
                <c:pt idx="34">
                  <c:v>12.01</c:v>
                </c:pt>
                <c:pt idx="35">
                  <c:v>8.58</c:v>
                </c:pt>
              </c:numCache>
            </c:numRef>
          </c:xVal>
          <c:yVal>
            <c:numRef>
              <c:f>'DO (전체)'!$L$3:$L$38</c:f>
              <c:numCache>
                <c:formatCode>0.00_);[Red]\(0.00\)</c:formatCode>
                <c:ptCount val="36"/>
                <c:pt idx="0">
                  <c:v>1.59</c:v>
                </c:pt>
                <c:pt idx="1">
                  <c:v>3.13</c:v>
                </c:pt>
                <c:pt idx="2">
                  <c:v>2.11</c:v>
                </c:pt>
                <c:pt idx="3">
                  <c:v>2.4900000000000002</c:v>
                </c:pt>
                <c:pt idx="4">
                  <c:v>2.34</c:v>
                </c:pt>
                <c:pt idx="5">
                  <c:v>1.96</c:v>
                </c:pt>
                <c:pt idx="6">
                  <c:v>1.99</c:v>
                </c:pt>
                <c:pt idx="7">
                  <c:v>1.23</c:v>
                </c:pt>
                <c:pt idx="8">
                  <c:v>4.9000000000000004</c:v>
                </c:pt>
                <c:pt idx="9">
                  <c:v>1.97</c:v>
                </c:pt>
                <c:pt idx="10">
                  <c:v>6.38</c:v>
                </c:pt>
                <c:pt idx="11">
                  <c:v>1.1000000000000001</c:v>
                </c:pt>
                <c:pt idx="12">
                  <c:v>3.61</c:v>
                </c:pt>
                <c:pt idx="13">
                  <c:v>2.88</c:v>
                </c:pt>
                <c:pt idx="14">
                  <c:v>3.77</c:v>
                </c:pt>
                <c:pt idx="15">
                  <c:v>2.4900000000000002</c:v>
                </c:pt>
                <c:pt idx="16">
                  <c:v>4.45</c:v>
                </c:pt>
                <c:pt idx="17">
                  <c:v>2.25</c:v>
                </c:pt>
                <c:pt idx="18">
                  <c:v>3.53</c:v>
                </c:pt>
                <c:pt idx="19">
                  <c:v>3.51</c:v>
                </c:pt>
                <c:pt idx="20">
                  <c:v>4.05</c:v>
                </c:pt>
                <c:pt idx="21">
                  <c:v>1.74</c:v>
                </c:pt>
                <c:pt idx="22">
                  <c:v>12.27</c:v>
                </c:pt>
                <c:pt idx="23">
                  <c:v>3.73</c:v>
                </c:pt>
                <c:pt idx="24">
                  <c:v>4.3600000000000003</c:v>
                </c:pt>
                <c:pt idx="25">
                  <c:v>2.86</c:v>
                </c:pt>
                <c:pt idx="26">
                  <c:v>5.44</c:v>
                </c:pt>
                <c:pt idx="27">
                  <c:v>3.67</c:v>
                </c:pt>
                <c:pt idx="28">
                  <c:v>4.09</c:v>
                </c:pt>
                <c:pt idx="29">
                  <c:v>2.41</c:v>
                </c:pt>
                <c:pt idx="30">
                  <c:v>5.01</c:v>
                </c:pt>
                <c:pt idx="31">
                  <c:v>3.7</c:v>
                </c:pt>
                <c:pt idx="32">
                  <c:v>2.8</c:v>
                </c:pt>
                <c:pt idx="33">
                  <c:v>4.32</c:v>
                </c:pt>
                <c:pt idx="34">
                  <c:v>5.67</c:v>
                </c:pt>
                <c:pt idx="35">
                  <c:v>4.87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65-4862-8145-C601EABF35A9}"/>
            </c:ext>
          </c:extLst>
        </c:ser>
        <c:ser>
          <c:idx val="0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0.33391256968382943"/>
                  <c:y val="-0.2223201319319664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000" b="1" i="0" u="none" strike="noStrike" kern="1200" baseline="0">
                        <a:solidFill>
                          <a:sysClr val="windowText" lastClr="000000"/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altLang="ko-KR" sz="1000" b="1" baseline="0"/>
                      <a:t>Apr-2nd: y = 0.4187x</a:t>
                    </a:r>
                    <a:endParaRPr lang="en-US" altLang="ko-KR" sz="1000" b="1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1" i="0" u="none" strike="noStrike" kern="1200" baseline="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ko-KR"/>
                </a:p>
              </c:txPr>
            </c:trendlineLbl>
          </c:trendline>
          <c:xVal>
            <c:numRef>
              <c:f>'DO (전체)'!$M$3:$M$38</c:f>
              <c:numCache>
                <c:formatCode>0.00_ </c:formatCode>
                <c:ptCount val="36"/>
                <c:pt idx="0">
                  <c:v>3.78</c:v>
                </c:pt>
                <c:pt idx="1">
                  <c:v>4.2699999999999996</c:v>
                </c:pt>
                <c:pt idx="2">
                  <c:v>4.5</c:v>
                </c:pt>
                <c:pt idx="3">
                  <c:v>2.41</c:v>
                </c:pt>
                <c:pt idx="4">
                  <c:v>4.5599999999999996</c:v>
                </c:pt>
                <c:pt idx="5">
                  <c:v>5.95</c:v>
                </c:pt>
                <c:pt idx="6">
                  <c:v>5.22</c:v>
                </c:pt>
                <c:pt idx="7">
                  <c:v>9.08</c:v>
                </c:pt>
                <c:pt idx="8">
                  <c:v>9.08</c:v>
                </c:pt>
                <c:pt idx="9">
                  <c:v>7.47</c:v>
                </c:pt>
                <c:pt idx="10">
                  <c:v>12.43</c:v>
                </c:pt>
                <c:pt idx="11">
                  <c:v>6.71</c:v>
                </c:pt>
                <c:pt idx="12">
                  <c:v>10.07</c:v>
                </c:pt>
                <c:pt idx="13">
                  <c:v>6.86</c:v>
                </c:pt>
                <c:pt idx="14">
                  <c:v>9.4700000000000006</c:v>
                </c:pt>
                <c:pt idx="15">
                  <c:v>11.14</c:v>
                </c:pt>
                <c:pt idx="16">
                  <c:v>10.29</c:v>
                </c:pt>
                <c:pt idx="17">
                  <c:v>5.64</c:v>
                </c:pt>
                <c:pt idx="18">
                  <c:v>10.58</c:v>
                </c:pt>
                <c:pt idx="19">
                  <c:v>8.69</c:v>
                </c:pt>
                <c:pt idx="20">
                  <c:v>9.7799999999999994</c:v>
                </c:pt>
                <c:pt idx="21">
                  <c:v>13.1</c:v>
                </c:pt>
                <c:pt idx="22">
                  <c:v>9.0500000000000007</c:v>
                </c:pt>
                <c:pt idx="23">
                  <c:v>8.14</c:v>
                </c:pt>
                <c:pt idx="24">
                  <c:v>9.0500000000000007</c:v>
                </c:pt>
                <c:pt idx="25">
                  <c:v>8.6</c:v>
                </c:pt>
                <c:pt idx="26">
                  <c:v>8.9600000000000009</c:v>
                </c:pt>
                <c:pt idx="27">
                  <c:v>10.220000000000001</c:v>
                </c:pt>
                <c:pt idx="28">
                  <c:v>10.5</c:v>
                </c:pt>
                <c:pt idx="29">
                  <c:v>14.01</c:v>
                </c:pt>
                <c:pt idx="30">
                  <c:v>10.41</c:v>
                </c:pt>
                <c:pt idx="31">
                  <c:v>9.1</c:v>
                </c:pt>
                <c:pt idx="32">
                  <c:v>11.43</c:v>
                </c:pt>
                <c:pt idx="33">
                  <c:v>10.5</c:v>
                </c:pt>
                <c:pt idx="34">
                  <c:v>12.62</c:v>
                </c:pt>
                <c:pt idx="35">
                  <c:v>10.89</c:v>
                </c:pt>
              </c:numCache>
            </c:numRef>
          </c:xVal>
          <c:yVal>
            <c:numRef>
              <c:f>'DO (전체)'!$N$3:$N$38</c:f>
              <c:numCache>
                <c:formatCode>0.00_ </c:formatCode>
                <c:ptCount val="36"/>
                <c:pt idx="0">
                  <c:v>2.0099999999999998</c:v>
                </c:pt>
                <c:pt idx="1">
                  <c:v>2.37</c:v>
                </c:pt>
                <c:pt idx="2">
                  <c:v>2.29</c:v>
                </c:pt>
                <c:pt idx="3">
                  <c:v>2.35</c:v>
                </c:pt>
                <c:pt idx="4">
                  <c:v>2.99</c:v>
                </c:pt>
                <c:pt idx="5">
                  <c:v>2.46</c:v>
                </c:pt>
                <c:pt idx="6">
                  <c:v>3.37</c:v>
                </c:pt>
                <c:pt idx="7">
                  <c:v>4.62</c:v>
                </c:pt>
                <c:pt idx="8">
                  <c:v>4.05</c:v>
                </c:pt>
                <c:pt idx="9">
                  <c:v>1.41</c:v>
                </c:pt>
                <c:pt idx="10">
                  <c:v>3.41</c:v>
                </c:pt>
                <c:pt idx="11">
                  <c:v>1.62</c:v>
                </c:pt>
                <c:pt idx="12">
                  <c:v>4.3099999999999996</c:v>
                </c:pt>
                <c:pt idx="13">
                  <c:v>2.61</c:v>
                </c:pt>
                <c:pt idx="14">
                  <c:v>5.39</c:v>
                </c:pt>
                <c:pt idx="15">
                  <c:v>1.94</c:v>
                </c:pt>
                <c:pt idx="16">
                  <c:v>4.78</c:v>
                </c:pt>
                <c:pt idx="17">
                  <c:v>1.22</c:v>
                </c:pt>
                <c:pt idx="18">
                  <c:v>3.54</c:v>
                </c:pt>
                <c:pt idx="19">
                  <c:v>2.75</c:v>
                </c:pt>
                <c:pt idx="20">
                  <c:v>3.68</c:v>
                </c:pt>
                <c:pt idx="21">
                  <c:v>1.02</c:v>
                </c:pt>
                <c:pt idx="22">
                  <c:v>7.36</c:v>
                </c:pt>
                <c:pt idx="23">
                  <c:v>7.11</c:v>
                </c:pt>
                <c:pt idx="24">
                  <c:v>5.2</c:v>
                </c:pt>
                <c:pt idx="25">
                  <c:v>4.2699999999999996</c:v>
                </c:pt>
                <c:pt idx="26">
                  <c:v>8.98</c:v>
                </c:pt>
                <c:pt idx="27">
                  <c:v>3.58</c:v>
                </c:pt>
                <c:pt idx="28">
                  <c:v>7.16</c:v>
                </c:pt>
                <c:pt idx="29">
                  <c:v>3.85</c:v>
                </c:pt>
                <c:pt idx="30">
                  <c:v>4.92</c:v>
                </c:pt>
                <c:pt idx="31">
                  <c:v>6.2</c:v>
                </c:pt>
                <c:pt idx="32">
                  <c:v>0.84</c:v>
                </c:pt>
                <c:pt idx="33">
                  <c:v>5.0599999999999996</c:v>
                </c:pt>
                <c:pt idx="34">
                  <c:v>5.42</c:v>
                </c:pt>
                <c:pt idx="35">
                  <c:v>4.53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465-4862-8145-C601EABF35A9}"/>
            </c:ext>
          </c:extLst>
        </c:ser>
        <c:ser>
          <c:idx val="1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8.2653612116329378E-2"/>
                  <c:y val="0.2106593433641948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000" b="1" i="0" u="none" strike="noStrike" kern="1200" baseline="0">
                        <a:solidFill>
                          <a:sysClr val="windowText" lastClr="000000"/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altLang="ko-KR" sz="1000" b="1" baseline="0"/>
                      <a:t>May-1st: y = 0.3514x</a:t>
                    </a:r>
                    <a:endParaRPr lang="en-US" altLang="ko-KR" sz="1000" b="1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1" i="0" u="none" strike="noStrike" kern="1200" baseline="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ko-KR"/>
                </a:p>
              </c:txPr>
            </c:trendlineLbl>
          </c:trendline>
          <c:xVal>
            <c:numRef>
              <c:f>'DO (전체)'!$O$3:$O$38</c:f>
              <c:numCache>
                <c:formatCode>General</c:formatCode>
                <c:ptCount val="36"/>
                <c:pt idx="0">
                  <c:v>3.3</c:v>
                </c:pt>
                <c:pt idx="1">
                  <c:v>3.52</c:v>
                </c:pt>
                <c:pt idx="2">
                  <c:v>3.61</c:v>
                </c:pt>
                <c:pt idx="3">
                  <c:v>1.81</c:v>
                </c:pt>
                <c:pt idx="4">
                  <c:v>3.85</c:v>
                </c:pt>
                <c:pt idx="5">
                  <c:v>4.38</c:v>
                </c:pt>
                <c:pt idx="6">
                  <c:v>3.64</c:v>
                </c:pt>
                <c:pt idx="7">
                  <c:v>8.39</c:v>
                </c:pt>
                <c:pt idx="8">
                  <c:v>5.99</c:v>
                </c:pt>
                <c:pt idx="9">
                  <c:v>6.11</c:v>
                </c:pt>
                <c:pt idx="10">
                  <c:v>8.26</c:v>
                </c:pt>
                <c:pt idx="11">
                  <c:v>6.84</c:v>
                </c:pt>
                <c:pt idx="12">
                  <c:v>6.5</c:v>
                </c:pt>
                <c:pt idx="13">
                  <c:v>5.18</c:v>
                </c:pt>
                <c:pt idx="14">
                  <c:v>6</c:v>
                </c:pt>
                <c:pt idx="15">
                  <c:v>7.27</c:v>
                </c:pt>
                <c:pt idx="16">
                  <c:v>6.14</c:v>
                </c:pt>
                <c:pt idx="17">
                  <c:v>5.1100000000000003</c:v>
                </c:pt>
                <c:pt idx="18">
                  <c:v>5.9</c:v>
                </c:pt>
                <c:pt idx="19">
                  <c:v>6.79</c:v>
                </c:pt>
                <c:pt idx="20">
                  <c:v>6.79</c:v>
                </c:pt>
                <c:pt idx="21">
                  <c:v>5.7</c:v>
                </c:pt>
                <c:pt idx="22">
                  <c:v>6.38</c:v>
                </c:pt>
                <c:pt idx="23">
                  <c:v>6.94</c:v>
                </c:pt>
                <c:pt idx="24">
                  <c:v>6.37</c:v>
                </c:pt>
                <c:pt idx="25">
                  <c:v>7.54</c:v>
                </c:pt>
                <c:pt idx="26">
                  <c:v>6.09</c:v>
                </c:pt>
                <c:pt idx="27">
                  <c:v>6.6</c:v>
                </c:pt>
                <c:pt idx="28">
                  <c:v>5.52</c:v>
                </c:pt>
                <c:pt idx="29">
                  <c:v>7.38</c:v>
                </c:pt>
                <c:pt idx="30">
                  <c:v>6.05</c:v>
                </c:pt>
                <c:pt idx="31">
                  <c:v>7.74</c:v>
                </c:pt>
                <c:pt idx="32">
                  <c:v>8.07</c:v>
                </c:pt>
                <c:pt idx="33">
                  <c:v>6.09</c:v>
                </c:pt>
                <c:pt idx="34">
                  <c:v>7.3</c:v>
                </c:pt>
                <c:pt idx="35">
                  <c:v>6.22</c:v>
                </c:pt>
              </c:numCache>
            </c:numRef>
          </c:xVal>
          <c:yVal>
            <c:numRef>
              <c:f>'DO (전체)'!$P$3:$P$38</c:f>
              <c:numCache>
                <c:formatCode>General</c:formatCode>
                <c:ptCount val="36"/>
                <c:pt idx="0">
                  <c:v>2.48</c:v>
                </c:pt>
                <c:pt idx="1">
                  <c:v>3.04</c:v>
                </c:pt>
                <c:pt idx="2">
                  <c:v>2.16</c:v>
                </c:pt>
                <c:pt idx="3">
                  <c:v>2.2200000000000002</c:v>
                </c:pt>
                <c:pt idx="4">
                  <c:v>2.2599999999999998</c:v>
                </c:pt>
                <c:pt idx="5">
                  <c:v>2.2400000000000002</c:v>
                </c:pt>
                <c:pt idx="6">
                  <c:v>1.17</c:v>
                </c:pt>
                <c:pt idx="7">
                  <c:v>1.86</c:v>
                </c:pt>
                <c:pt idx="8">
                  <c:v>1.63</c:v>
                </c:pt>
                <c:pt idx="9">
                  <c:v>1.21</c:v>
                </c:pt>
                <c:pt idx="10">
                  <c:v>1.58</c:v>
                </c:pt>
                <c:pt idx="11">
                  <c:v>2.23</c:v>
                </c:pt>
                <c:pt idx="12">
                  <c:v>1.95</c:v>
                </c:pt>
                <c:pt idx="13">
                  <c:v>2.31</c:v>
                </c:pt>
                <c:pt idx="14">
                  <c:v>1.41</c:v>
                </c:pt>
                <c:pt idx="15">
                  <c:v>1.99</c:v>
                </c:pt>
                <c:pt idx="16">
                  <c:v>1.89</c:v>
                </c:pt>
                <c:pt idx="17">
                  <c:v>2.8</c:v>
                </c:pt>
                <c:pt idx="18">
                  <c:v>1.97</c:v>
                </c:pt>
                <c:pt idx="19">
                  <c:v>2.69</c:v>
                </c:pt>
                <c:pt idx="20">
                  <c:v>2.4900000000000002</c:v>
                </c:pt>
                <c:pt idx="21">
                  <c:v>-0.68</c:v>
                </c:pt>
                <c:pt idx="22">
                  <c:v>2.35</c:v>
                </c:pt>
                <c:pt idx="23">
                  <c:v>3.07</c:v>
                </c:pt>
                <c:pt idx="24">
                  <c:v>2.46</c:v>
                </c:pt>
                <c:pt idx="25">
                  <c:v>2.41</c:v>
                </c:pt>
                <c:pt idx="26">
                  <c:v>2.36</c:v>
                </c:pt>
                <c:pt idx="27">
                  <c:v>2.39</c:v>
                </c:pt>
                <c:pt idx="28">
                  <c:v>2.68</c:v>
                </c:pt>
                <c:pt idx="29">
                  <c:v>1.66</c:v>
                </c:pt>
                <c:pt idx="30">
                  <c:v>2.9</c:v>
                </c:pt>
                <c:pt idx="31">
                  <c:v>3.22</c:v>
                </c:pt>
                <c:pt idx="32">
                  <c:v>2.42</c:v>
                </c:pt>
                <c:pt idx="33">
                  <c:v>2.94</c:v>
                </c:pt>
                <c:pt idx="34">
                  <c:v>3.37</c:v>
                </c:pt>
                <c:pt idx="35">
                  <c:v>2.95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465-4862-8145-C601EABF35A9}"/>
            </c:ext>
          </c:extLst>
        </c:ser>
        <c:ser>
          <c:idx val="2"/>
          <c:order val="3"/>
          <c:tx>
            <c:strRef>
              <c:f>'DO (전체)'!$Q$3:$Q$38</c:f>
              <c:strCache>
                <c:ptCount val="36"/>
                <c:pt idx="0">
                  <c:v>7.07</c:v>
                </c:pt>
                <c:pt idx="1">
                  <c:v>6.27</c:v>
                </c:pt>
                <c:pt idx="2">
                  <c:v>7.17</c:v>
                </c:pt>
                <c:pt idx="3">
                  <c:v>-1.51</c:v>
                </c:pt>
                <c:pt idx="4">
                  <c:v>5.73</c:v>
                </c:pt>
                <c:pt idx="5">
                  <c:v>5.15</c:v>
                </c:pt>
                <c:pt idx="6">
                  <c:v>5.49</c:v>
                </c:pt>
                <c:pt idx="7">
                  <c:v>9.11</c:v>
                </c:pt>
                <c:pt idx="8">
                  <c:v>8.7</c:v>
                </c:pt>
                <c:pt idx="9">
                  <c:v>10.93</c:v>
                </c:pt>
                <c:pt idx="10">
                  <c:v>8.42</c:v>
                </c:pt>
                <c:pt idx="11">
                  <c:v>5.75</c:v>
                </c:pt>
                <c:pt idx="12">
                  <c:v>8.01</c:v>
                </c:pt>
                <c:pt idx="13">
                  <c:v>8.84</c:v>
                </c:pt>
                <c:pt idx="14">
                  <c:v>8.58</c:v>
                </c:pt>
                <c:pt idx="15">
                  <c:v>7.21</c:v>
                </c:pt>
                <c:pt idx="16">
                  <c:v>9.04</c:v>
                </c:pt>
                <c:pt idx="17">
                  <c:v>8.87</c:v>
                </c:pt>
                <c:pt idx="18">
                  <c:v>10.48</c:v>
                </c:pt>
                <c:pt idx="19">
                  <c:v>8.19</c:v>
                </c:pt>
                <c:pt idx="20">
                  <c:v>9.77</c:v>
                </c:pt>
                <c:pt idx="21">
                  <c:v>20.17</c:v>
                </c:pt>
                <c:pt idx="22">
                  <c:v>8.17</c:v>
                </c:pt>
                <c:pt idx="23">
                  <c:v>7.7</c:v>
                </c:pt>
                <c:pt idx="24">
                  <c:v>8.69</c:v>
                </c:pt>
                <c:pt idx="25">
                  <c:v>8.49</c:v>
                </c:pt>
                <c:pt idx="26">
                  <c:v>9.24</c:v>
                </c:pt>
                <c:pt idx="27">
                  <c:v>9.46</c:v>
                </c:pt>
                <c:pt idx="28">
                  <c:v>10.51</c:v>
                </c:pt>
                <c:pt idx="29">
                  <c:v>15.24</c:v>
                </c:pt>
                <c:pt idx="30">
                  <c:v>12.19</c:v>
                </c:pt>
                <c:pt idx="31">
                  <c:v>10.33</c:v>
                </c:pt>
                <c:pt idx="32">
                  <c:v>10.06</c:v>
                </c:pt>
                <c:pt idx="33">
                  <c:v>12.27</c:v>
                </c:pt>
                <c:pt idx="34">
                  <c:v>7.56</c:v>
                </c:pt>
                <c:pt idx="35">
                  <c:v>11.08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-0.13290347432039243"/>
                  <c:y val="0.4761980948630221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000" b="1" i="0" u="none" strike="noStrike" kern="1200" baseline="0">
                        <a:solidFill>
                          <a:sysClr val="windowText" lastClr="000000"/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altLang="ko-KR" sz="1000" b="1" baseline="0"/>
                      <a:t>May-2nd: y = 0.3947x</a:t>
                    </a:r>
                    <a:endParaRPr lang="en-US" altLang="ko-KR" sz="1000" b="1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1" i="0" u="none" strike="noStrike" kern="1200" baseline="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ko-KR"/>
                </a:p>
              </c:txPr>
            </c:trendlineLbl>
          </c:trendline>
          <c:xVal>
            <c:numRef>
              <c:f>'DO (전체)'!$Q$3:$Q$38</c:f>
              <c:numCache>
                <c:formatCode>General</c:formatCode>
                <c:ptCount val="36"/>
                <c:pt idx="0">
                  <c:v>7.07</c:v>
                </c:pt>
                <c:pt idx="1">
                  <c:v>6.27</c:v>
                </c:pt>
                <c:pt idx="2">
                  <c:v>7.17</c:v>
                </c:pt>
                <c:pt idx="3">
                  <c:v>-1.51</c:v>
                </c:pt>
                <c:pt idx="4">
                  <c:v>5.73</c:v>
                </c:pt>
                <c:pt idx="5">
                  <c:v>5.15</c:v>
                </c:pt>
                <c:pt idx="6">
                  <c:v>5.49</c:v>
                </c:pt>
                <c:pt idx="7">
                  <c:v>9.11</c:v>
                </c:pt>
                <c:pt idx="8">
                  <c:v>8.6999999999999993</c:v>
                </c:pt>
                <c:pt idx="9">
                  <c:v>10.93</c:v>
                </c:pt>
                <c:pt idx="10">
                  <c:v>8.42</c:v>
                </c:pt>
                <c:pt idx="11">
                  <c:v>5.75</c:v>
                </c:pt>
                <c:pt idx="12">
                  <c:v>8.01</c:v>
                </c:pt>
                <c:pt idx="13">
                  <c:v>8.84</c:v>
                </c:pt>
                <c:pt idx="14">
                  <c:v>8.58</c:v>
                </c:pt>
                <c:pt idx="15">
                  <c:v>7.21</c:v>
                </c:pt>
                <c:pt idx="16">
                  <c:v>9.0399999999999991</c:v>
                </c:pt>
                <c:pt idx="17">
                  <c:v>8.8699999999999992</c:v>
                </c:pt>
                <c:pt idx="18">
                  <c:v>10.48</c:v>
                </c:pt>
                <c:pt idx="19">
                  <c:v>8.19</c:v>
                </c:pt>
                <c:pt idx="20">
                  <c:v>9.77</c:v>
                </c:pt>
                <c:pt idx="21">
                  <c:v>20.170000000000002</c:v>
                </c:pt>
                <c:pt idx="22">
                  <c:v>8.17</c:v>
                </c:pt>
                <c:pt idx="23">
                  <c:v>7.7</c:v>
                </c:pt>
                <c:pt idx="24">
                  <c:v>8.69</c:v>
                </c:pt>
                <c:pt idx="25">
                  <c:v>8.49</c:v>
                </c:pt>
                <c:pt idx="26">
                  <c:v>9.24</c:v>
                </c:pt>
                <c:pt idx="27">
                  <c:v>9.4600000000000009</c:v>
                </c:pt>
                <c:pt idx="28">
                  <c:v>10.51</c:v>
                </c:pt>
                <c:pt idx="29">
                  <c:v>15.24</c:v>
                </c:pt>
                <c:pt idx="30">
                  <c:v>12.19</c:v>
                </c:pt>
                <c:pt idx="31">
                  <c:v>10.33</c:v>
                </c:pt>
                <c:pt idx="32">
                  <c:v>10.06</c:v>
                </c:pt>
                <c:pt idx="33">
                  <c:v>12.27</c:v>
                </c:pt>
                <c:pt idx="34">
                  <c:v>7.56</c:v>
                </c:pt>
                <c:pt idx="35">
                  <c:v>11.08</c:v>
                </c:pt>
              </c:numCache>
            </c:numRef>
          </c:xVal>
          <c:yVal>
            <c:numRef>
              <c:f>'DO (전체)'!$R$3:$R$38</c:f>
              <c:numCache>
                <c:formatCode>General</c:formatCode>
                <c:ptCount val="36"/>
                <c:pt idx="0">
                  <c:v>-0.39</c:v>
                </c:pt>
                <c:pt idx="1">
                  <c:v>2.06</c:v>
                </c:pt>
                <c:pt idx="2">
                  <c:v>1.43</c:v>
                </c:pt>
                <c:pt idx="3">
                  <c:v>-4.58</c:v>
                </c:pt>
                <c:pt idx="4">
                  <c:v>1.85</c:v>
                </c:pt>
                <c:pt idx="5">
                  <c:v>1.1200000000000001</c:v>
                </c:pt>
                <c:pt idx="6">
                  <c:v>0.44</c:v>
                </c:pt>
                <c:pt idx="7">
                  <c:v>7.68</c:v>
                </c:pt>
                <c:pt idx="8">
                  <c:v>4.07</c:v>
                </c:pt>
                <c:pt idx="9">
                  <c:v>1.68</c:v>
                </c:pt>
                <c:pt idx="10">
                  <c:v>4.5599999999999996</c:v>
                </c:pt>
                <c:pt idx="11">
                  <c:v>1.47</c:v>
                </c:pt>
                <c:pt idx="12">
                  <c:v>4</c:v>
                </c:pt>
                <c:pt idx="13">
                  <c:v>2.7</c:v>
                </c:pt>
                <c:pt idx="14">
                  <c:v>6.7</c:v>
                </c:pt>
                <c:pt idx="15">
                  <c:v>4.17</c:v>
                </c:pt>
                <c:pt idx="16">
                  <c:v>6.43</c:v>
                </c:pt>
                <c:pt idx="17">
                  <c:v>1.45</c:v>
                </c:pt>
                <c:pt idx="18">
                  <c:v>6.58</c:v>
                </c:pt>
                <c:pt idx="19">
                  <c:v>3.22</c:v>
                </c:pt>
                <c:pt idx="20">
                  <c:v>3.74</c:v>
                </c:pt>
                <c:pt idx="21">
                  <c:v>-2.1</c:v>
                </c:pt>
                <c:pt idx="22">
                  <c:v>6.16</c:v>
                </c:pt>
                <c:pt idx="23">
                  <c:v>4.8899999999999997</c:v>
                </c:pt>
                <c:pt idx="24">
                  <c:v>5.16</c:v>
                </c:pt>
                <c:pt idx="25">
                  <c:v>2.58</c:v>
                </c:pt>
                <c:pt idx="26">
                  <c:v>6.7</c:v>
                </c:pt>
                <c:pt idx="27">
                  <c:v>3.75</c:v>
                </c:pt>
                <c:pt idx="28">
                  <c:v>9.89</c:v>
                </c:pt>
                <c:pt idx="29">
                  <c:v>5.65</c:v>
                </c:pt>
                <c:pt idx="30">
                  <c:v>9.81</c:v>
                </c:pt>
                <c:pt idx="31">
                  <c:v>3.47</c:v>
                </c:pt>
                <c:pt idx="32">
                  <c:v>1.24</c:v>
                </c:pt>
                <c:pt idx="33">
                  <c:v>6.77</c:v>
                </c:pt>
                <c:pt idx="34">
                  <c:v>1.72</c:v>
                </c:pt>
                <c:pt idx="35">
                  <c:v>3.28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465-4862-8145-C601EABF35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2126495"/>
        <c:axId val="1312121087"/>
      </c:scatterChart>
      <c:valAx>
        <c:axId val="1312126495"/>
        <c:scaling>
          <c:orientation val="minMax"/>
        </c:scaling>
        <c:delete val="0"/>
        <c:axPos val="b"/>
        <c:numFmt formatCode="#,##0_ " sourceLinked="0"/>
        <c:majorTickMark val="out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1312121087"/>
        <c:crossesAt val="-20"/>
        <c:crossBetween val="midCat"/>
      </c:valAx>
      <c:valAx>
        <c:axId val="1312121087"/>
        <c:scaling>
          <c:orientation val="minMax"/>
        </c:scaling>
        <c:delete val="0"/>
        <c:axPos val="l"/>
        <c:numFmt formatCode="#,##0_ " sourceLinked="0"/>
        <c:majorTickMark val="out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1312126495"/>
        <c:crossesAt val="-20"/>
        <c:crossBetween val="midCat"/>
        <c:minorUnit val="0.5"/>
      </c:valAx>
      <c:spPr>
        <a:noFill/>
        <a:ln w="12700" cmpd="sng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'안정동위원소 (전체)'!$A$3:$A$38</c:f>
              <c:strCache>
                <c:ptCount val="36"/>
                <c:pt idx="0">
                  <c:v>JS-1</c:v>
                </c:pt>
                <c:pt idx="1">
                  <c:v>JS-2</c:v>
                </c:pt>
                <c:pt idx="2">
                  <c:v>JS-3</c:v>
                </c:pt>
                <c:pt idx="3">
                  <c:v>JS-4</c:v>
                </c:pt>
                <c:pt idx="4">
                  <c:v>JS-5</c:v>
                </c:pt>
                <c:pt idx="5">
                  <c:v>JS-6</c:v>
                </c:pt>
                <c:pt idx="6">
                  <c:v>JS-7</c:v>
                </c:pt>
                <c:pt idx="7">
                  <c:v>JS-8</c:v>
                </c:pt>
                <c:pt idx="8">
                  <c:v>JS-9</c:v>
                </c:pt>
                <c:pt idx="9">
                  <c:v>JS-10</c:v>
                </c:pt>
                <c:pt idx="10">
                  <c:v>JS-11</c:v>
                </c:pt>
                <c:pt idx="11">
                  <c:v>JS-12</c:v>
                </c:pt>
                <c:pt idx="12">
                  <c:v>JS-13</c:v>
                </c:pt>
                <c:pt idx="13">
                  <c:v>JS-14</c:v>
                </c:pt>
                <c:pt idx="14">
                  <c:v>JS-15</c:v>
                </c:pt>
                <c:pt idx="15">
                  <c:v>JS-16</c:v>
                </c:pt>
                <c:pt idx="16">
                  <c:v>JS-17</c:v>
                </c:pt>
                <c:pt idx="17">
                  <c:v>JS-18</c:v>
                </c:pt>
                <c:pt idx="18">
                  <c:v>JS-19</c:v>
                </c:pt>
                <c:pt idx="19">
                  <c:v>JS-20</c:v>
                </c:pt>
                <c:pt idx="20">
                  <c:v>JS-21</c:v>
                </c:pt>
                <c:pt idx="21">
                  <c:v>JS-22</c:v>
                </c:pt>
                <c:pt idx="22">
                  <c:v>JS-23</c:v>
                </c:pt>
                <c:pt idx="23">
                  <c:v>JS-24</c:v>
                </c:pt>
                <c:pt idx="24">
                  <c:v>JS-25</c:v>
                </c:pt>
                <c:pt idx="25">
                  <c:v>JS-26</c:v>
                </c:pt>
                <c:pt idx="26">
                  <c:v>JS-27</c:v>
                </c:pt>
                <c:pt idx="27">
                  <c:v>JS-28</c:v>
                </c:pt>
                <c:pt idx="28">
                  <c:v>JS-29</c:v>
                </c:pt>
                <c:pt idx="29">
                  <c:v>JS-30</c:v>
                </c:pt>
                <c:pt idx="30">
                  <c:v>JS-31</c:v>
                </c:pt>
                <c:pt idx="31">
                  <c:v>JS-32</c:v>
                </c:pt>
                <c:pt idx="32">
                  <c:v>JS-33</c:v>
                </c:pt>
                <c:pt idx="33">
                  <c:v>JS-34</c:v>
                </c:pt>
                <c:pt idx="34">
                  <c:v>JS-35</c:v>
                </c:pt>
                <c:pt idx="35">
                  <c:v>JS-36</c:v>
                </c:pt>
              </c:strCache>
            </c:strRef>
          </c:cat>
          <c:val>
            <c:numRef>
              <c:f>'안정동위원소 (전체)'!$P$3:$P$38</c:f>
              <c:numCache>
                <c:formatCode>General</c:formatCode>
                <c:ptCount val="36"/>
                <c:pt idx="0">
                  <c:v>-0.39</c:v>
                </c:pt>
                <c:pt idx="1">
                  <c:v>2.06</c:v>
                </c:pt>
                <c:pt idx="2">
                  <c:v>1.43</c:v>
                </c:pt>
                <c:pt idx="3">
                  <c:v>-4.58</c:v>
                </c:pt>
                <c:pt idx="4">
                  <c:v>1.85</c:v>
                </c:pt>
                <c:pt idx="5">
                  <c:v>1.1200000000000001</c:v>
                </c:pt>
                <c:pt idx="6">
                  <c:v>0.44</c:v>
                </c:pt>
                <c:pt idx="7">
                  <c:v>7.68</c:v>
                </c:pt>
                <c:pt idx="8">
                  <c:v>4.07</c:v>
                </c:pt>
                <c:pt idx="9">
                  <c:v>1.68</c:v>
                </c:pt>
                <c:pt idx="10">
                  <c:v>4.5599999999999996</c:v>
                </c:pt>
                <c:pt idx="11">
                  <c:v>1.47</c:v>
                </c:pt>
                <c:pt idx="12">
                  <c:v>4</c:v>
                </c:pt>
                <c:pt idx="13">
                  <c:v>2.7</c:v>
                </c:pt>
                <c:pt idx="14">
                  <c:v>6.7</c:v>
                </c:pt>
                <c:pt idx="15">
                  <c:v>4.17</c:v>
                </c:pt>
                <c:pt idx="16">
                  <c:v>6.43</c:v>
                </c:pt>
                <c:pt idx="17">
                  <c:v>1.45</c:v>
                </c:pt>
                <c:pt idx="18">
                  <c:v>6.58</c:v>
                </c:pt>
                <c:pt idx="19">
                  <c:v>3.22</c:v>
                </c:pt>
                <c:pt idx="20">
                  <c:v>3.74</c:v>
                </c:pt>
                <c:pt idx="21">
                  <c:v>-2.1</c:v>
                </c:pt>
                <c:pt idx="22">
                  <c:v>6.16</c:v>
                </c:pt>
                <c:pt idx="23">
                  <c:v>4.8899999999999997</c:v>
                </c:pt>
                <c:pt idx="24">
                  <c:v>5.16</c:v>
                </c:pt>
                <c:pt idx="25">
                  <c:v>2.58</c:v>
                </c:pt>
                <c:pt idx="26">
                  <c:v>6.7</c:v>
                </c:pt>
                <c:pt idx="27">
                  <c:v>3.75</c:v>
                </c:pt>
                <c:pt idx="28">
                  <c:v>9.89</c:v>
                </c:pt>
                <c:pt idx="29">
                  <c:v>5.65</c:v>
                </c:pt>
                <c:pt idx="30">
                  <c:v>9.81</c:v>
                </c:pt>
                <c:pt idx="31">
                  <c:v>3.47</c:v>
                </c:pt>
                <c:pt idx="32">
                  <c:v>1.24</c:v>
                </c:pt>
                <c:pt idx="33">
                  <c:v>6.77</c:v>
                </c:pt>
                <c:pt idx="34">
                  <c:v>1.72</c:v>
                </c:pt>
                <c:pt idx="35">
                  <c:v>3.28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1E-4B0F-911D-837CBD6AF0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-27"/>
        <c:axId val="1103823183"/>
        <c:axId val="1103827759"/>
      </c:barChart>
      <c:catAx>
        <c:axId val="110382318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1103827759"/>
        <c:crosses val="autoZero"/>
        <c:auto val="1"/>
        <c:lblAlgn val="ctr"/>
        <c:lblOffset val="100"/>
        <c:noMultiLvlLbl val="0"/>
      </c:catAx>
      <c:valAx>
        <c:axId val="1103827759"/>
        <c:scaling>
          <c:orientation val="minMax"/>
          <c:max val="10"/>
          <c:min val="0"/>
        </c:scaling>
        <c:delete val="0"/>
        <c:axPos val="l"/>
        <c:numFmt formatCode="0.0_ " sourceLinked="0"/>
        <c:majorTickMark val="out"/>
        <c:minorTickMark val="none"/>
        <c:tickLblPos val="nextTo"/>
        <c:spPr>
          <a:noFill/>
          <a:ln>
            <a:solidFill>
              <a:schemeClr val="tx1">
                <a:alpha val="97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1103823183"/>
        <c:crosses val="autoZero"/>
        <c:crossBetween val="between"/>
        <c:majorUnit val="2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triangle"/>
            <c:size val="8"/>
            <c:spPr>
              <a:solidFill>
                <a:srgbClr val="FF0000"/>
              </a:solidFill>
              <a:ln w="9525">
                <a:solidFill>
                  <a:schemeClr val="bg1"/>
                </a:solidFill>
              </a:ln>
              <a:effectLst/>
            </c:spPr>
          </c:marker>
          <c:xVal>
            <c:numRef>
              <c:f>'1회차(0402)'!$BQ$3:$BQ$38</c:f>
              <c:numCache>
                <c:formatCode>General</c:formatCode>
                <c:ptCount val="36"/>
                <c:pt idx="1">
                  <c:v>0.27404542701587442</c:v>
                </c:pt>
                <c:pt idx="3">
                  <c:v>0.30693584284884845</c:v>
                </c:pt>
                <c:pt idx="5">
                  <c:v>0.21989433517529444</c:v>
                </c:pt>
                <c:pt idx="7">
                  <c:v>0.1099650074655618</c:v>
                </c:pt>
                <c:pt idx="9">
                  <c:v>0.22650880381358873</c:v>
                </c:pt>
                <c:pt idx="11">
                  <c:v>0.14970495714827864</c:v>
                </c:pt>
                <c:pt idx="13">
                  <c:v>0.14349234406315001</c:v>
                </c:pt>
                <c:pt idx="15">
                  <c:v>0.12046113420018796</c:v>
                </c:pt>
                <c:pt idx="17">
                  <c:v>0.21756479647199276</c:v>
                </c:pt>
                <c:pt idx="19">
                  <c:v>0.1389328292353951</c:v>
                </c:pt>
                <c:pt idx="21">
                  <c:v>0.11480846027617438</c:v>
                </c:pt>
                <c:pt idx="23">
                  <c:v>0.11747518478250259</c:v>
                </c:pt>
                <c:pt idx="25">
                  <c:v>0.19357736104263279</c:v>
                </c:pt>
                <c:pt idx="27">
                  <c:v>5.8192885197514803E-2</c:v>
                </c:pt>
                <c:pt idx="29">
                  <c:v>8.1603171705027996E-2</c:v>
                </c:pt>
                <c:pt idx="31">
                  <c:v>0.10632481032479721</c:v>
                </c:pt>
                <c:pt idx="32">
                  <c:v>0.10510458142218633</c:v>
                </c:pt>
                <c:pt idx="34">
                  <c:v>6.0819738042740497E-2</c:v>
                </c:pt>
              </c:numCache>
            </c:numRef>
          </c:xVal>
          <c:yVal>
            <c:numRef>
              <c:f>'1회차(0402)'!$BJ$3:$BJ$38</c:f>
              <c:numCache>
                <c:formatCode>0.00_);[Red]\(0.00\)</c:formatCode>
                <c:ptCount val="36"/>
                <c:pt idx="0">
                  <c:v>3.87</c:v>
                </c:pt>
                <c:pt idx="1">
                  <c:v>4.2</c:v>
                </c:pt>
                <c:pt idx="2">
                  <c:v>4.4800000000000004</c:v>
                </c:pt>
                <c:pt idx="3">
                  <c:v>2.3199999999999998</c:v>
                </c:pt>
                <c:pt idx="4">
                  <c:v>4.5599999999999996</c:v>
                </c:pt>
                <c:pt idx="5">
                  <c:v>5.29</c:v>
                </c:pt>
                <c:pt idx="6">
                  <c:v>5.16</c:v>
                </c:pt>
                <c:pt idx="7">
                  <c:v>12.37</c:v>
                </c:pt>
                <c:pt idx="8">
                  <c:v>8.4</c:v>
                </c:pt>
                <c:pt idx="9">
                  <c:v>6.75</c:v>
                </c:pt>
                <c:pt idx="10">
                  <c:v>8.77</c:v>
                </c:pt>
                <c:pt idx="11">
                  <c:v>6.9</c:v>
                </c:pt>
                <c:pt idx="12">
                  <c:v>9.17</c:v>
                </c:pt>
                <c:pt idx="13">
                  <c:v>6.52</c:v>
                </c:pt>
                <c:pt idx="14">
                  <c:v>8.77</c:v>
                </c:pt>
                <c:pt idx="15">
                  <c:v>8.74</c:v>
                </c:pt>
                <c:pt idx="16">
                  <c:v>8.7100000000000009</c:v>
                </c:pt>
                <c:pt idx="17">
                  <c:v>5.41</c:v>
                </c:pt>
                <c:pt idx="18">
                  <c:v>8.1999999999999993</c:v>
                </c:pt>
                <c:pt idx="19">
                  <c:v>8.59</c:v>
                </c:pt>
                <c:pt idx="20">
                  <c:v>8.75</c:v>
                </c:pt>
                <c:pt idx="21">
                  <c:v>7.48</c:v>
                </c:pt>
                <c:pt idx="22">
                  <c:v>6.54</c:v>
                </c:pt>
                <c:pt idx="23">
                  <c:v>7.52</c:v>
                </c:pt>
                <c:pt idx="24">
                  <c:v>7.69</c:v>
                </c:pt>
                <c:pt idx="25">
                  <c:v>8.2899999999999991</c:v>
                </c:pt>
                <c:pt idx="26">
                  <c:v>6.91</c:v>
                </c:pt>
                <c:pt idx="27">
                  <c:v>8.3000000000000007</c:v>
                </c:pt>
                <c:pt idx="28">
                  <c:v>7.02</c:v>
                </c:pt>
                <c:pt idx="29">
                  <c:v>9.19</c:v>
                </c:pt>
                <c:pt idx="30">
                  <c:v>7.59</c:v>
                </c:pt>
                <c:pt idx="31">
                  <c:v>9.9499999999999993</c:v>
                </c:pt>
                <c:pt idx="32">
                  <c:v>10.210000000000001</c:v>
                </c:pt>
                <c:pt idx="33">
                  <c:v>7.58</c:v>
                </c:pt>
                <c:pt idx="34">
                  <c:v>12.01</c:v>
                </c:pt>
                <c:pt idx="35">
                  <c:v>8.58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11-4A16-ACF6-CE0D96DFCCBF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0000CC"/>
              </a:solidFill>
              <a:ln w="9525">
                <a:solidFill>
                  <a:schemeClr val="bg1"/>
                </a:solidFill>
              </a:ln>
              <a:effectLst/>
            </c:spPr>
          </c:marker>
          <c:xVal>
            <c:numRef>
              <c:f>'1회차(0402)'!$BR$3:$BR$38</c:f>
              <c:numCache>
                <c:formatCode>General</c:formatCode>
                <c:ptCount val="36"/>
                <c:pt idx="0">
                  <c:v>0.2353174795174505</c:v>
                </c:pt>
                <c:pt idx="2">
                  <c:v>0.25661277584636782</c:v>
                </c:pt>
                <c:pt idx="4">
                  <c:v>0.26237489005430015</c:v>
                </c:pt>
                <c:pt idx="6">
                  <c:v>0.23989888177354249</c:v>
                </c:pt>
                <c:pt idx="8">
                  <c:v>0.15388609014765153</c:v>
                </c:pt>
                <c:pt idx="10">
                  <c:v>0.12253016470986393</c:v>
                </c:pt>
                <c:pt idx="12">
                  <c:v>0.1321595828803154</c:v>
                </c:pt>
                <c:pt idx="14">
                  <c:v>0.15626339428412669</c:v>
                </c:pt>
                <c:pt idx="16">
                  <c:v>0.15294839562407073</c:v>
                </c:pt>
                <c:pt idx="18">
                  <c:v>0.15746151045777357</c:v>
                </c:pt>
                <c:pt idx="20">
                  <c:v>0.13309393971136244</c:v>
                </c:pt>
                <c:pt idx="22">
                  <c:v>7.2786418323515983E-2</c:v>
                </c:pt>
                <c:pt idx="24">
                  <c:v>0.1179864799808944</c:v>
                </c:pt>
                <c:pt idx="26">
                  <c:v>0.11071954599089323</c:v>
                </c:pt>
                <c:pt idx="28">
                  <c:v>0.12400994346024839</c:v>
                </c:pt>
                <c:pt idx="30">
                  <c:v>0.11900164021251228</c:v>
                </c:pt>
                <c:pt idx="33">
                  <c:v>0.11954742300410257</c:v>
                </c:pt>
                <c:pt idx="35">
                  <c:v>0.11046688525024571</c:v>
                </c:pt>
              </c:numCache>
            </c:numRef>
          </c:xVal>
          <c:yVal>
            <c:numRef>
              <c:f>'1회차(0402)'!$BJ$3:$BJ$38</c:f>
              <c:numCache>
                <c:formatCode>0.00_);[Red]\(0.00\)</c:formatCode>
                <c:ptCount val="36"/>
                <c:pt idx="0">
                  <c:v>3.87</c:v>
                </c:pt>
                <c:pt idx="1">
                  <c:v>4.2</c:v>
                </c:pt>
                <c:pt idx="2">
                  <c:v>4.4800000000000004</c:v>
                </c:pt>
                <c:pt idx="3">
                  <c:v>2.3199999999999998</c:v>
                </c:pt>
                <c:pt idx="4">
                  <c:v>4.5599999999999996</c:v>
                </c:pt>
                <c:pt idx="5">
                  <c:v>5.29</c:v>
                </c:pt>
                <c:pt idx="6">
                  <c:v>5.16</c:v>
                </c:pt>
                <c:pt idx="7">
                  <c:v>12.37</c:v>
                </c:pt>
                <c:pt idx="8">
                  <c:v>8.4</c:v>
                </c:pt>
                <c:pt idx="9">
                  <c:v>6.75</c:v>
                </c:pt>
                <c:pt idx="10">
                  <c:v>8.77</c:v>
                </c:pt>
                <c:pt idx="11">
                  <c:v>6.9</c:v>
                </c:pt>
                <c:pt idx="12">
                  <c:v>9.17</c:v>
                </c:pt>
                <c:pt idx="13">
                  <c:v>6.52</c:v>
                </c:pt>
                <c:pt idx="14">
                  <c:v>8.77</c:v>
                </c:pt>
                <c:pt idx="15">
                  <c:v>8.74</c:v>
                </c:pt>
                <c:pt idx="16">
                  <c:v>8.7100000000000009</c:v>
                </c:pt>
                <c:pt idx="17">
                  <c:v>5.41</c:v>
                </c:pt>
                <c:pt idx="18">
                  <c:v>8.1999999999999993</c:v>
                </c:pt>
                <c:pt idx="19">
                  <c:v>8.59</c:v>
                </c:pt>
                <c:pt idx="20">
                  <c:v>8.75</c:v>
                </c:pt>
                <c:pt idx="21">
                  <c:v>7.48</c:v>
                </c:pt>
                <c:pt idx="22">
                  <c:v>6.54</c:v>
                </c:pt>
                <c:pt idx="23">
                  <c:v>7.52</c:v>
                </c:pt>
                <c:pt idx="24">
                  <c:v>7.69</c:v>
                </c:pt>
                <c:pt idx="25">
                  <c:v>8.2899999999999991</c:v>
                </c:pt>
                <c:pt idx="26">
                  <c:v>6.91</c:v>
                </c:pt>
                <c:pt idx="27">
                  <c:v>8.3000000000000007</c:v>
                </c:pt>
                <c:pt idx="28">
                  <c:v>7.02</c:v>
                </c:pt>
                <c:pt idx="29">
                  <c:v>9.19</c:v>
                </c:pt>
                <c:pt idx="30">
                  <c:v>7.59</c:v>
                </c:pt>
                <c:pt idx="31">
                  <c:v>9.9499999999999993</c:v>
                </c:pt>
                <c:pt idx="32">
                  <c:v>10.210000000000001</c:v>
                </c:pt>
                <c:pt idx="33">
                  <c:v>7.58</c:v>
                </c:pt>
                <c:pt idx="34">
                  <c:v>12.01</c:v>
                </c:pt>
                <c:pt idx="35">
                  <c:v>8.58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511-4A16-ACF6-CE0D96DFCC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2126495"/>
        <c:axId val="1312121087"/>
      </c:scatterChart>
      <c:valAx>
        <c:axId val="1312126495"/>
        <c:scaling>
          <c:orientation val="minMax"/>
          <c:max val="0.5"/>
        </c:scaling>
        <c:delete val="0"/>
        <c:axPos val="b"/>
        <c:numFmt formatCode="#,##0.00_ " sourceLinked="0"/>
        <c:majorTickMark val="out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1312121087"/>
        <c:crossesAt val="-20"/>
        <c:crossBetween val="midCat"/>
      </c:valAx>
      <c:valAx>
        <c:axId val="1312121087"/>
        <c:scaling>
          <c:orientation val="minMax"/>
          <c:max val="25"/>
          <c:min val="-5"/>
        </c:scaling>
        <c:delete val="0"/>
        <c:axPos val="l"/>
        <c:numFmt formatCode="#,##0_ " sourceLinked="0"/>
        <c:majorTickMark val="out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1312126495"/>
        <c:crossesAt val="-20"/>
        <c:crossBetween val="midCat"/>
        <c:majorUnit val="5"/>
      </c:valAx>
      <c:spPr>
        <a:noFill/>
        <a:ln w="12700" cmpd="sng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triangle"/>
            <c:size val="8"/>
            <c:spPr>
              <a:solidFill>
                <a:srgbClr val="FF0000"/>
              </a:solidFill>
              <a:ln w="9525">
                <a:solidFill>
                  <a:schemeClr val="bg1"/>
                </a:solidFill>
              </a:ln>
              <a:effectLst/>
            </c:spPr>
          </c:marker>
          <c:xVal>
            <c:numRef>
              <c:f>'1회차(0402)'!$BD$3:$BD$38</c:f>
              <c:numCache>
                <c:formatCode>0.0_ </c:formatCode>
                <c:ptCount val="36"/>
                <c:pt idx="0">
                  <c:v>270.48956834870586</c:v>
                </c:pt>
                <c:pt idx="1">
                  <c:v>143.41992685151232</c:v>
                </c:pt>
                <c:pt idx="2">
                  <c:v>189.83818952791958</c:v>
                </c:pt>
                <c:pt idx="3">
                  <c:v>129.29794375652273</c:v>
                </c:pt>
                <c:pt idx="4">
                  <c:v>184.30974341616601</c:v>
                </c:pt>
                <c:pt idx="5">
                  <c:v>171.39123158359894</c:v>
                </c:pt>
                <c:pt idx="6">
                  <c:v>184.39436248930508</c:v>
                </c:pt>
                <c:pt idx="7">
                  <c:v>180.09759399768708</c:v>
                </c:pt>
                <c:pt idx="8">
                  <c:v>190.15786158200058</c:v>
                </c:pt>
                <c:pt idx="9">
                  <c:v>318.66602732255842</c:v>
                </c:pt>
                <c:pt idx="10">
                  <c:v>211.5664870861892</c:v>
                </c:pt>
                <c:pt idx="11">
                  <c:v>166.60555289162176</c:v>
                </c:pt>
                <c:pt idx="12">
                  <c:v>205.26706719694621</c:v>
                </c:pt>
                <c:pt idx="13">
                  <c:v>255.56840511851371</c:v>
                </c:pt>
                <c:pt idx="14">
                  <c:v>211.51947649000084</c:v>
                </c:pt>
                <c:pt idx="15">
                  <c:v>336.11636062768548</c:v>
                </c:pt>
                <c:pt idx="16">
                  <c:v>216.68123995148503</c:v>
                </c:pt>
                <c:pt idx="17">
                  <c:v>200.50019274344436</c:v>
                </c:pt>
                <c:pt idx="18">
                  <c:v>222.46354328265588</c:v>
                </c:pt>
                <c:pt idx="19">
                  <c:v>326.38516721669066</c:v>
                </c:pt>
                <c:pt idx="20">
                  <c:v>306.7441401291851</c:v>
                </c:pt>
                <c:pt idx="21">
                  <c:v>415.18818341654207</c:v>
                </c:pt>
                <c:pt idx="22">
                  <c:v>339.77378501114151</c:v>
                </c:pt>
                <c:pt idx="23">
                  <c:v>292.64096127267078</c:v>
                </c:pt>
                <c:pt idx="24">
                  <c:v>301.00884739420269</c:v>
                </c:pt>
                <c:pt idx="25">
                  <c:v>301.62938726388927</c:v>
                </c:pt>
                <c:pt idx="26">
                  <c:v>293.12046935379237</c:v>
                </c:pt>
                <c:pt idx="27">
                  <c:v>441.48591092432235</c:v>
                </c:pt>
                <c:pt idx="28">
                  <c:v>283.6337310429771</c:v>
                </c:pt>
                <c:pt idx="29">
                  <c:v>284.73377899378517</c:v>
                </c:pt>
                <c:pt idx="30">
                  <c:v>291.86998749518142</c:v>
                </c:pt>
                <c:pt idx="31">
                  <c:v>435.67540123543841</c:v>
                </c:pt>
                <c:pt idx="32">
                  <c:v>802.80935322821767</c:v>
                </c:pt>
                <c:pt idx="33">
                  <c:v>301.79862541016752</c:v>
                </c:pt>
                <c:pt idx="34">
                  <c:v>740.79297473650558</c:v>
                </c:pt>
                <c:pt idx="35">
                  <c:v>347.6527609323141</c:v>
                </c:pt>
              </c:numCache>
            </c:numRef>
          </c:xVal>
          <c:yVal>
            <c:numRef>
              <c:f>'1회차(0402)'!$BO$3:$BO$38</c:f>
              <c:numCache>
                <c:formatCode>General</c:formatCode>
                <c:ptCount val="36"/>
                <c:pt idx="1">
                  <c:v>0.41034414052222051</c:v>
                </c:pt>
                <c:pt idx="3">
                  <c:v>0.40638817963244755</c:v>
                </c:pt>
                <c:pt idx="5">
                  <c:v>0.42793484569283269</c:v>
                </c:pt>
                <c:pt idx="7">
                  <c:v>0.81436269969575747</c:v>
                </c:pt>
                <c:pt idx="9">
                  <c:v>0.22343923696336634</c:v>
                </c:pt>
                <c:pt idx="11">
                  <c:v>0.64662819751040335</c:v>
                </c:pt>
                <c:pt idx="13">
                  <c:v>0.43978903733749664</c:v>
                </c:pt>
                <c:pt idx="15">
                  <c:v>0.39833061973906292</c:v>
                </c:pt>
                <c:pt idx="17">
                  <c:v>0.36972334465826873</c:v>
                </c:pt>
                <c:pt idx="19">
                  <c:v>0.35566816876337842</c:v>
                </c:pt>
                <c:pt idx="21">
                  <c:v>0.33834628722201593</c:v>
                </c:pt>
                <c:pt idx="23">
                  <c:v>0.46913630276084012</c:v>
                </c:pt>
                <c:pt idx="25">
                  <c:v>0.27621806306855162</c:v>
                </c:pt>
                <c:pt idx="27">
                  <c:v>0.62775987604022088</c:v>
                </c:pt>
                <c:pt idx="29">
                  <c:v>0.69411952560995205</c:v>
                </c:pt>
                <c:pt idx="31">
                  <c:v>0.3481630160915794</c:v>
                </c:pt>
                <c:pt idx="32">
                  <c:v>0.19113764103991215</c:v>
                </c:pt>
                <c:pt idx="34">
                  <c:v>0.35796362058667508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49-413F-B550-917D91E6FD65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0000CC"/>
              </a:solidFill>
              <a:ln w="9525">
                <a:solidFill>
                  <a:schemeClr val="bg1"/>
                </a:solidFill>
              </a:ln>
              <a:effectLst/>
            </c:spPr>
          </c:marker>
          <c:xVal>
            <c:numRef>
              <c:f>'1회차(0402)'!$BD$3:$BD$38</c:f>
              <c:numCache>
                <c:formatCode>0.0_ </c:formatCode>
                <c:ptCount val="36"/>
                <c:pt idx="0">
                  <c:v>270.48956834870586</c:v>
                </c:pt>
                <c:pt idx="1">
                  <c:v>143.41992685151232</c:v>
                </c:pt>
                <c:pt idx="2">
                  <c:v>189.83818952791958</c:v>
                </c:pt>
                <c:pt idx="3">
                  <c:v>129.29794375652273</c:v>
                </c:pt>
                <c:pt idx="4">
                  <c:v>184.30974341616601</c:v>
                </c:pt>
                <c:pt idx="5">
                  <c:v>171.39123158359894</c:v>
                </c:pt>
                <c:pt idx="6">
                  <c:v>184.39436248930508</c:v>
                </c:pt>
                <c:pt idx="7">
                  <c:v>180.09759399768708</c:v>
                </c:pt>
                <c:pt idx="8">
                  <c:v>190.15786158200058</c:v>
                </c:pt>
                <c:pt idx="9">
                  <c:v>318.66602732255842</c:v>
                </c:pt>
                <c:pt idx="10">
                  <c:v>211.5664870861892</c:v>
                </c:pt>
                <c:pt idx="11">
                  <c:v>166.60555289162176</c:v>
                </c:pt>
                <c:pt idx="12">
                  <c:v>205.26706719694621</c:v>
                </c:pt>
                <c:pt idx="13">
                  <c:v>255.56840511851371</c:v>
                </c:pt>
                <c:pt idx="14">
                  <c:v>211.51947649000084</c:v>
                </c:pt>
                <c:pt idx="15">
                  <c:v>336.11636062768548</c:v>
                </c:pt>
                <c:pt idx="16">
                  <c:v>216.68123995148503</c:v>
                </c:pt>
                <c:pt idx="17">
                  <c:v>200.50019274344436</c:v>
                </c:pt>
                <c:pt idx="18">
                  <c:v>222.46354328265588</c:v>
                </c:pt>
                <c:pt idx="19">
                  <c:v>326.38516721669066</c:v>
                </c:pt>
                <c:pt idx="20">
                  <c:v>306.7441401291851</c:v>
                </c:pt>
                <c:pt idx="21">
                  <c:v>415.18818341654207</c:v>
                </c:pt>
                <c:pt idx="22">
                  <c:v>339.77378501114151</c:v>
                </c:pt>
                <c:pt idx="23">
                  <c:v>292.64096127267078</c:v>
                </c:pt>
                <c:pt idx="24">
                  <c:v>301.00884739420269</c:v>
                </c:pt>
                <c:pt idx="25">
                  <c:v>301.62938726388927</c:v>
                </c:pt>
                <c:pt idx="26">
                  <c:v>293.12046935379237</c:v>
                </c:pt>
                <c:pt idx="27">
                  <c:v>441.48591092432235</c:v>
                </c:pt>
                <c:pt idx="28">
                  <c:v>283.6337310429771</c:v>
                </c:pt>
                <c:pt idx="29">
                  <c:v>284.73377899378517</c:v>
                </c:pt>
                <c:pt idx="30">
                  <c:v>291.86998749518142</c:v>
                </c:pt>
                <c:pt idx="31">
                  <c:v>435.67540123543841</c:v>
                </c:pt>
                <c:pt idx="32">
                  <c:v>802.80935322821767</c:v>
                </c:pt>
                <c:pt idx="33">
                  <c:v>301.79862541016752</c:v>
                </c:pt>
                <c:pt idx="34">
                  <c:v>740.79297473650558</c:v>
                </c:pt>
                <c:pt idx="35">
                  <c:v>347.6527609323141</c:v>
                </c:pt>
              </c:numCache>
            </c:numRef>
          </c:xVal>
          <c:yVal>
            <c:numRef>
              <c:f>'1회차(0402)'!$BP$3:$BP$38</c:f>
              <c:numCache>
                <c:formatCode>General</c:formatCode>
                <c:ptCount val="36"/>
                <c:pt idx="0">
                  <c:v>0.25338189716461496</c:v>
                </c:pt>
                <c:pt idx="2">
                  <c:v>0.33106893704283086</c:v>
                </c:pt>
                <c:pt idx="4">
                  <c:v>0.33351066648994537</c:v>
                </c:pt>
                <c:pt idx="6">
                  <c:v>0.3645897288237091</c:v>
                </c:pt>
                <c:pt idx="8">
                  <c:v>0.55114597742626137</c:v>
                </c:pt>
                <c:pt idx="10">
                  <c:v>0.62214325941388293</c:v>
                </c:pt>
                <c:pt idx="12">
                  <c:v>0.59451436926147716</c:v>
                </c:pt>
                <c:pt idx="14">
                  <c:v>0.48794702655657229</c:v>
                </c:pt>
                <c:pt idx="16">
                  <c:v>0.48664700453730447</c:v>
                </c:pt>
                <c:pt idx="18">
                  <c:v>0.46041241848359221</c:v>
                </c:pt>
                <c:pt idx="20">
                  <c:v>0.39504424252022863</c:v>
                </c:pt>
                <c:pt idx="22">
                  <c:v>0.65213885273708438</c:v>
                </c:pt>
                <c:pt idx="24">
                  <c:v>0.45411807382491559</c:v>
                </c:pt>
                <c:pt idx="26">
                  <c:v>0.49694674318693138</c:v>
                </c:pt>
                <c:pt idx="28">
                  <c:v>0.45852804647214906</c:v>
                </c:pt>
                <c:pt idx="30">
                  <c:v>0.46434193361623566</c:v>
                </c:pt>
                <c:pt idx="33">
                  <c:v>0.4470157407933355</c:v>
                </c:pt>
                <c:pt idx="35">
                  <c:v>0.41995475302776386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549-413F-B550-917D91E6FD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267615"/>
        <c:axId val="634261791"/>
      </c:scatterChart>
      <c:valAx>
        <c:axId val="634267615"/>
        <c:scaling>
          <c:orientation val="minMax"/>
        </c:scaling>
        <c:delete val="0"/>
        <c:axPos val="b"/>
        <c:numFmt formatCode="0_ " sourceLinked="0"/>
        <c:majorTickMark val="out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634261791"/>
        <c:crosses val="autoZero"/>
        <c:crossBetween val="midCat"/>
        <c:minorUnit val="50"/>
      </c:valAx>
      <c:valAx>
        <c:axId val="634261791"/>
        <c:scaling>
          <c:orientation val="minMax"/>
          <c:max val="1"/>
        </c:scaling>
        <c:delete val="0"/>
        <c:axPos val="l"/>
        <c:numFmt formatCode="#,##0.00_);[Red]\(#,##0.00\)" sourceLinked="0"/>
        <c:majorTickMark val="out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634267615"/>
        <c:crosses val="autoZero"/>
        <c:crossBetween val="midCat"/>
        <c:majorUnit val="0.2"/>
        <c:minorUnit val="5.000000000000001E-2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noFill/>
    <a:ln w="12700" cap="flat" cmpd="sng" algn="ctr">
      <a:noFill/>
      <a:round/>
    </a:ln>
    <a:effectLst/>
  </c:spPr>
  <c:txPr>
    <a:bodyPr/>
    <a:lstStyle/>
    <a:p>
      <a:pPr>
        <a:defRPr sz="1200" b="1">
          <a:latin typeface="Times New Roman" panose="02020603050405020304" pitchFamily="18" charset="0"/>
          <a:cs typeface="Times New Roman" panose="02020603050405020304" pitchFamily="18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3"/>
          <c:order val="0"/>
          <c:spPr>
            <a:ln w="25400" cap="rnd">
              <a:noFill/>
              <a:round/>
            </a:ln>
            <a:effectLst/>
          </c:spPr>
          <c:marker>
            <c:symbol val="triangle"/>
            <c:size val="8"/>
            <c:spPr>
              <a:solidFill>
                <a:srgbClr val="FF0000"/>
              </a:solidFill>
              <a:ln w="9525">
                <a:solidFill>
                  <a:schemeClr val="bg1"/>
                </a:solidFill>
              </a:ln>
              <a:effectLst/>
            </c:spPr>
          </c:marker>
          <c:xVal>
            <c:numRef>
              <c:f>'1회차(0402)'!$BJ$3:$BJ$38</c:f>
              <c:numCache>
                <c:formatCode>0.00_);[Red]\(0.00\)</c:formatCode>
                <c:ptCount val="36"/>
                <c:pt idx="0">
                  <c:v>3.87</c:v>
                </c:pt>
                <c:pt idx="1">
                  <c:v>4.2</c:v>
                </c:pt>
                <c:pt idx="2">
                  <c:v>4.4800000000000004</c:v>
                </c:pt>
                <c:pt idx="3">
                  <c:v>2.3199999999999998</c:v>
                </c:pt>
                <c:pt idx="4">
                  <c:v>4.5599999999999996</c:v>
                </c:pt>
                <c:pt idx="5">
                  <c:v>5.29</c:v>
                </c:pt>
                <c:pt idx="6">
                  <c:v>5.16</c:v>
                </c:pt>
                <c:pt idx="7">
                  <c:v>12.37</c:v>
                </c:pt>
                <c:pt idx="8">
                  <c:v>8.4</c:v>
                </c:pt>
                <c:pt idx="9">
                  <c:v>6.75</c:v>
                </c:pt>
                <c:pt idx="10">
                  <c:v>8.77</c:v>
                </c:pt>
                <c:pt idx="11">
                  <c:v>6.9</c:v>
                </c:pt>
                <c:pt idx="12">
                  <c:v>9.17</c:v>
                </c:pt>
                <c:pt idx="13">
                  <c:v>6.52</c:v>
                </c:pt>
                <c:pt idx="14">
                  <c:v>8.77</c:v>
                </c:pt>
                <c:pt idx="15">
                  <c:v>8.74</c:v>
                </c:pt>
                <c:pt idx="16">
                  <c:v>8.7100000000000009</c:v>
                </c:pt>
                <c:pt idx="17">
                  <c:v>5.41</c:v>
                </c:pt>
                <c:pt idx="18">
                  <c:v>8.1999999999999993</c:v>
                </c:pt>
                <c:pt idx="19">
                  <c:v>8.59</c:v>
                </c:pt>
                <c:pt idx="20">
                  <c:v>8.75</c:v>
                </c:pt>
                <c:pt idx="21">
                  <c:v>7.48</c:v>
                </c:pt>
                <c:pt idx="22">
                  <c:v>6.54</c:v>
                </c:pt>
                <c:pt idx="23">
                  <c:v>7.52</c:v>
                </c:pt>
                <c:pt idx="24">
                  <c:v>7.69</c:v>
                </c:pt>
                <c:pt idx="25">
                  <c:v>8.2899999999999991</c:v>
                </c:pt>
                <c:pt idx="26">
                  <c:v>6.91</c:v>
                </c:pt>
                <c:pt idx="27">
                  <c:v>8.3000000000000007</c:v>
                </c:pt>
                <c:pt idx="28">
                  <c:v>7.02</c:v>
                </c:pt>
                <c:pt idx="29">
                  <c:v>9.19</c:v>
                </c:pt>
                <c:pt idx="30">
                  <c:v>7.59</c:v>
                </c:pt>
                <c:pt idx="31">
                  <c:v>9.9499999999999993</c:v>
                </c:pt>
                <c:pt idx="32">
                  <c:v>10.210000000000001</c:v>
                </c:pt>
                <c:pt idx="33">
                  <c:v>7.58</c:v>
                </c:pt>
                <c:pt idx="34">
                  <c:v>12.01</c:v>
                </c:pt>
                <c:pt idx="35">
                  <c:v>8.58</c:v>
                </c:pt>
              </c:numCache>
            </c:numRef>
          </c:xVal>
          <c:yVal>
            <c:numRef>
              <c:f>'1회차(0402)'!$BL$3:$BL$38</c:f>
              <c:numCache>
                <c:formatCode>0.00_);[Red]\(0.00\)</c:formatCode>
                <c:ptCount val="36"/>
                <c:pt idx="1">
                  <c:v>3.13</c:v>
                </c:pt>
                <c:pt idx="3">
                  <c:v>2.4900000000000002</c:v>
                </c:pt>
                <c:pt idx="5">
                  <c:v>1.96</c:v>
                </c:pt>
                <c:pt idx="7">
                  <c:v>1.23</c:v>
                </c:pt>
                <c:pt idx="9">
                  <c:v>1.97</c:v>
                </c:pt>
                <c:pt idx="11">
                  <c:v>1.1000000000000001</c:v>
                </c:pt>
                <c:pt idx="13">
                  <c:v>2.88</c:v>
                </c:pt>
                <c:pt idx="15">
                  <c:v>2.4900000000000002</c:v>
                </c:pt>
                <c:pt idx="17">
                  <c:v>2.25</c:v>
                </c:pt>
                <c:pt idx="19">
                  <c:v>3.51</c:v>
                </c:pt>
                <c:pt idx="21">
                  <c:v>1.74</c:v>
                </c:pt>
                <c:pt idx="23">
                  <c:v>3.73</c:v>
                </c:pt>
                <c:pt idx="25">
                  <c:v>2.86</c:v>
                </c:pt>
                <c:pt idx="27">
                  <c:v>3.67</c:v>
                </c:pt>
                <c:pt idx="29">
                  <c:v>2.41</c:v>
                </c:pt>
                <c:pt idx="31">
                  <c:v>3.7</c:v>
                </c:pt>
                <c:pt idx="32">
                  <c:v>2.8</c:v>
                </c:pt>
                <c:pt idx="34">
                  <c:v>5.67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B01-47CD-932F-C4A1AC00BA04}"/>
            </c:ext>
          </c:extLst>
        </c:ser>
        <c:ser>
          <c:idx val="0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0000CC"/>
              </a:solidFill>
              <a:ln w="9525">
                <a:solidFill>
                  <a:schemeClr val="bg1"/>
                </a:solidFill>
              </a:ln>
              <a:effectLst/>
            </c:spPr>
          </c:marker>
          <c:xVal>
            <c:numRef>
              <c:f>'1회차(0402)'!$BJ$3:$BJ$38</c:f>
              <c:numCache>
                <c:formatCode>0.00_);[Red]\(0.00\)</c:formatCode>
                <c:ptCount val="36"/>
                <c:pt idx="0">
                  <c:v>3.87</c:v>
                </c:pt>
                <c:pt idx="1">
                  <c:v>4.2</c:v>
                </c:pt>
                <c:pt idx="2">
                  <c:v>4.4800000000000004</c:v>
                </c:pt>
                <c:pt idx="3">
                  <c:v>2.3199999999999998</c:v>
                </c:pt>
                <c:pt idx="4">
                  <c:v>4.5599999999999996</c:v>
                </c:pt>
                <c:pt idx="5">
                  <c:v>5.29</c:v>
                </c:pt>
                <c:pt idx="6">
                  <c:v>5.16</c:v>
                </c:pt>
                <c:pt idx="7">
                  <c:v>12.37</c:v>
                </c:pt>
                <c:pt idx="8">
                  <c:v>8.4</c:v>
                </c:pt>
                <c:pt idx="9">
                  <c:v>6.75</c:v>
                </c:pt>
                <c:pt idx="10">
                  <c:v>8.77</c:v>
                </c:pt>
                <c:pt idx="11">
                  <c:v>6.9</c:v>
                </c:pt>
                <c:pt idx="12">
                  <c:v>9.17</c:v>
                </c:pt>
                <c:pt idx="13">
                  <c:v>6.52</c:v>
                </c:pt>
                <c:pt idx="14">
                  <c:v>8.77</c:v>
                </c:pt>
                <c:pt idx="15">
                  <c:v>8.74</c:v>
                </c:pt>
                <c:pt idx="16">
                  <c:v>8.7100000000000009</c:v>
                </c:pt>
                <c:pt idx="17">
                  <c:v>5.41</c:v>
                </c:pt>
                <c:pt idx="18">
                  <c:v>8.1999999999999993</c:v>
                </c:pt>
                <c:pt idx="19">
                  <c:v>8.59</c:v>
                </c:pt>
                <c:pt idx="20">
                  <c:v>8.75</c:v>
                </c:pt>
                <c:pt idx="21">
                  <c:v>7.48</c:v>
                </c:pt>
                <c:pt idx="22">
                  <c:v>6.54</c:v>
                </c:pt>
                <c:pt idx="23">
                  <c:v>7.52</c:v>
                </c:pt>
                <c:pt idx="24">
                  <c:v>7.69</c:v>
                </c:pt>
                <c:pt idx="25">
                  <c:v>8.2899999999999991</c:v>
                </c:pt>
                <c:pt idx="26">
                  <c:v>6.91</c:v>
                </c:pt>
                <c:pt idx="27">
                  <c:v>8.3000000000000007</c:v>
                </c:pt>
                <c:pt idx="28">
                  <c:v>7.02</c:v>
                </c:pt>
                <c:pt idx="29">
                  <c:v>9.19</c:v>
                </c:pt>
                <c:pt idx="30">
                  <c:v>7.59</c:v>
                </c:pt>
                <c:pt idx="31">
                  <c:v>9.9499999999999993</c:v>
                </c:pt>
                <c:pt idx="32">
                  <c:v>10.210000000000001</c:v>
                </c:pt>
                <c:pt idx="33">
                  <c:v>7.58</c:v>
                </c:pt>
                <c:pt idx="34">
                  <c:v>12.01</c:v>
                </c:pt>
                <c:pt idx="35">
                  <c:v>8.58</c:v>
                </c:pt>
              </c:numCache>
            </c:numRef>
          </c:xVal>
          <c:yVal>
            <c:numRef>
              <c:f>'1회차(0402)'!$BM$3:$BM$38</c:f>
              <c:numCache>
                <c:formatCode>General</c:formatCode>
                <c:ptCount val="36"/>
                <c:pt idx="0" formatCode="0.00_);[Red]\(0.00\)">
                  <c:v>1.59</c:v>
                </c:pt>
                <c:pt idx="2" formatCode="0.00_);[Red]\(0.00\)">
                  <c:v>2.11</c:v>
                </c:pt>
                <c:pt idx="4" formatCode="0.00_);[Red]\(0.00\)">
                  <c:v>2.34</c:v>
                </c:pt>
                <c:pt idx="6" formatCode="0.00_);[Red]\(0.00\)">
                  <c:v>1.99</c:v>
                </c:pt>
                <c:pt idx="8" formatCode="0.00_);[Red]\(0.00\)">
                  <c:v>4.9000000000000004</c:v>
                </c:pt>
                <c:pt idx="10" formatCode="0.00_);[Red]\(0.00\)">
                  <c:v>6.38</c:v>
                </c:pt>
                <c:pt idx="12" formatCode="0.00_);[Red]\(0.00\)">
                  <c:v>3.61</c:v>
                </c:pt>
                <c:pt idx="14" formatCode="0.00_);[Red]\(0.00\)">
                  <c:v>3.77</c:v>
                </c:pt>
                <c:pt idx="16" formatCode="0.00_);[Red]\(0.00\)">
                  <c:v>4.45</c:v>
                </c:pt>
                <c:pt idx="18" formatCode="0.00_);[Red]\(0.00\)">
                  <c:v>3.53</c:v>
                </c:pt>
                <c:pt idx="20" formatCode="0.00_);[Red]\(0.00\)">
                  <c:v>4.05</c:v>
                </c:pt>
                <c:pt idx="22" formatCode="0.00_);[Red]\(0.00\)">
                  <c:v>12.27</c:v>
                </c:pt>
                <c:pt idx="24" formatCode="0.00_);[Red]\(0.00\)">
                  <c:v>4.3600000000000003</c:v>
                </c:pt>
                <c:pt idx="26" formatCode="0.00_);[Red]\(0.00\)">
                  <c:v>5.44</c:v>
                </c:pt>
                <c:pt idx="28" formatCode="0.00_);[Red]\(0.00\)">
                  <c:v>4.09</c:v>
                </c:pt>
                <c:pt idx="30" formatCode="0.00_);[Red]\(0.00\)">
                  <c:v>5.01</c:v>
                </c:pt>
                <c:pt idx="33" formatCode="0.00_);[Red]\(0.00\)">
                  <c:v>4.32</c:v>
                </c:pt>
                <c:pt idx="35" formatCode="0.00_);[Red]\(0.00\)">
                  <c:v>4.87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99-4B35-8643-DA4EE2A62F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2126495"/>
        <c:axId val="1312121087"/>
      </c:scatterChart>
      <c:valAx>
        <c:axId val="1312126495"/>
        <c:scaling>
          <c:orientation val="minMax"/>
          <c:max val="25"/>
          <c:min val="-10"/>
        </c:scaling>
        <c:delete val="0"/>
        <c:axPos val="b"/>
        <c:numFmt formatCode="#,##0_ " sourceLinked="0"/>
        <c:majorTickMark val="out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1312121087"/>
        <c:crossesAt val="-20"/>
        <c:crossBetween val="midCat"/>
        <c:majorUnit val="5"/>
      </c:valAx>
      <c:valAx>
        <c:axId val="1312121087"/>
        <c:scaling>
          <c:orientation val="minMax"/>
          <c:max val="25"/>
          <c:min val="-5"/>
        </c:scaling>
        <c:delete val="0"/>
        <c:axPos val="l"/>
        <c:numFmt formatCode="#,##0_ " sourceLinked="0"/>
        <c:majorTickMark val="out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1312126495"/>
        <c:crossesAt val="-20"/>
        <c:crossBetween val="midCat"/>
        <c:majorUnit val="5"/>
      </c:valAx>
      <c:spPr>
        <a:noFill/>
        <a:ln w="12700" cmpd="sng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3"/>
          <c:order val="0"/>
          <c:spPr>
            <a:ln w="25400" cap="rnd">
              <a:noFill/>
              <a:round/>
            </a:ln>
            <a:effectLst/>
          </c:spPr>
          <c:marker>
            <c:symbol val="triangle"/>
            <c:size val="8"/>
            <c:spPr>
              <a:solidFill>
                <a:srgbClr val="FF0000"/>
              </a:solidFill>
              <a:ln w="9525">
                <a:solidFill>
                  <a:schemeClr val="bg1"/>
                </a:solidFill>
              </a:ln>
              <a:effectLst/>
            </c:spPr>
          </c:marker>
          <c:xVal>
            <c:numRef>
              <c:f>'1회차(402)-re'!$BJ$3:$BJ$38</c:f>
              <c:numCache>
                <c:formatCode>0.00_);[Red]\(0.00\)</c:formatCode>
                <c:ptCount val="36"/>
                <c:pt idx="0">
                  <c:v>3.87</c:v>
                </c:pt>
                <c:pt idx="1">
                  <c:v>4.2</c:v>
                </c:pt>
                <c:pt idx="2">
                  <c:v>4.4800000000000004</c:v>
                </c:pt>
                <c:pt idx="3">
                  <c:v>2.3199999999999998</c:v>
                </c:pt>
                <c:pt idx="4">
                  <c:v>4.5599999999999996</c:v>
                </c:pt>
                <c:pt idx="5">
                  <c:v>5.29</c:v>
                </c:pt>
                <c:pt idx="6">
                  <c:v>5.16</c:v>
                </c:pt>
                <c:pt idx="7">
                  <c:v>12.37</c:v>
                </c:pt>
                <c:pt idx="8">
                  <c:v>8.4</c:v>
                </c:pt>
                <c:pt idx="9">
                  <c:v>6.75</c:v>
                </c:pt>
                <c:pt idx="10">
                  <c:v>8.77</c:v>
                </c:pt>
                <c:pt idx="11">
                  <c:v>6.9</c:v>
                </c:pt>
                <c:pt idx="12">
                  <c:v>9.17</c:v>
                </c:pt>
                <c:pt idx="13">
                  <c:v>6.52</c:v>
                </c:pt>
                <c:pt idx="14">
                  <c:v>8.77</c:v>
                </c:pt>
                <c:pt idx="15">
                  <c:v>8.74</c:v>
                </c:pt>
                <c:pt idx="16">
                  <c:v>8.7100000000000009</c:v>
                </c:pt>
                <c:pt idx="17">
                  <c:v>5.41</c:v>
                </c:pt>
                <c:pt idx="18">
                  <c:v>8.1999999999999993</c:v>
                </c:pt>
                <c:pt idx="19">
                  <c:v>8.59</c:v>
                </c:pt>
                <c:pt idx="20">
                  <c:v>8.75</c:v>
                </c:pt>
                <c:pt idx="21">
                  <c:v>7.48</c:v>
                </c:pt>
                <c:pt idx="22">
                  <c:v>6.54</c:v>
                </c:pt>
                <c:pt idx="23">
                  <c:v>7.52</c:v>
                </c:pt>
                <c:pt idx="24">
                  <c:v>7.69</c:v>
                </c:pt>
                <c:pt idx="25">
                  <c:v>8.2899999999999991</c:v>
                </c:pt>
                <c:pt idx="26">
                  <c:v>6.91</c:v>
                </c:pt>
                <c:pt idx="27">
                  <c:v>8.3000000000000007</c:v>
                </c:pt>
                <c:pt idx="28">
                  <c:v>7.02</c:v>
                </c:pt>
                <c:pt idx="29">
                  <c:v>9.19</c:v>
                </c:pt>
                <c:pt idx="30">
                  <c:v>7.59</c:v>
                </c:pt>
                <c:pt idx="31">
                  <c:v>9.9499999999999993</c:v>
                </c:pt>
                <c:pt idx="32">
                  <c:v>10.210000000000001</c:v>
                </c:pt>
                <c:pt idx="33">
                  <c:v>7.58</c:v>
                </c:pt>
                <c:pt idx="34">
                  <c:v>12.01</c:v>
                </c:pt>
                <c:pt idx="35">
                  <c:v>8.58</c:v>
                </c:pt>
              </c:numCache>
            </c:numRef>
          </c:xVal>
          <c:yVal>
            <c:numRef>
              <c:f>'1회차(402)-re'!$BL$3:$BL$38</c:f>
              <c:numCache>
                <c:formatCode>0.00_);[Red]\(0.00\)</c:formatCode>
                <c:ptCount val="36"/>
                <c:pt idx="1">
                  <c:v>3.13</c:v>
                </c:pt>
                <c:pt idx="3">
                  <c:v>2.4900000000000002</c:v>
                </c:pt>
                <c:pt idx="5">
                  <c:v>1.96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A5-4B97-BB55-E8406763BCC5}"/>
            </c:ext>
          </c:extLst>
        </c:ser>
        <c:ser>
          <c:idx val="0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0000CC"/>
              </a:solidFill>
              <a:ln w="9525">
                <a:solidFill>
                  <a:schemeClr val="bg1"/>
                </a:solidFill>
              </a:ln>
              <a:effectLst/>
            </c:spPr>
          </c:marker>
          <c:xVal>
            <c:numRef>
              <c:f>'1회차(402)-re'!$BJ$3:$BJ$38</c:f>
              <c:numCache>
                <c:formatCode>0.00_);[Red]\(0.00\)</c:formatCode>
                <c:ptCount val="36"/>
                <c:pt idx="0">
                  <c:v>3.87</c:v>
                </c:pt>
                <c:pt idx="1">
                  <c:v>4.2</c:v>
                </c:pt>
                <c:pt idx="2">
                  <c:v>4.4800000000000004</c:v>
                </c:pt>
                <c:pt idx="3">
                  <c:v>2.3199999999999998</c:v>
                </c:pt>
                <c:pt idx="4">
                  <c:v>4.5599999999999996</c:v>
                </c:pt>
                <c:pt idx="5">
                  <c:v>5.29</c:v>
                </c:pt>
                <c:pt idx="6">
                  <c:v>5.16</c:v>
                </c:pt>
                <c:pt idx="7">
                  <c:v>12.37</c:v>
                </c:pt>
                <c:pt idx="8">
                  <c:v>8.4</c:v>
                </c:pt>
                <c:pt idx="9">
                  <c:v>6.75</c:v>
                </c:pt>
                <c:pt idx="10">
                  <c:v>8.77</c:v>
                </c:pt>
                <c:pt idx="11">
                  <c:v>6.9</c:v>
                </c:pt>
                <c:pt idx="12">
                  <c:v>9.17</c:v>
                </c:pt>
                <c:pt idx="13">
                  <c:v>6.52</c:v>
                </c:pt>
                <c:pt idx="14">
                  <c:v>8.77</c:v>
                </c:pt>
                <c:pt idx="15">
                  <c:v>8.74</c:v>
                </c:pt>
                <c:pt idx="16">
                  <c:v>8.7100000000000009</c:v>
                </c:pt>
                <c:pt idx="17">
                  <c:v>5.41</c:v>
                </c:pt>
                <c:pt idx="18">
                  <c:v>8.1999999999999993</c:v>
                </c:pt>
                <c:pt idx="19">
                  <c:v>8.59</c:v>
                </c:pt>
                <c:pt idx="20">
                  <c:v>8.75</c:v>
                </c:pt>
                <c:pt idx="21">
                  <c:v>7.48</c:v>
                </c:pt>
                <c:pt idx="22">
                  <c:v>6.54</c:v>
                </c:pt>
                <c:pt idx="23">
                  <c:v>7.52</c:v>
                </c:pt>
                <c:pt idx="24">
                  <c:v>7.69</c:v>
                </c:pt>
                <c:pt idx="25">
                  <c:v>8.2899999999999991</c:v>
                </c:pt>
                <c:pt idx="26">
                  <c:v>6.91</c:v>
                </c:pt>
                <c:pt idx="27">
                  <c:v>8.3000000000000007</c:v>
                </c:pt>
                <c:pt idx="28">
                  <c:v>7.02</c:v>
                </c:pt>
                <c:pt idx="29">
                  <c:v>9.19</c:v>
                </c:pt>
                <c:pt idx="30">
                  <c:v>7.59</c:v>
                </c:pt>
                <c:pt idx="31">
                  <c:v>9.9499999999999993</c:v>
                </c:pt>
                <c:pt idx="32">
                  <c:v>10.210000000000001</c:v>
                </c:pt>
                <c:pt idx="33">
                  <c:v>7.58</c:v>
                </c:pt>
                <c:pt idx="34">
                  <c:v>12.01</c:v>
                </c:pt>
                <c:pt idx="35">
                  <c:v>8.58</c:v>
                </c:pt>
              </c:numCache>
            </c:numRef>
          </c:xVal>
          <c:yVal>
            <c:numRef>
              <c:f>'1회차(402)-re'!$BM$3:$BM$38</c:f>
              <c:numCache>
                <c:formatCode>General</c:formatCode>
                <c:ptCount val="36"/>
                <c:pt idx="0" formatCode="0.00_);[Red]\(0.00\)">
                  <c:v>1.59</c:v>
                </c:pt>
                <c:pt idx="2" formatCode="0.00_);[Red]\(0.00\)">
                  <c:v>2.11</c:v>
                </c:pt>
                <c:pt idx="4" formatCode="0.00_);[Red]\(0.00\)">
                  <c:v>2.34</c:v>
                </c:pt>
                <c:pt idx="6" formatCode="0.00_);[Red]\(0.00\)">
                  <c:v>1.99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FA5-4B97-BB55-E8406763BCC5}"/>
            </c:ext>
          </c:extLst>
        </c:ser>
        <c:ser>
          <c:idx val="1"/>
          <c:order val="2"/>
          <c:spPr>
            <a:ln w="25400" cap="rnd">
              <a:noFill/>
              <a:round/>
            </a:ln>
            <a:effectLst/>
          </c:spPr>
          <c:marker>
            <c:symbol val="triangle"/>
            <c:size val="8"/>
            <c:spPr>
              <a:solidFill>
                <a:schemeClr val="accent2"/>
              </a:solidFill>
              <a:ln w="9525">
                <a:solidFill>
                  <a:schemeClr val="bg1"/>
                </a:solidFill>
              </a:ln>
              <a:effectLst/>
            </c:spPr>
          </c:marker>
          <c:xVal>
            <c:numRef>
              <c:f>'1회차(402)-re'!$BJ$3:$BJ$38</c:f>
              <c:numCache>
                <c:formatCode>0.00_);[Red]\(0.00\)</c:formatCode>
                <c:ptCount val="36"/>
                <c:pt idx="0">
                  <c:v>3.87</c:v>
                </c:pt>
                <c:pt idx="1">
                  <c:v>4.2</c:v>
                </c:pt>
                <c:pt idx="2">
                  <c:v>4.4800000000000004</c:v>
                </c:pt>
                <c:pt idx="3">
                  <c:v>2.3199999999999998</c:v>
                </c:pt>
                <c:pt idx="4">
                  <c:v>4.5599999999999996</c:v>
                </c:pt>
                <c:pt idx="5">
                  <c:v>5.29</c:v>
                </c:pt>
                <c:pt idx="6">
                  <c:v>5.16</c:v>
                </c:pt>
                <c:pt idx="7">
                  <c:v>12.37</c:v>
                </c:pt>
                <c:pt idx="8">
                  <c:v>8.4</c:v>
                </c:pt>
                <c:pt idx="9">
                  <c:v>6.75</c:v>
                </c:pt>
                <c:pt idx="10">
                  <c:v>8.77</c:v>
                </c:pt>
                <c:pt idx="11">
                  <c:v>6.9</c:v>
                </c:pt>
                <c:pt idx="12">
                  <c:v>9.17</c:v>
                </c:pt>
                <c:pt idx="13">
                  <c:v>6.52</c:v>
                </c:pt>
                <c:pt idx="14">
                  <c:v>8.77</c:v>
                </c:pt>
                <c:pt idx="15">
                  <c:v>8.74</c:v>
                </c:pt>
                <c:pt idx="16">
                  <c:v>8.7100000000000009</c:v>
                </c:pt>
                <c:pt idx="17">
                  <c:v>5.41</c:v>
                </c:pt>
                <c:pt idx="18">
                  <c:v>8.1999999999999993</c:v>
                </c:pt>
                <c:pt idx="19">
                  <c:v>8.59</c:v>
                </c:pt>
                <c:pt idx="20">
                  <c:v>8.75</c:v>
                </c:pt>
                <c:pt idx="21">
                  <c:v>7.48</c:v>
                </c:pt>
                <c:pt idx="22">
                  <c:v>6.54</c:v>
                </c:pt>
                <c:pt idx="23">
                  <c:v>7.52</c:v>
                </c:pt>
                <c:pt idx="24">
                  <c:v>7.69</c:v>
                </c:pt>
                <c:pt idx="25">
                  <c:v>8.2899999999999991</c:v>
                </c:pt>
                <c:pt idx="26">
                  <c:v>6.91</c:v>
                </c:pt>
                <c:pt idx="27">
                  <c:v>8.3000000000000007</c:v>
                </c:pt>
                <c:pt idx="28">
                  <c:v>7.02</c:v>
                </c:pt>
                <c:pt idx="29">
                  <c:v>9.19</c:v>
                </c:pt>
                <c:pt idx="30">
                  <c:v>7.59</c:v>
                </c:pt>
                <c:pt idx="31">
                  <c:v>9.9499999999999993</c:v>
                </c:pt>
                <c:pt idx="32">
                  <c:v>10.210000000000001</c:v>
                </c:pt>
                <c:pt idx="33">
                  <c:v>7.58</c:v>
                </c:pt>
                <c:pt idx="34">
                  <c:v>12.01</c:v>
                </c:pt>
                <c:pt idx="35">
                  <c:v>8.58</c:v>
                </c:pt>
              </c:numCache>
            </c:numRef>
          </c:xVal>
          <c:yVal>
            <c:numRef>
              <c:f>'1회차(402)-re'!$BN$3:$BN$38</c:f>
              <c:numCache>
                <c:formatCode>General</c:formatCode>
                <c:ptCount val="36"/>
                <c:pt idx="7" formatCode="0.00_);[Red]\(0.00\)">
                  <c:v>1.23</c:v>
                </c:pt>
                <c:pt idx="9" formatCode="0.00_);[Red]\(0.00\)">
                  <c:v>1.97</c:v>
                </c:pt>
                <c:pt idx="11" formatCode="0.00_);[Red]\(0.00\)">
                  <c:v>1.1000000000000001</c:v>
                </c:pt>
                <c:pt idx="13" formatCode="0.00_);[Red]\(0.00\)">
                  <c:v>2.88</c:v>
                </c:pt>
                <c:pt idx="15" formatCode="0.00_);[Red]\(0.00\)">
                  <c:v>2.4900000000000002</c:v>
                </c:pt>
                <c:pt idx="17" formatCode="0.00_);[Red]\(0.00\)">
                  <c:v>2.25</c:v>
                </c:pt>
                <c:pt idx="19" formatCode="0.00_);[Red]\(0.00\)">
                  <c:v>3.51</c:v>
                </c:pt>
                <c:pt idx="21" formatCode="0.00_);[Red]\(0.00\)">
                  <c:v>1.74</c:v>
                </c:pt>
                <c:pt idx="23" formatCode="0.00_);[Red]\(0.00\)">
                  <c:v>3.73</c:v>
                </c:pt>
                <c:pt idx="25" formatCode="0.00_);[Red]\(0.00\)">
                  <c:v>2.86</c:v>
                </c:pt>
                <c:pt idx="27" formatCode="0.00_);[Red]\(0.00\)">
                  <c:v>3.67</c:v>
                </c:pt>
                <c:pt idx="29" formatCode="0.00_);[Red]\(0.00\)">
                  <c:v>2.41</c:v>
                </c:pt>
                <c:pt idx="31" formatCode="0.00_);[Red]\(0.00\)">
                  <c:v>3.7</c:v>
                </c:pt>
                <c:pt idx="32" formatCode="0.00_);[Red]\(0.00\)">
                  <c:v>2.8</c:v>
                </c:pt>
                <c:pt idx="34" formatCode="0.00_);[Red]\(0.00\)">
                  <c:v>5.67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FA5-4B97-BB55-E8406763BCC5}"/>
            </c:ext>
          </c:extLst>
        </c:ser>
        <c:ser>
          <c:idx val="2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bg1"/>
                </a:solidFill>
              </a:ln>
              <a:effectLst/>
            </c:spPr>
          </c:marker>
          <c:xVal>
            <c:numRef>
              <c:f>'1회차(402)-re'!$BJ$3:$BJ$38</c:f>
              <c:numCache>
                <c:formatCode>0.00_);[Red]\(0.00\)</c:formatCode>
                <c:ptCount val="36"/>
                <c:pt idx="0">
                  <c:v>3.87</c:v>
                </c:pt>
                <c:pt idx="1">
                  <c:v>4.2</c:v>
                </c:pt>
                <c:pt idx="2">
                  <c:v>4.4800000000000004</c:v>
                </c:pt>
                <c:pt idx="3">
                  <c:v>2.3199999999999998</c:v>
                </c:pt>
                <c:pt idx="4">
                  <c:v>4.5599999999999996</c:v>
                </c:pt>
                <c:pt idx="5">
                  <c:v>5.29</c:v>
                </c:pt>
                <c:pt idx="6">
                  <c:v>5.16</c:v>
                </c:pt>
                <c:pt idx="7">
                  <c:v>12.37</c:v>
                </c:pt>
                <c:pt idx="8">
                  <c:v>8.4</c:v>
                </c:pt>
                <c:pt idx="9">
                  <c:v>6.75</c:v>
                </c:pt>
                <c:pt idx="10">
                  <c:v>8.77</c:v>
                </c:pt>
                <c:pt idx="11">
                  <c:v>6.9</c:v>
                </c:pt>
                <c:pt idx="12">
                  <c:v>9.17</c:v>
                </c:pt>
                <c:pt idx="13">
                  <c:v>6.52</c:v>
                </c:pt>
                <c:pt idx="14">
                  <c:v>8.77</c:v>
                </c:pt>
                <c:pt idx="15">
                  <c:v>8.74</c:v>
                </c:pt>
                <c:pt idx="16">
                  <c:v>8.7100000000000009</c:v>
                </c:pt>
                <c:pt idx="17">
                  <c:v>5.41</c:v>
                </c:pt>
                <c:pt idx="18">
                  <c:v>8.1999999999999993</c:v>
                </c:pt>
                <c:pt idx="19">
                  <c:v>8.59</c:v>
                </c:pt>
                <c:pt idx="20">
                  <c:v>8.75</c:v>
                </c:pt>
                <c:pt idx="21">
                  <c:v>7.48</c:v>
                </c:pt>
                <c:pt idx="22">
                  <c:v>6.54</c:v>
                </c:pt>
                <c:pt idx="23">
                  <c:v>7.52</c:v>
                </c:pt>
                <c:pt idx="24">
                  <c:v>7.69</c:v>
                </c:pt>
                <c:pt idx="25">
                  <c:v>8.2899999999999991</c:v>
                </c:pt>
                <c:pt idx="26">
                  <c:v>6.91</c:v>
                </c:pt>
                <c:pt idx="27">
                  <c:v>8.3000000000000007</c:v>
                </c:pt>
                <c:pt idx="28">
                  <c:v>7.02</c:v>
                </c:pt>
                <c:pt idx="29">
                  <c:v>9.19</c:v>
                </c:pt>
                <c:pt idx="30">
                  <c:v>7.59</c:v>
                </c:pt>
                <c:pt idx="31">
                  <c:v>9.9499999999999993</c:v>
                </c:pt>
                <c:pt idx="32">
                  <c:v>10.210000000000001</c:v>
                </c:pt>
                <c:pt idx="33">
                  <c:v>7.58</c:v>
                </c:pt>
                <c:pt idx="34">
                  <c:v>12.01</c:v>
                </c:pt>
                <c:pt idx="35">
                  <c:v>8.58</c:v>
                </c:pt>
              </c:numCache>
            </c:numRef>
          </c:xVal>
          <c:yVal>
            <c:numRef>
              <c:f>'1회차(402)-re'!$BO$3:$BO$38</c:f>
              <c:numCache>
                <c:formatCode>General</c:formatCode>
                <c:ptCount val="36"/>
                <c:pt idx="8" formatCode="0.00_);[Red]\(0.00\)">
                  <c:v>4.9000000000000004</c:v>
                </c:pt>
                <c:pt idx="10" formatCode="0.00_);[Red]\(0.00\)">
                  <c:v>6.38</c:v>
                </c:pt>
                <c:pt idx="12" formatCode="0.00_);[Red]\(0.00\)">
                  <c:v>3.61</c:v>
                </c:pt>
                <c:pt idx="14" formatCode="0.00_);[Red]\(0.00\)">
                  <c:v>3.77</c:v>
                </c:pt>
                <c:pt idx="16" formatCode="0.00_);[Red]\(0.00\)">
                  <c:v>4.45</c:v>
                </c:pt>
                <c:pt idx="18" formatCode="0.00_);[Red]\(0.00\)">
                  <c:v>3.53</c:v>
                </c:pt>
                <c:pt idx="20" formatCode="0.00_);[Red]\(0.00\)">
                  <c:v>4.05</c:v>
                </c:pt>
                <c:pt idx="22" formatCode="0.00_);[Red]\(0.00\)">
                  <c:v>12.27</c:v>
                </c:pt>
                <c:pt idx="24" formatCode="0.00_);[Red]\(0.00\)">
                  <c:v>4.3600000000000003</c:v>
                </c:pt>
                <c:pt idx="26" formatCode="0.00_);[Red]\(0.00\)">
                  <c:v>5.44</c:v>
                </c:pt>
                <c:pt idx="28" formatCode="0.00_);[Red]\(0.00\)">
                  <c:v>4.09</c:v>
                </c:pt>
                <c:pt idx="30" formatCode="0.00_);[Red]\(0.00\)">
                  <c:v>5.01</c:v>
                </c:pt>
                <c:pt idx="33" formatCode="0.00_);[Red]\(0.00\)">
                  <c:v>4.32</c:v>
                </c:pt>
                <c:pt idx="35" formatCode="0.00_);[Red]\(0.00\)">
                  <c:v>4.87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FA5-4B97-BB55-E8406763BC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2126495"/>
        <c:axId val="1312121087"/>
      </c:scatterChart>
      <c:valAx>
        <c:axId val="1312126495"/>
        <c:scaling>
          <c:orientation val="minMax"/>
          <c:max val="25"/>
          <c:min val="-10"/>
        </c:scaling>
        <c:delete val="0"/>
        <c:axPos val="b"/>
        <c:numFmt formatCode="#,##0_ " sourceLinked="0"/>
        <c:majorTickMark val="out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1312121087"/>
        <c:crossesAt val="-20"/>
        <c:crossBetween val="midCat"/>
        <c:majorUnit val="5"/>
      </c:valAx>
      <c:valAx>
        <c:axId val="1312121087"/>
        <c:scaling>
          <c:orientation val="minMax"/>
          <c:max val="25"/>
          <c:min val="-5"/>
        </c:scaling>
        <c:delete val="0"/>
        <c:axPos val="l"/>
        <c:numFmt formatCode="#,##0_ " sourceLinked="0"/>
        <c:majorTickMark val="out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1312126495"/>
        <c:crossesAt val="-20"/>
        <c:crossBetween val="midCat"/>
        <c:majorUnit val="5"/>
      </c:valAx>
      <c:spPr>
        <a:noFill/>
        <a:ln w="12700" cmpd="sng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triangle"/>
            <c:size val="8"/>
            <c:spPr>
              <a:solidFill>
                <a:srgbClr val="FF0000"/>
              </a:solidFill>
              <a:ln w="9525">
                <a:solidFill>
                  <a:schemeClr val="bg1"/>
                </a:solidFill>
              </a:ln>
              <a:effectLst/>
            </c:spPr>
          </c:marker>
          <c:xVal>
            <c:numRef>
              <c:f>'1회차(402)-re'!$BS$3:$BS$38</c:f>
              <c:numCache>
                <c:formatCode>General</c:formatCode>
                <c:ptCount val="36"/>
                <c:pt idx="1">
                  <c:v>0.27404542701587442</c:v>
                </c:pt>
                <c:pt idx="3">
                  <c:v>0.30693584284884845</c:v>
                </c:pt>
                <c:pt idx="5">
                  <c:v>0.21989433517529444</c:v>
                </c:pt>
                <c:pt idx="7">
                  <c:v>0.1099650074655618</c:v>
                </c:pt>
                <c:pt idx="9">
                  <c:v>0.22650880381358873</c:v>
                </c:pt>
                <c:pt idx="11">
                  <c:v>0.14970495714827864</c:v>
                </c:pt>
                <c:pt idx="13">
                  <c:v>0.14349234406315001</c:v>
                </c:pt>
                <c:pt idx="15">
                  <c:v>0.12046113420018796</c:v>
                </c:pt>
                <c:pt idx="17">
                  <c:v>0.21756479647199276</c:v>
                </c:pt>
                <c:pt idx="19">
                  <c:v>0.1389328292353951</c:v>
                </c:pt>
                <c:pt idx="21">
                  <c:v>0.11480846027617438</c:v>
                </c:pt>
                <c:pt idx="23">
                  <c:v>0.11747518478250259</c:v>
                </c:pt>
                <c:pt idx="25">
                  <c:v>0.19357736104263279</c:v>
                </c:pt>
                <c:pt idx="27">
                  <c:v>5.8192885197514803E-2</c:v>
                </c:pt>
                <c:pt idx="29">
                  <c:v>8.1603171705027996E-2</c:v>
                </c:pt>
                <c:pt idx="31">
                  <c:v>0.10632481032479721</c:v>
                </c:pt>
                <c:pt idx="32">
                  <c:v>0.10510458142218633</c:v>
                </c:pt>
                <c:pt idx="34">
                  <c:v>6.0819738042740497E-2</c:v>
                </c:pt>
              </c:numCache>
            </c:numRef>
          </c:xVal>
          <c:yVal>
            <c:numRef>
              <c:f>'1회차(402)-re'!$BJ$3:$BJ$38</c:f>
              <c:numCache>
                <c:formatCode>0.00_);[Red]\(0.00\)</c:formatCode>
                <c:ptCount val="36"/>
                <c:pt idx="0">
                  <c:v>3.87</c:v>
                </c:pt>
                <c:pt idx="1">
                  <c:v>4.2</c:v>
                </c:pt>
                <c:pt idx="2">
                  <c:v>4.4800000000000004</c:v>
                </c:pt>
                <c:pt idx="3">
                  <c:v>2.3199999999999998</c:v>
                </c:pt>
                <c:pt idx="4">
                  <c:v>4.5599999999999996</c:v>
                </c:pt>
                <c:pt idx="5">
                  <c:v>5.29</c:v>
                </c:pt>
                <c:pt idx="6">
                  <c:v>5.16</c:v>
                </c:pt>
                <c:pt idx="7">
                  <c:v>12.37</c:v>
                </c:pt>
                <c:pt idx="8">
                  <c:v>8.4</c:v>
                </c:pt>
                <c:pt idx="9">
                  <c:v>6.75</c:v>
                </c:pt>
                <c:pt idx="10">
                  <c:v>8.77</c:v>
                </c:pt>
                <c:pt idx="11">
                  <c:v>6.9</c:v>
                </c:pt>
                <c:pt idx="12">
                  <c:v>9.17</c:v>
                </c:pt>
                <c:pt idx="13">
                  <c:v>6.52</c:v>
                </c:pt>
                <c:pt idx="14">
                  <c:v>8.77</c:v>
                </c:pt>
                <c:pt idx="15">
                  <c:v>8.74</c:v>
                </c:pt>
                <c:pt idx="16">
                  <c:v>8.7100000000000009</c:v>
                </c:pt>
                <c:pt idx="17">
                  <c:v>5.41</c:v>
                </c:pt>
                <c:pt idx="18">
                  <c:v>8.1999999999999993</c:v>
                </c:pt>
                <c:pt idx="19">
                  <c:v>8.59</c:v>
                </c:pt>
                <c:pt idx="20">
                  <c:v>8.75</c:v>
                </c:pt>
                <c:pt idx="21">
                  <c:v>7.48</c:v>
                </c:pt>
                <c:pt idx="22">
                  <c:v>6.54</c:v>
                </c:pt>
                <c:pt idx="23">
                  <c:v>7.52</c:v>
                </c:pt>
                <c:pt idx="24">
                  <c:v>7.69</c:v>
                </c:pt>
                <c:pt idx="25">
                  <c:v>8.2899999999999991</c:v>
                </c:pt>
                <c:pt idx="26">
                  <c:v>6.91</c:v>
                </c:pt>
                <c:pt idx="27">
                  <c:v>8.3000000000000007</c:v>
                </c:pt>
                <c:pt idx="28">
                  <c:v>7.02</c:v>
                </c:pt>
                <c:pt idx="29">
                  <c:v>9.19</c:v>
                </c:pt>
                <c:pt idx="30">
                  <c:v>7.59</c:v>
                </c:pt>
                <c:pt idx="31">
                  <c:v>9.9499999999999993</c:v>
                </c:pt>
                <c:pt idx="32">
                  <c:v>10.210000000000001</c:v>
                </c:pt>
                <c:pt idx="33">
                  <c:v>7.58</c:v>
                </c:pt>
                <c:pt idx="34">
                  <c:v>12.01</c:v>
                </c:pt>
                <c:pt idx="35">
                  <c:v>8.58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E6-4F35-ACB9-2ED5A7E34366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0000CC"/>
              </a:solidFill>
              <a:ln w="9525">
                <a:solidFill>
                  <a:schemeClr val="bg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ko-KR"/>
                </a:p>
              </c:txPr>
            </c:trendlineLbl>
          </c:trendline>
          <c:xVal>
            <c:numRef>
              <c:f>'1회차(402)-re'!$BT$3:$BT$38</c:f>
              <c:numCache>
                <c:formatCode>General</c:formatCode>
                <c:ptCount val="36"/>
                <c:pt idx="0">
                  <c:v>0.2353174795174505</c:v>
                </c:pt>
                <c:pt idx="2">
                  <c:v>0.25661277584636782</c:v>
                </c:pt>
                <c:pt idx="4">
                  <c:v>0.26237489005430015</c:v>
                </c:pt>
                <c:pt idx="6">
                  <c:v>0.23989888177354249</c:v>
                </c:pt>
                <c:pt idx="8">
                  <c:v>0.15388609014765153</c:v>
                </c:pt>
                <c:pt idx="10">
                  <c:v>0.12253016470986393</c:v>
                </c:pt>
                <c:pt idx="12">
                  <c:v>0.1321595828803154</c:v>
                </c:pt>
                <c:pt idx="14">
                  <c:v>0.15626339428412669</c:v>
                </c:pt>
                <c:pt idx="16">
                  <c:v>0.15294839562407073</c:v>
                </c:pt>
                <c:pt idx="18">
                  <c:v>0.15746151045777357</c:v>
                </c:pt>
                <c:pt idx="20">
                  <c:v>0.13309393971136244</c:v>
                </c:pt>
                <c:pt idx="22">
                  <c:v>7.2786418323515983E-2</c:v>
                </c:pt>
                <c:pt idx="24">
                  <c:v>0.1179864799808944</c:v>
                </c:pt>
                <c:pt idx="26">
                  <c:v>0.11071954599089323</c:v>
                </c:pt>
                <c:pt idx="28">
                  <c:v>0.12400994346024839</c:v>
                </c:pt>
                <c:pt idx="30">
                  <c:v>0.11900164021251228</c:v>
                </c:pt>
                <c:pt idx="33">
                  <c:v>0.11954742300410257</c:v>
                </c:pt>
                <c:pt idx="35">
                  <c:v>0.11046688525024571</c:v>
                </c:pt>
              </c:numCache>
            </c:numRef>
          </c:xVal>
          <c:yVal>
            <c:numRef>
              <c:f>'1회차(402)-re'!$BJ$3:$BJ$38</c:f>
              <c:numCache>
                <c:formatCode>0.00_);[Red]\(0.00\)</c:formatCode>
                <c:ptCount val="36"/>
                <c:pt idx="0">
                  <c:v>3.87</c:v>
                </c:pt>
                <c:pt idx="1">
                  <c:v>4.2</c:v>
                </c:pt>
                <c:pt idx="2">
                  <c:v>4.4800000000000004</c:v>
                </c:pt>
                <c:pt idx="3">
                  <c:v>2.3199999999999998</c:v>
                </c:pt>
                <c:pt idx="4">
                  <c:v>4.5599999999999996</c:v>
                </c:pt>
                <c:pt idx="5">
                  <c:v>5.29</c:v>
                </c:pt>
                <c:pt idx="6">
                  <c:v>5.16</c:v>
                </c:pt>
                <c:pt idx="7">
                  <c:v>12.37</c:v>
                </c:pt>
                <c:pt idx="8">
                  <c:v>8.4</c:v>
                </c:pt>
                <c:pt idx="9">
                  <c:v>6.75</c:v>
                </c:pt>
                <c:pt idx="10">
                  <c:v>8.77</c:v>
                </c:pt>
                <c:pt idx="11">
                  <c:v>6.9</c:v>
                </c:pt>
                <c:pt idx="12">
                  <c:v>9.17</c:v>
                </c:pt>
                <c:pt idx="13">
                  <c:v>6.52</c:v>
                </c:pt>
                <c:pt idx="14">
                  <c:v>8.77</c:v>
                </c:pt>
                <c:pt idx="15">
                  <c:v>8.74</c:v>
                </c:pt>
                <c:pt idx="16">
                  <c:v>8.7100000000000009</c:v>
                </c:pt>
                <c:pt idx="17">
                  <c:v>5.41</c:v>
                </c:pt>
                <c:pt idx="18">
                  <c:v>8.1999999999999993</c:v>
                </c:pt>
                <c:pt idx="19">
                  <c:v>8.59</c:v>
                </c:pt>
                <c:pt idx="20">
                  <c:v>8.75</c:v>
                </c:pt>
                <c:pt idx="21">
                  <c:v>7.48</c:v>
                </c:pt>
                <c:pt idx="22">
                  <c:v>6.54</c:v>
                </c:pt>
                <c:pt idx="23">
                  <c:v>7.52</c:v>
                </c:pt>
                <c:pt idx="24">
                  <c:v>7.69</c:v>
                </c:pt>
                <c:pt idx="25">
                  <c:v>8.2899999999999991</c:v>
                </c:pt>
                <c:pt idx="26">
                  <c:v>6.91</c:v>
                </c:pt>
                <c:pt idx="27">
                  <c:v>8.3000000000000007</c:v>
                </c:pt>
                <c:pt idx="28">
                  <c:v>7.02</c:v>
                </c:pt>
                <c:pt idx="29">
                  <c:v>9.19</c:v>
                </c:pt>
                <c:pt idx="30">
                  <c:v>7.59</c:v>
                </c:pt>
                <c:pt idx="31">
                  <c:v>9.9499999999999993</c:v>
                </c:pt>
                <c:pt idx="32">
                  <c:v>10.210000000000001</c:v>
                </c:pt>
                <c:pt idx="33">
                  <c:v>7.58</c:v>
                </c:pt>
                <c:pt idx="34">
                  <c:v>12.01</c:v>
                </c:pt>
                <c:pt idx="35">
                  <c:v>8.58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E6-4F35-ACB9-2ED5A7E343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2126495"/>
        <c:axId val="1312121087"/>
      </c:scatterChart>
      <c:valAx>
        <c:axId val="1312126495"/>
        <c:scaling>
          <c:orientation val="minMax"/>
          <c:max val="0.5"/>
        </c:scaling>
        <c:delete val="0"/>
        <c:axPos val="b"/>
        <c:numFmt formatCode="#,##0.00_ " sourceLinked="0"/>
        <c:majorTickMark val="out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1312121087"/>
        <c:crossesAt val="-20"/>
        <c:crossBetween val="midCat"/>
      </c:valAx>
      <c:valAx>
        <c:axId val="1312121087"/>
        <c:scaling>
          <c:orientation val="minMax"/>
          <c:max val="25"/>
          <c:min val="-5"/>
        </c:scaling>
        <c:delete val="0"/>
        <c:axPos val="l"/>
        <c:numFmt formatCode="#,##0_ " sourceLinked="0"/>
        <c:majorTickMark val="out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1312126495"/>
        <c:crossesAt val="-20"/>
        <c:crossBetween val="midCat"/>
        <c:majorUnit val="5"/>
      </c:valAx>
      <c:spPr>
        <a:noFill/>
        <a:ln w="12700" cmpd="sng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triangle"/>
            <c:size val="8"/>
            <c:spPr>
              <a:solidFill>
                <a:srgbClr val="FF0000"/>
              </a:solidFill>
              <a:ln w="9525">
                <a:solidFill>
                  <a:schemeClr val="bg1"/>
                </a:solidFill>
              </a:ln>
              <a:effectLst/>
            </c:spPr>
          </c:marker>
          <c:xVal>
            <c:numRef>
              <c:f>'1회차(402)-re'!$BD$3:$BD$38</c:f>
              <c:numCache>
                <c:formatCode>0.0_ </c:formatCode>
                <c:ptCount val="36"/>
                <c:pt idx="0">
                  <c:v>270.48956834870586</c:v>
                </c:pt>
                <c:pt idx="1">
                  <c:v>143.41992685151232</c:v>
                </c:pt>
                <c:pt idx="2">
                  <c:v>189.83818952791958</c:v>
                </c:pt>
                <c:pt idx="3">
                  <c:v>129.29794375652273</c:v>
                </c:pt>
                <c:pt idx="4">
                  <c:v>184.30974341616601</c:v>
                </c:pt>
                <c:pt idx="5">
                  <c:v>171.39123158359894</c:v>
                </c:pt>
                <c:pt idx="6">
                  <c:v>184.39436248930508</c:v>
                </c:pt>
                <c:pt idx="7">
                  <c:v>180.09759399768708</c:v>
                </c:pt>
                <c:pt idx="8">
                  <c:v>190.15786158200058</c:v>
                </c:pt>
                <c:pt idx="9">
                  <c:v>318.66602732255842</c:v>
                </c:pt>
                <c:pt idx="10">
                  <c:v>211.5664870861892</c:v>
                </c:pt>
                <c:pt idx="11">
                  <c:v>166.60555289162176</c:v>
                </c:pt>
                <c:pt idx="12">
                  <c:v>205.26706719694621</c:v>
                </c:pt>
                <c:pt idx="13">
                  <c:v>255.56840511851371</c:v>
                </c:pt>
                <c:pt idx="14">
                  <c:v>211.51947649000084</c:v>
                </c:pt>
                <c:pt idx="15">
                  <c:v>336.11636062768548</c:v>
                </c:pt>
                <c:pt idx="16">
                  <c:v>216.68123995148503</c:v>
                </c:pt>
                <c:pt idx="17">
                  <c:v>200.50019274344436</c:v>
                </c:pt>
                <c:pt idx="18">
                  <c:v>222.46354328265588</c:v>
                </c:pt>
                <c:pt idx="19">
                  <c:v>326.38516721669066</c:v>
                </c:pt>
                <c:pt idx="20">
                  <c:v>306.7441401291851</c:v>
                </c:pt>
                <c:pt idx="21">
                  <c:v>415.18818341654207</c:v>
                </c:pt>
                <c:pt idx="22">
                  <c:v>339.77378501114151</c:v>
                </c:pt>
                <c:pt idx="23">
                  <c:v>292.64096127267078</c:v>
                </c:pt>
                <c:pt idx="24">
                  <c:v>301.00884739420269</c:v>
                </c:pt>
                <c:pt idx="25">
                  <c:v>301.62938726388927</c:v>
                </c:pt>
                <c:pt idx="26">
                  <c:v>293.12046935379237</c:v>
                </c:pt>
                <c:pt idx="27">
                  <c:v>441.48591092432235</c:v>
                </c:pt>
                <c:pt idx="28">
                  <c:v>283.6337310429771</c:v>
                </c:pt>
                <c:pt idx="29">
                  <c:v>284.73377899378517</c:v>
                </c:pt>
                <c:pt idx="30">
                  <c:v>291.86998749518142</c:v>
                </c:pt>
                <c:pt idx="31">
                  <c:v>435.67540123543841</c:v>
                </c:pt>
                <c:pt idx="32">
                  <c:v>802.80935322821767</c:v>
                </c:pt>
                <c:pt idx="33">
                  <c:v>301.79862541016752</c:v>
                </c:pt>
                <c:pt idx="34">
                  <c:v>740.79297473650558</c:v>
                </c:pt>
                <c:pt idx="35">
                  <c:v>347.6527609323141</c:v>
                </c:pt>
              </c:numCache>
            </c:numRef>
          </c:xVal>
          <c:yVal>
            <c:numRef>
              <c:f>'1회차(402)-re'!$BQ$3:$BQ$38</c:f>
              <c:numCache>
                <c:formatCode>General</c:formatCode>
                <c:ptCount val="36"/>
                <c:pt idx="1">
                  <c:v>0.41034414052222051</c:v>
                </c:pt>
                <c:pt idx="3">
                  <c:v>0.40638817963244755</c:v>
                </c:pt>
                <c:pt idx="5">
                  <c:v>0.42793484569283269</c:v>
                </c:pt>
                <c:pt idx="7">
                  <c:v>0.81436269969575747</c:v>
                </c:pt>
                <c:pt idx="9">
                  <c:v>0.22343923696336634</c:v>
                </c:pt>
                <c:pt idx="11">
                  <c:v>0.64662819751040335</c:v>
                </c:pt>
                <c:pt idx="13">
                  <c:v>0.43978903733749664</c:v>
                </c:pt>
                <c:pt idx="15">
                  <c:v>0.39833061973906292</c:v>
                </c:pt>
                <c:pt idx="17">
                  <c:v>0.36972334465826873</c:v>
                </c:pt>
                <c:pt idx="19">
                  <c:v>0.35566816876337842</c:v>
                </c:pt>
                <c:pt idx="21">
                  <c:v>0.33834628722201593</c:v>
                </c:pt>
                <c:pt idx="23">
                  <c:v>0.46913630276084012</c:v>
                </c:pt>
                <c:pt idx="25">
                  <c:v>0.27621806306855162</c:v>
                </c:pt>
                <c:pt idx="27">
                  <c:v>0.62775987604022088</c:v>
                </c:pt>
                <c:pt idx="29">
                  <c:v>0.69411952560995205</c:v>
                </c:pt>
                <c:pt idx="31">
                  <c:v>0.3481630160915794</c:v>
                </c:pt>
                <c:pt idx="32">
                  <c:v>0.19113764103991215</c:v>
                </c:pt>
                <c:pt idx="34">
                  <c:v>0.35796362058667508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DC-47C6-8152-CFC1949EA2F4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0000CC"/>
              </a:solidFill>
              <a:ln w="9525">
                <a:solidFill>
                  <a:schemeClr val="bg1"/>
                </a:solidFill>
              </a:ln>
              <a:effectLst/>
            </c:spPr>
          </c:marker>
          <c:xVal>
            <c:numRef>
              <c:f>'1회차(402)-re'!$BD$3:$BD$38</c:f>
              <c:numCache>
                <c:formatCode>0.0_ </c:formatCode>
                <c:ptCount val="36"/>
                <c:pt idx="0">
                  <c:v>270.48956834870586</c:v>
                </c:pt>
                <c:pt idx="1">
                  <c:v>143.41992685151232</c:v>
                </c:pt>
                <c:pt idx="2">
                  <c:v>189.83818952791958</c:v>
                </c:pt>
                <c:pt idx="3">
                  <c:v>129.29794375652273</c:v>
                </c:pt>
                <c:pt idx="4">
                  <c:v>184.30974341616601</c:v>
                </c:pt>
                <c:pt idx="5">
                  <c:v>171.39123158359894</c:v>
                </c:pt>
                <c:pt idx="6">
                  <c:v>184.39436248930508</c:v>
                </c:pt>
                <c:pt idx="7">
                  <c:v>180.09759399768708</c:v>
                </c:pt>
                <c:pt idx="8">
                  <c:v>190.15786158200058</c:v>
                </c:pt>
                <c:pt idx="9">
                  <c:v>318.66602732255842</c:v>
                </c:pt>
                <c:pt idx="10">
                  <c:v>211.5664870861892</c:v>
                </c:pt>
                <c:pt idx="11">
                  <c:v>166.60555289162176</c:v>
                </c:pt>
                <c:pt idx="12">
                  <c:v>205.26706719694621</c:v>
                </c:pt>
                <c:pt idx="13">
                  <c:v>255.56840511851371</c:v>
                </c:pt>
                <c:pt idx="14">
                  <c:v>211.51947649000084</c:v>
                </c:pt>
                <c:pt idx="15">
                  <c:v>336.11636062768548</c:v>
                </c:pt>
                <c:pt idx="16">
                  <c:v>216.68123995148503</c:v>
                </c:pt>
                <c:pt idx="17">
                  <c:v>200.50019274344436</c:v>
                </c:pt>
                <c:pt idx="18">
                  <c:v>222.46354328265588</c:v>
                </c:pt>
                <c:pt idx="19">
                  <c:v>326.38516721669066</c:v>
                </c:pt>
                <c:pt idx="20">
                  <c:v>306.7441401291851</c:v>
                </c:pt>
                <c:pt idx="21">
                  <c:v>415.18818341654207</c:v>
                </c:pt>
                <c:pt idx="22">
                  <c:v>339.77378501114151</c:v>
                </c:pt>
                <c:pt idx="23">
                  <c:v>292.64096127267078</c:v>
                </c:pt>
                <c:pt idx="24">
                  <c:v>301.00884739420269</c:v>
                </c:pt>
                <c:pt idx="25">
                  <c:v>301.62938726388927</c:v>
                </c:pt>
                <c:pt idx="26">
                  <c:v>293.12046935379237</c:v>
                </c:pt>
                <c:pt idx="27">
                  <c:v>441.48591092432235</c:v>
                </c:pt>
                <c:pt idx="28">
                  <c:v>283.6337310429771</c:v>
                </c:pt>
                <c:pt idx="29">
                  <c:v>284.73377899378517</c:v>
                </c:pt>
                <c:pt idx="30">
                  <c:v>291.86998749518142</c:v>
                </c:pt>
                <c:pt idx="31">
                  <c:v>435.67540123543841</c:v>
                </c:pt>
                <c:pt idx="32">
                  <c:v>802.80935322821767</c:v>
                </c:pt>
                <c:pt idx="33">
                  <c:v>301.79862541016752</c:v>
                </c:pt>
                <c:pt idx="34">
                  <c:v>740.79297473650558</c:v>
                </c:pt>
                <c:pt idx="35">
                  <c:v>347.6527609323141</c:v>
                </c:pt>
              </c:numCache>
            </c:numRef>
          </c:xVal>
          <c:yVal>
            <c:numRef>
              <c:f>'1회차(402)-re'!$BR$3:$BR$38</c:f>
              <c:numCache>
                <c:formatCode>General</c:formatCode>
                <c:ptCount val="36"/>
                <c:pt idx="0">
                  <c:v>0.25338189716461496</c:v>
                </c:pt>
                <c:pt idx="2">
                  <c:v>0.33106893704283086</c:v>
                </c:pt>
                <c:pt idx="4">
                  <c:v>0.33351066648994537</c:v>
                </c:pt>
                <c:pt idx="6">
                  <c:v>0.3645897288237091</c:v>
                </c:pt>
                <c:pt idx="8">
                  <c:v>0.55114597742626137</c:v>
                </c:pt>
                <c:pt idx="10">
                  <c:v>0.62214325941388293</c:v>
                </c:pt>
                <c:pt idx="12">
                  <c:v>0.59451436926147716</c:v>
                </c:pt>
                <c:pt idx="14">
                  <c:v>0.48794702655657229</c:v>
                </c:pt>
                <c:pt idx="16">
                  <c:v>0.48664700453730447</c:v>
                </c:pt>
                <c:pt idx="18">
                  <c:v>0.46041241848359221</c:v>
                </c:pt>
                <c:pt idx="20">
                  <c:v>0.39504424252022863</c:v>
                </c:pt>
                <c:pt idx="22">
                  <c:v>0.65213885273708438</c:v>
                </c:pt>
                <c:pt idx="24">
                  <c:v>0.45411807382491559</c:v>
                </c:pt>
                <c:pt idx="26">
                  <c:v>0.49694674318693138</c:v>
                </c:pt>
                <c:pt idx="28">
                  <c:v>0.45852804647214906</c:v>
                </c:pt>
                <c:pt idx="30">
                  <c:v>0.46434193361623566</c:v>
                </c:pt>
                <c:pt idx="33">
                  <c:v>0.4470157407933355</c:v>
                </c:pt>
                <c:pt idx="35">
                  <c:v>0.41995475302776386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DC-47C6-8152-CFC1949EA2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267615"/>
        <c:axId val="634261791"/>
      </c:scatterChart>
      <c:valAx>
        <c:axId val="634267615"/>
        <c:scaling>
          <c:orientation val="minMax"/>
        </c:scaling>
        <c:delete val="0"/>
        <c:axPos val="b"/>
        <c:numFmt formatCode="0_ " sourceLinked="0"/>
        <c:majorTickMark val="out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634261791"/>
        <c:crosses val="autoZero"/>
        <c:crossBetween val="midCat"/>
        <c:minorUnit val="50"/>
      </c:valAx>
      <c:valAx>
        <c:axId val="634261791"/>
        <c:scaling>
          <c:orientation val="minMax"/>
          <c:max val="1"/>
        </c:scaling>
        <c:delete val="0"/>
        <c:axPos val="l"/>
        <c:numFmt formatCode="#,##0.00_);[Red]\(#,##0.00\)" sourceLinked="0"/>
        <c:majorTickMark val="out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634267615"/>
        <c:crosses val="autoZero"/>
        <c:crossBetween val="midCat"/>
        <c:majorUnit val="0.2"/>
        <c:minorUnit val="5.000000000000001E-2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noFill/>
    <a:ln w="12700" cap="flat" cmpd="sng" algn="ctr">
      <a:noFill/>
      <a:round/>
    </a:ln>
    <a:effectLst/>
  </c:spPr>
  <c:txPr>
    <a:bodyPr/>
    <a:lstStyle/>
    <a:p>
      <a:pPr>
        <a:defRPr sz="1200" b="1">
          <a:latin typeface="Times New Roman" panose="02020603050405020304" pitchFamily="18" charset="0"/>
          <a:cs typeface="Times New Roman" panose="02020603050405020304" pitchFamily="18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3"/>
          <c:order val="0"/>
          <c:spPr>
            <a:ln w="25400" cap="rnd">
              <a:noFill/>
              <a:round/>
            </a:ln>
            <a:effectLst/>
          </c:spPr>
          <c:marker>
            <c:symbol val="triangle"/>
            <c:size val="8"/>
            <c:spPr>
              <a:solidFill>
                <a:srgbClr val="FF0000"/>
              </a:solidFill>
              <a:ln w="9525">
                <a:solidFill>
                  <a:schemeClr val="bg1"/>
                </a:solidFill>
              </a:ln>
              <a:effectLst/>
            </c:spPr>
          </c:marker>
          <c:xVal>
            <c:numRef>
              <c:f>'1회차(402)-re'!$BJ$3:$BJ$38</c:f>
              <c:numCache>
                <c:formatCode>0.00_);[Red]\(0.00\)</c:formatCode>
                <c:ptCount val="36"/>
                <c:pt idx="0">
                  <c:v>3.87</c:v>
                </c:pt>
                <c:pt idx="1">
                  <c:v>4.2</c:v>
                </c:pt>
                <c:pt idx="2">
                  <c:v>4.4800000000000004</c:v>
                </c:pt>
                <c:pt idx="3">
                  <c:v>2.3199999999999998</c:v>
                </c:pt>
                <c:pt idx="4">
                  <c:v>4.5599999999999996</c:v>
                </c:pt>
                <c:pt idx="5">
                  <c:v>5.29</c:v>
                </c:pt>
                <c:pt idx="6">
                  <c:v>5.16</c:v>
                </c:pt>
                <c:pt idx="7">
                  <c:v>12.37</c:v>
                </c:pt>
                <c:pt idx="8">
                  <c:v>8.4</c:v>
                </c:pt>
                <c:pt idx="9">
                  <c:v>6.75</c:v>
                </c:pt>
                <c:pt idx="10">
                  <c:v>8.77</c:v>
                </c:pt>
                <c:pt idx="11">
                  <c:v>6.9</c:v>
                </c:pt>
                <c:pt idx="12">
                  <c:v>9.17</c:v>
                </c:pt>
                <c:pt idx="13">
                  <c:v>6.52</c:v>
                </c:pt>
                <c:pt idx="14">
                  <c:v>8.77</c:v>
                </c:pt>
                <c:pt idx="15">
                  <c:v>8.74</c:v>
                </c:pt>
                <c:pt idx="16">
                  <c:v>8.7100000000000009</c:v>
                </c:pt>
                <c:pt idx="17">
                  <c:v>5.41</c:v>
                </c:pt>
                <c:pt idx="18">
                  <c:v>8.1999999999999993</c:v>
                </c:pt>
                <c:pt idx="19">
                  <c:v>8.59</c:v>
                </c:pt>
                <c:pt idx="20">
                  <c:v>8.75</c:v>
                </c:pt>
                <c:pt idx="21">
                  <c:v>7.48</c:v>
                </c:pt>
                <c:pt idx="22">
                  <c:v>6.54</c:v>
                </c:pt>
                <c:pt idx="23">
                  <c:v>7.52</c:v>
                </c:pt>
                <c:pt idx="24">
                  <c:v>7.69</c:v>
                </c:pt>
                <c:pt idx="25">
                  <c:v>8.2899999999999991</c:v>
                </c:pt>
                <c:pt idx="26">
                  <c:v>6.91</c:v>
                </c:pt>
                <c:pt idx="27">
                  <c:v>8.3000000000000007</c:v>
                </c:pt>
                <c:pt idx="28">
                  <c:v>7.02</c:v>
                </c:pt>
                <c:pt idx="29">
                  <c:v>9.19</c:v>
                </c:pt>
                <c:pt idx="30">
                  <c:v>7.59</c:v>
                </c:pt>
                <c:pt idx="31">
                  <c:v>9.9499999999999993</c:v>
                </c:pt>
                <c:pt idx="32">
                  <c:v>10.210000000000001</c:v>
                </c:pt>
                <c:pt idx="33">
                  <c:v>7.58</c:v>
                </c:pt>
                <c:pt idx="34">
                  <c:v>12.01</c:v>
                </c:pt>
                <c:pt idx="35">
                  <c:v>8.58</c:v>
                </c:pt>
              </c:numCache>
            </c:numRef>
          </c:xVal>
          <c:yVal>
            <c:numRef>
              <c:f>'1회차(402)-re'!$BL$3:$BL$38</c:f>
              <c:numCache>
                <c:formatCode>0.00_);[Red]\(0.00\)</c:formatCode>
                <c:ptCount val="36"/>
                <c:pt idx="1">
                  <c:v>3.13</c:v>
                </c:pt>
                <c:pt idx="3">
                  <c:v>2.4900000000000002</c:v>
                </c:pt>
                <c:pt idx="5">
                  <c:v>1.96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4F-492B-96D3-F8B8C6009C95}"/>
            </c:ext>
          </c:extLst>
        </c:ser>
        <c:ser>
          <c:idx val="0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0000CC"/>
              </a:solidFill>
              <a:ln w="9525">
                <a:solidFill>
                  <a:schemeClr val="bg1"/>
                </a:solidFill>
              </a:ln>
              <a:effectLst/>
            </c:spPr>
          </c:marker>
          <c:xVal>
            <c:numRef>
              <c:f>'1회차(402)-re'!$BJ$3:$BJ$38</c:f>
              <c:numCache>
                <c:formatCode>0.00_);[Red]\(0.00\)</c:formatCode>
                <c:ptCount val="36"/>
                <c:pt idx="0">
                  <c:v>3.87</c:v>
                </c:pt>
                <c:pt idx="1">
                  <c:v>4.2</c:v>
                </c:pt>
                <c:pt idx="2">
                  <c:v>4.4800000000000004</c:v>
                </c:pt>
                <c:pt idx="3">
                  <c:v>2.3199999999999998</c:v>
                </c:pt>
                <c:pt idx="4">
                  <c:v>4.5599999999999996</c:v>
                </c:pt>
                <c:pt idx="5">
                  <c:v>5.29</c:v>
                </c:pt>
                <c:pt idx="6">
                  <c:v>5.16</c:v>
                </c:pt>
                <c:pt idx="7">
                  <c:v>12.37</c:v>
                </c:pt>
                <c:pt idx="8">
                  <c:v>8.4</c:v>
                </c:pt>
                <c:pt idx="9">
                  <c:v>6.75</c:v>
                </c:pt>
                <c:pt idx="10">
                  <c:v>8.77</c:v>
                </c:pt>
                <c:pt idx="11">
                  <c:v>6.9</c:v>
                </c:pt>
                <c:pt idx="12">
                  <c:v>9.17</c:v>
                </c:pt>
                <c:pt idx="13">
                  <c:v>6.52</c:v>
                </c:pt>
                <c:pt idx="14">
                  <c:v>8.77</c:v>
                </c:pt>
                <c:pt idx="15">
                  <c:v>8.74</c:v>
                </c:pt>
                <c:pt idx="16">
                  <c:v>8.7100000000000009</c:v>
                </c:pt>
                <c:pt idx="17">
                  <c:v>5.41</c:v>
                </c:pt>
                <c:pt idx="18">
                  <c:v>8.1999999999999993</c:v>
                </c:pt>
                <c:pt idx="19">
                  <c:v>8.59</c:v>
                </c:pt>
                <c:pt idx="20">
                  <c:v>8.75</c:v>
                </c:pt>
                <c:pt idx="21">
                  <c:v>7.48</c:v>
                </c:pt>
                <c:pt idx="22">
                  <c:v>6.54</c:v>
                </c:pt>
                <c:pt idx="23">
                  <c:v>7.52</c:v>
                </c:pt>
                <c:pt idx="24">
                  <c:v>7.69</c:v>
                </c:pt>
                <c:pt idx="25">
                  <c:v>8.2899999999999991</c:v>
                </c:pt>
                <c:pt idx="26">
                  <c:v>6.91</c:v>
                </c:pt>
                <c:pt idx="27">
                  <c:v>8.3000000000000007</c:v>
                </c:pt>
                <c:pt idx="28">
                  <c:v>7.02</c:v>
                </c:pt>
                <c:pt idx="29">
                  <c:v>9.19</c:v>
                </c:pt>
                <c:pt idx="30">
                  <c:v>7.59</c:v>
                </c:pt>
                <c:pt idx="31">
                  <c:v>9.9499999999999993</c:v>
                </c:pt>
                <c:pt idx="32">
                  <c:v>10.210000000000001</c:v>
                </c:pt>
                <c:pt idx="33">
                  <c:v>7.58</c:v>
                </c:pt>
                <c:pt idx="34">
                  <c:v>12.01</c:v>
                </c:pt>
                <c:pt idx="35">
                  <c:v>8.58</c:v>
                </c:pt>
              </c:numCache>
            </c:numRef>
          </c:xVal>
          <c:yVal>
            <c:numRef>
              <c:f>'1회차(402)-re'!$BM$3:$BM$38</c:f>
              <c:numCache>
                <c:formatCode>General</c:formatCode>
                <c:ptCount val="36"/>
                <c:pt idx="0" formatCode="0.00_);[Red]\(0.00\)">
                  <c:v>1.59</c:v>
                </c:pt>
                <c:pt idx="2" formatCode="0.00_);[Red]\(0.00\)">
                  <c:v>2.11</c:v>
                </c:pt>
                <c:pt idx="4" formatCode="0.00_);[Red]\(0.00\)">
                  <c:v>2.34</c:v>
                </c:pt>
                <c:pt idx="6" formatCode="0.00_);[Red]\(0.00\)">
                  <c:v>1.99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4F-492B-96D3-F8B8C6009C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2126495"/>
        <c:axId val="1312121087"/>
      </c:scatterChart>
      <c:valAx>
        <c:axId val="1312126495"/>
        <c:scaling>
          <c:orientation val="minMax"/>
          <c:max val="25"/>
          <c:min val="-10"/>
        </c:scaling>
        <c:delete val="0"/>
        <c:axPos val="b"/>
        <c:numFmt formatCode="#,##0_ " sourceLinked="0"/>
        <c:majorTickMark val="out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1312121087"/>
        <c:crossesAt val="-20"/>
        <c:crossBetween val="midCat"/>
        <c:majorUnit val="5"/>
      </c:valAx>
      <c:valAx>
        <c:axId val="1312121087"/>
        <c:scaling>
          <c:orientation val="minMax"/>
          <c:max val="25"/>
          <c:min val="-5"/>
        </c:scaling>
        <c:delete val="0"/>
        <c:axPos val="l"/>
        <c:numFmt formatCode="#,##0_ " sourceLinked="0"/>
        <c:majorTickMark val="out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1312126495"/>
        <c:crossesAt val="-20"/>
        <c:crossBetween val="midCat"/>
        <c:majorUnit val="5"/>
      </c:valAx>
      <c:spPr>
        <a:noFill/>
        <a:ln w="12700" cmpd="sng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0000CC"/>
              </a:solidFill>
              <a:ln w="9525">
                <a:solidFill>
                  <a:schemeClr val="bg1"/>
                </a:solidFill>
              </a:ln>
              <a:effectLst/>
            </c:spPr>
          </c:marker>
          <c:xVal>
            <c:numRef>
              <c:f>'2회차(0416)'!$BE$3:$BE$38</c:f>
              <c:numCache>
                <c:formatCode>0.000_ </c:formatCode>
                <c:ptCount val="36"/>
                <c:pt idx="0">
                  <c:v>0.31772824238643105</c:v>
                </c:pt>
                <c:pt idx="2">
                  <c:v>0.29685253657917537</c:v>
                </c:pt>
                <c:pt idx="4">
                  <c:v>0.31288750739162396</c:v>
                </c:pt>
                <c:pt idx="6">
                  <c:v>0.28888079326950444</c:v>
                </c:pt>
                <c:pt idx="8">
                  <c:v>0.19678116754072517</c:v>
                </c:pt>
                <c:pt idx="10">
                  <c:v>0.13187669605181113</c:v>
                </c:pt>
                <c:pt idx="12">
                  <c:v>0.12592239706619424</c:v>
                </c:pt>
                <c:pt idx="14">
                  <c:v>0.13961976535027965</c:v>
                </c:pt>
                <c:pt idx="16">
                  <c:v>0.14154434858192511</c:v>
                </c:pt>
                <c:pt idx="18">
                  <c:v>0.16708933456860389</c:v>
                </c:pt>
                <c:pt idx="20">
                  <c:v>0.14154434858192511</c:v>
                </c:pt>
                <c:pt idx="22">
                  <c:v>0.11084631027318571</c:v>
                </c:pt>
                <c:pt idx="24">
                  <c:v>0.1216503932885043</c:v>
                </c:pt>
                <c:pt idx="26">
                  <c:v>5.339276301979496E-2</c:v>
                </c:pt>
                <c:pt idx="28">
                  <c:v>0.19424314732308895</c:v>
                </c:pt>
                <c:pt idx="30">
                  <c:v>0.12557241819719428</c:v>
                </c:pt>
                <c:pt idx="33">
                  <c:v>0.12931012039882797</c:v>
                </c:pt>
                <c:pt idx="35">
                  <c:v>0.11473071627057006</c:v>
                </c:pt>
              </c:numCache>
            </c:numRef>
          </c:xVal>
          <c:yVal>
            <c:numRef>
              <c:f>'2회차(0416)'!$AW$3:$AW$38</c:f>
              <c:numCache>
                <c:formatCode>0.00_);[Red]\(0.00\)</c:formatCode>
                <c:ptCount val="36"/>
                <c:pt idx="0">
                  <c:v>3.78</c:v>
                </c:pt>
                <c:pt idx="1">
                  <c:v>4.2699999999999996</c:v>
                </c:pt>
                <c:pt idx="2">
                  <c:v>4.5</c:v>
                </c:pt>
                <c:pt idx="3">
                  <c:v>2.41</c:v>
                </c:pt>
                <c:pt idx="4">
                  <c:v>4.5599999999999996</c:v>
                </c:pt>
                <c:pt idx="5">
                  <c:v>5.95</c:v>
                </c:pt>
                <c:pt idx="6">
                  <c:v>5.22</c:v>
                </c:pt>
                <c:pt idx="7">
                  <c:v>9.08</c:v>
                </c:pt>
                <c:pt idx="8">
                  <c:v>9.08</c:v>
                </c:pt>
                <c:pt idx="9">
                  <c:v>7.47</c:v>
                </c:pt>
                <c:pt idx="10">
                  <c:v>12.43</c:v>
                </c:pt>
                <c:pt idx="11">
                  <c:v>6.71</c:v>
                </c:pt>
                <c:pt idx="12">
                  <c:v>10.07</c:v>
                </c:pt>
                <c:pt idx="13">
                  <c:v>6.86</c:v>
                </c:pt>
                <c:pt idx="14">
                  <c:v>9.4700000000000006</c:v>
                </c:pt>
                <c:pt idx="15">
                  <c:v>11.14</c:v>
                </c:pt>
                <c:pt idx="16">
                  <c:v>10.29</c:v>
                </c:pt>
                <c:pt idx="17">
                  <c:v>5.64</c:v>
                </c:pt>
                <c:pt idx="18">
                  <c:v>10.58</c:v>
                </c:pt>
                <c:pt idx="19">
                  <c:v>8.69</c:v>
                </c:pt>
                <c:pt idx="20">
                  <c:v>9.7799999999999994</c:v>
                </c:pt>
                <c:pt idx="21">
                  <c:v>13.1</c:v>
                </c:pt>
                <c:pt idx="22">
                  <c:v>9.0500000000000007</c:v>
                </c:pt>
                <c:pt idx="23">
                  <c:v>8.14</c:v>
                </c:pt>
                <c:pt idx="24">
                  <c:v>9.0500000000000007</c:v>
                </c:pt>
                <c:pt idx="25">
                  <c:v>8.6</c:v>
                </c:pt>
                <c:pt idx="26">
                  <c:v>8.9600000000000009</c:v>
                </c:pt>
                <c:pt idx="27">
                  <c:v>10.220000000000001</c:v>
                </c:pt>
                <c:pt idx="28">
                  <c:v>10.5</c:v>
                </c:pt>
                <c:pt idx="29">
                  <c:v>14.01</c:v>
                </c:pt>
                <c:pt idx="30">
                  <c:v>10.41</c:v>
                </c:pt>
                <c:pt idx="31">
                  <c:v>9.1</c:v>
                </c:pt>
                <c:pt idx="32">
                  <c:v>11.43</c:v>
                </c:pt>
                <c:pt idx="33">
                  <c:v>10.5</c:v>
                </c:pt>
                <c:pt idx="34">
                  <c:v>12.62</c:v>
                </c:pt>
                <c:pt idx="35">
                  <c:v>10.89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15-4BBE-B632-35A6545A1C8A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triangle"/>
            <c:size val="8"/>
            <c:spPr>
              <a:solidFill>
                <a:srgbClr val="FF0000"/>
              </a:solidFill>
              <a:ln w="9525">
                <a:solidFill>
                  <a:schemeClr val="bg1"/>
                </a:solidFill>
              </a:ln>
              <a:effectLst/>
            </c:spPr>
          </c:marker>
          <c:xVal>
            <c:numRef>
              <c:f>'2회차(0416)'!$BD$3:$BD$38</c:f>
              <c:numCache>
                <c:formatCode>0.000_ </c:formatCode>
                <c:ptCount val="36"/>
                <c:pt idx="1">
                  <c:v>0.30040529300100066</c:v>
                </c:pt>
                <c:pt idx="3">
                  <c:v>0.45453678136167502</c:v>
                </c:pt>
                <c:pt idx="5">
                  <c:v>0.27718377955429752</c:v>
                </c:pt>
                <c:pt idx="7">
                  <c:v>0.12770196740347795</c:v>
                </c:pt>
                <c:pt idx="9">
                  <c:v>0.33417866913720778</c:v>
                </c:pt>
                <c:pt idx="11">
                  <c:v>0.17075191257502079</c:v>
                </c:pt>
                <c:pt idx="13">
                  <c:v>0.18115860492121286</c:v>
                </c:pt>
                <c:pt idx="15">
                  <c:v>0.12613332235441232</c:v>
                </c:pt>
                <c:pt idx="17">
                  <c:v>0.20098290065547372</c:v>
                </c:pt>
                <c:pt idx="19">
                  <c:v>0.16947095299081205</c:v>
                </c:pt>
                <c:pt idx="21">
                  <c:v>0.17759809774901922</c:v>
                </c:pt>
                <c:pt idx="23">
                  <c:v>8.7866503437087698E-2</c:v>
                </c:pt>
                <c:pt idx="25">
                  <c:v>0.22613091124800047</c:v>
                </c:pt>
                <c:pt idx="27">
                  <c:v>7.3298111725098147E-2</c:v>
                </c:pt>
                <c:pt idx="29">
                  <c:v>0.12178155274218461</c:v>
                </c:pt>
                <c:pt idx="31">
                  <c:v>8.2961726161128346E-2</c:v>
                </c:pt>
                <c:pt idx="32">
                  <c:v>0.10839960668750118</c:v>
                </c:pt>
                <c:pt idx="34">
                  <c:v>6.1287243715885092E-2</c:v>
                </c:pt>
              </c:numCache>
            </c:numRef>
          </c:xVal>
          <c:yVal>
            <c:numRef>
              <c:f>'2회차(0416)'!$AW$3:$AW$38</c:f>
              <c:numCache>
                <c:formatCode>0.00_);[Red]\(0.00\)</c:formatCode>
                <c:ptCount val="36"/>
                <c:pt idx="0">
                  <c:v>3.78</c:v>
                </c:pt>
                <c:pt idx="1">
                  <c:v>4.2699999999999996</c:v>
                </c:pt>
                <c:pt idx="2">
                  <c:v>4.5</c:v>
                </c:pt>
                <c:pt idx="3">
                  <c:v>2.41</c:v>
                </c:pt>
                <c:pt idx="4">
                  <c:v>4.5599999999999996</c:v>
                </c:pt>
                <c:pt idx="5">
                  <c:v>5.95</c:v>
                </c:pt>
                <c:pt idx="6">
                  <c:v>5.22</c:v>
                </c:pt>
                <c:pt idx="7">
                  <c:v>9.08</c:v>
                </c:pt>
                <c:pt idx="8">
                  <c:v>9.08</c:v>
                </c:pt>
                <c:pt idx="9">
                  <c:v>7.47</c:v>
                </c:pt>
                <c:pt idx="10">
                  <c:v>12.43</c:v>
                </c:pt>
                <c:pt idx="11">
                  <c:v>6.71</c:v>
                </c:pt>
                <c:pt idx="12">
                  <c:v>10.07</c:v>
                </c:pt>
                <c:pt idx="13">
                  <c:v>6.86</c:v>
                </c:pt>
                <c:pt idx="14">
                  <c:v>9.4700000000000006</c:v>
                </c:pt>
                <c:pt idx="15">
                  <c:v>11.14</c:v>
                </c:pt>
                <c:pt idx="16">
                  <c:v>10.29</c:v>
                </c:pt>
                <c:pt idx="17">
                  <c:v>5.64</c:v>
                </c:pt>
                <c:pt idx="18">
                  <c:v>10.58</c:v>
                </c:pt>
                <c:pt idx="19">
                  <c:v>8.69</c:v>
                </c:pt>
                <c:pt idx="20">
                  <c:v>9.7799999999999994</c:v>
                </c:pt>
                <c:pt idx="21">
                  <c:v>13.1</c:v>
                </c:pt>
                <c:pt idx="22">
                  <c:v>9.0500000000000007</c:v>
                </c:pt>
                <c:pt idx="23">
                  <c:v>8.14</c:v>
                </c:pt>
                <c:pt idx="24">
                  <c:v>9.0500000000000007</c:v>
                </c:pt>
                <c:pt idx="25">
                  <c:v>8.6</c:v>
                </c:pt>
                <c:pt idx="26">
                  <c:v>8.9600000000000009</c:v>
                </c:pt>
                <c:pt idx="27">
                  <c:v>10.220000000000001</c:v>
                </c:pt>
                <c:pt idx="28">
                  <c:v>10.5</c:v>
                </c:pt>
                <c:pt idx="29">
                  <c:v>14.01</c:v>
                </c:pt>
                <c:pt idx="30">
                  <c:v>10.41</c:v>
                </c:pt>
                <c:pt idx="31">
                  <c:v>9.1</c:v>
                </c:pt>
                <c:pt idx="32">
                  <c:v>11.43</c:v>
                </c:pt>
                <c:pt idx="33">
                  <c:v>10.5</c:v>
                </c:pt>
                <c:pt idx="34">
                  <c:v>12.62</c:v>
                </c:pt>
                <c:pt idx="35">
                  <c:v>10.89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15-4BBE-B632-35A6545A1C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2126495"/>
        <c:axId val="1312121087"/>
      </c:scatterChart>
      <c:valAx>
        <c:axId val="1312126495"/>
        <c:scaling>
          <c:orientation val="minMax"/>
        </c:scaling>
        <c:delete val="0"/>
        <c:axPos val="b"/>
        <c:numFmt formatCode="#,##0.00_ " sourceLinked="0"/>
        <c:majorTickMark val="out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1312121087"/>
        <c:crossesAt val="-20"/>
        <c:crossBetween val="midCat"/>
      </c:valAx>
      <c:valAx>
        <c:axId val="1312121087"/>
        <c:scaling>
          <c:orientation val="minMax"/>
          <c:max val="25"/>
          <c:min val="-5"/>
        </c:scaling>
        <c:delete val="0"/>
        <c:axPos val="l"/>
        <c:numFmt formatCode="#,##0_ " sourceLinked="0"/>
        <c:majorTickMark val="out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1312126495"/>
        <c:crossesAt val="-20"/>
        <c:crossBetween val="midCat"/>
        <c:majorUnit val="5"/>
      </c:valAx>
      <c:spPr>
        <a:noFill/>
        <a:ln w="12700" cmpd="sng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triangle"/>
            <c:size val="8"/>
            <c:spPr>
              <a:solidFill>
                <a:srgbClr val="FF0000"/>
              </a:solidFill>
              <a:ln w="9525">
                <a:solidFill>
                  <a:schemeClr val="bg1"/>
                </a:solidFill>
              </a:ln>
              <a:effectLst/>
            </c:spPr>
          </c:marker>
          <c:xVal>
            <c:numRef>
              <c:f>'2회차(0416)'!$AS$3:$AS$39</c:f>
              <c:numCache>
                <c:formatCode>0.0_ </c:formatCode>
                <c:ptCount val="37"/>
                <c:pt idx="0">
                  <c:v>258.22920486277604</c:v>
                </c:pt>
                <c:pt idx="1">
                  <c:v>132.99297661692944</c:v>
                </c:pt>
                <c:pt idx="2">
                  <c:v>179.87194313598283</c:v>
                </c:pt>
                <c:pt idx="3">
                  <c:v>119.9898457112233</c:v>
                </c:pt>
                <c:pt idx="4">
                  <c:v>172.14340112261303</c:v>
                </c:pt>
                <c:pt idx="5">
                  <c:v>167.150875807407</c:v>
                </c:pt>
                <c:pt idx="6">
                  <c:v>171.9177502609088</c:v>
                </c:pt>
                <c:pt idx="7">
                  <c:v>193.46740755366258</c:v>
                </c:pt>
                <c:pt idx="8">
                  <c:v>193.49561391137561</c:v>
                </c:pt>
                <c:pt idx="9">
                  <c:v>248.27236059007697</c:v>
                </c:pt>
                <c:pt idx="10">
                  <c:v>219.16339943023158</c:v>
                </c:pt>
                <c:pt idx="11">
                  <c:v>159.30950836318502</c:v>
                </c:pt>
                <c:pt idx="12">
                  <c:v>230.3895298000169</c:v>
                </c:pt>
                <c:pt idx="13">
                  <c:v>251.93918709277068</c:v>
                </c:pt>
                <c:pt idx="14">
                  <c:v>231.48957775082502</c:v>
                </c:pt>
                <c:pt idx="15">
                  <c:v>385.77835444109098</c:v>
                </c:pt>
                <c:pt idx="16">
                  <c:v>244.57732772967023</c:v>
                </c:pt>
                <c:pt idx="17">
                  <c:v>192.16991509886324</c:v>
                </c:pt>
                <c:pt idx="18">
                  <c:v>254.81623557949956</c:v>
                </c:pt>
                <c:pt idx="19">
                  <c:v>376.30101824951345</c:v>
                </c:pt>
                <c:pt idx="20">
                  <c:v>371.08284207260317</c:v>
                </c:pt>
                <c:pt idx="21">
                  <c:v>651.76430767494981</c:v>
                </c:pt>
                <c:pt idx="22">
                  <c:v>374.89070036386204</c:v>
                </c:pt>
                <c:pt idx="23">
                  <c:v>326.96809860942653</c:v>
                </c:pt>
                <c:pt idx="24">
                  <c:v>354.52571009505539</c:v>
                </c:pt>
                <c:pt idx="25">
                  <c:v>277.12746453050511</c:v>
                </c:pt>
                <c:pt idx="26">
                  <c:v>292.02042140298425</c:v>
                </c:pt>
                <c:pt idx="27">
                  <c:v>473.10523792062725</c:v>
                </c:pt>
                <c:pt idx="28">
                  <c:v>307.2800609257327</c:v>
                </c:pt>
                <c:pt idx="29">
                  <c:v>300.93363044030133</c:v>
                </c:pt>
                <c:pt idx="30">
                  <c:v>353.14359856711695</c:v>
                </c:pt>
                <c:pt idx="31">
                  <c:v>489.09824274391445</c:v>
                </c:pt>
                <c:pt idx="32">
                  <c:v>919.64008687558169</c:v>
                </c:pt>
                <c:pt idx="33">
                  <c:v>360.59007700335655</c:v>
                </c:pt>
                <c:pt idx="34">
                  <c:v>730.40363297887347</c:v>
                </c:pt>
                <c:pt idx="35">
                  <c:v>415.02834738950162</c:v>
                </c:pt>
                <c:pt idx="36">
                  <c:v>1213.8323978224691</c:v>
                </c:pt>
              </c:numCache>
            </c:numRef>
          </c:xVal>
          <c:yVal>
            <c:numRef>
              <c:f>'2회차(0416)'!$BB$3:$BB$39</c:f>
              <c:numCache>
                <c:formatCode>General</c:formatCode>
                <c:ptCount val="37"/>
                <c:pt idx="1">
                  <c:v>0.4036862950133781</c:v>
                </c:pt>
                <c:pt idx="3">
                  <c:v>0.2957105133375954</c:v>
                </c:pt>
                <c:pt idx="5">
                  <c:v>0.34809983995996796</c:v>
                </c:pt>
                <c:pt idx="7">
                  <c:v>0.65279210310492619</c:v>
                </c:pt>
                <c:pt idx="9">
                  <c:v>0.19438967502972318</c:v>
                </c:pt>
                <c:pt idx="11">
                  <c:v>0.59288848847530928</c:v>
                </c:pt>
                <c:pt idx="13">
                  <c:v>0.35336668400493648</c:v>
                </c:pt>
                <c:pt idx="15">
                  <c:v>0.33144586168984264</c:v>
                </c:pt>
                <c:pt idx="17">
                  <c:v>0.41757624469306948</c:v>
                </c:pt>
                <c:pt idx="19">
                  <c:v>0.25290046464876187</c:v>
                </c:pt>
                <c:pt idx="21">
                  <c:v>0.13933217256496114</c:v>
                </c:pt>
                <c:pt idx="23">
                  <c:v>0.56137305866439757</c:v>
                </c:pt>
                <c:pt idx="25">
                  <c:v>0.2573598478841278</c:v>
                </c:pt>
                <c:pt idx="27">
                  <c:v>0.4650822334784861</c:v>
                </c:pt>
                <c:pt idx="29">
                  <c:v>0.44007638134255567</c:v>
                </c:pt>
                <c:pt idx="31">
                  <c:v>0.39747188112979265</c:v>
                </c:pt>
                <c:pt idx="32">
                  <c:v>0.16178367342259081</c:v>
                </c:pt>
                <c:pt idx="34">
                  <c:v>0.36028590950986872</c:v>
                </c:pt>
                <c:pt idx="36">
                  <c:v>0.24173412798975003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0B-4048-96E3-92DB44F7C010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0000CC"/>
              </a:solidFill>
              <a:ln w="9525">
                <a:solidFill>
                  <a:schemeClr val="bg1"/>
                </a:solidFill>
              </a:ln>
              <a:effectLst/>
            </c:spPr>
          </c:marker>
          <c:xVal>
            <c:numRef>
              <c:f>'2회차(0416)'!$AS$3:$AS$38</c:f>
              <c:numCache>
                <c:formatCode>0.0_ </c:formatCode>
                <c:ptCount val="36"/>
                <c:pt idx="0">
                  <c:v>258.22920486277604</c:v>
                </c:pt>
                <c:pt idx="1">
                  <c:v>132.99297661692944</c:v>
                </c:pt>
                <c:pt idx="2">
                  <c:v>179.87194313598283</c:v>
                </c:pt>
                <c:pt idx="3">
                  <c:v>119.9898457112233</c:v>
                </c:pt>
                <c:pt idx="4">
                  <c:v>172.14340112261303</c:v>
                </c:pt>
                <c:pt idx="5">
                  <c:v>167.150875807407</c:v>
                </c:pt>
                <c:pt idx="6">
                  <c:v>171.9177502609088</c:v>
                </c:pt>
                <c:pt idx="7">
                  <c:v>193.46740755366258</c:v>
                </c:pt>
                <c:pt idx="8">
                  <c:v>193.49561391137561</c:v>
                </c:pt>
                <c:pt idx="9">
                  <c:v>248.27236059007697</c:v>
                </c:pt>
                <c:pt idx="10">
                  <c:v>219.16339943023158</c:v>
                </c:pt>
                <c:pt idx="11">
                  <c:v>159.30950836318502</c:v>
                </c:pt>
                <c:pt idx="12">
                  <c:v>230.3895298000169</c:v>
                </c:pt>
                <c:pt idx="13">
                  <c:v>251.93918709277068</c:v>
                </c:pt>
                <c:pt idx="14">
                  <c:v>231.48957775082502</c:v>
                </c:pt>
                <c:pt idx="15">
                  <c:v>385.77835444109098</c:v>
                </c:pt>
                <c:pt idx="16">
                  <c:v>244.57732772967023</c:v>
                </c:pt>
                <c:pt idx="17">
                  <c:v>192.16991509886324</c:v>
                </c:pt>
                <c:pt idx="18">
                  <c:v>254.81623557949956</c:v>
                </c:pt>
                <c:pt idx="19">
                  <c:v>376.30101824951345</c:v>
                </c:pt>
                <c:pt idx="20">
                  <c:v>371.08284207260317</c:v>
                </c:pt>
                <c:pt idx="21">
                  <c:v>651.76430767494981</c:v>
                </c:pt>
                <c:pt idx="22">
                  <c:v>374.89070036386204</c:v>
                </c:pt>
                <c:pt idx="23">
                  <c:v>326.96809860942653</c:v>
                </c:pt>
                <c:pt idx="24">
                  <c:v>354.52571009505539</c:v>
                </c:pt>
                <c:pt idx="25">
                  <c:v>277.12746453050511</c:v>
                </c:pt>
                <c:pt idx="26">
                  <c:v>292.02042140298425</c:v>
                </c:pt>
                <c:pt idx="27">
                  <c:v>473.10523792062725</c:v>
                </c:pt>
                <c:pt idx="28">
                  <c:v>307.2800609257327</c:v>
                </c:pt>
                <c:pt idx="29">
                  <c:v>300.93363044030133</c:v>
                </c:pt>
                <c:pt idx="30">
                  <c:v>353.14359856711695</c:v>
                </c:pt>
                <c:pt idx="31">
                  <c:v>489.09824274391445</c:v>
                </c:pt>
                <c:pt idx="32">
                  <c:v>919.64008687558169</c:v>
                </c:pt>
                <c:pt idx="33">
                  <c:v>360.59007700335655</c:v>
                </c:pt>
                <c:pt idx="34">
                  <c:v>730.40363297887347</c:v>
                </c:pt>
                <c:pt idx="35">
                  <c:v>415.02834738950162</c:v>
                </c:pt>
              </c:numCache>
            </c:numRef>
          </c:xVal>
          <c:yVal>
            <c:numRef>
              <c:f>'2회차(0416)'!$BC$3:$BC$39</c:f>
              <c:numCache>
                <c:formatCode>General</c:formatCode>
                <c:ptCount val="37"/>
                <c:pt idx="0">
                  <c:v>0.19657084931826047</c:v>
                </c:pt>
                <c:pt idx="2">
                  <c:v>0.30204809555615575</c:v>
                </c:pt>
                <c:pt idx="4">
                  <c:v>0.29943439834119595</c:v>
                </c:pt>
                <c:pt idx="6">
                  <c:v>0.32474382754714287</c:v>
                </c:pt>
                <c:pt idx="8">
                  <c:v>0.42357043052817606</c:v>
                </c:pt>
                <c:pt idx="10">
                  <c:v>0.55801285788435073</c:v>
                </c:pt>
                <c:pt idx="12">
                  <c:v>0.55592290954005297</c:v>
                </c:pt>
                <c:pt idx="14">
                  <c:v>0.49900160887545236</c:v>
                </c:pt>
                <c:pt idx="16">
                  <c:v>0.46587731390907017</c:v>
                </c:pt>
                <c:pt idx="18">
                  <c:v>0.37879520026823638</c:v>
                </c:pt>
                <c:pt idx="20">
                  <c:v>0.30705550234915985</c:v>
                </c:pt>
                <c:pt idx="22">
                  <c:v>0.38810959858591931</c:v>
                </c:pt>
                <c:pt idx="24">
                  <c:v>0.37395473750798358</c:v>
                </c:pt>
                <c:pt idx="26">
                  <c:v>1.0343908574475988</c:v>
                </c:pt>
                <c:pt idx="28">
                  <c:v>0.27020924613357511</c:v>
                </c:pt>
                <c:pt idx="30">
                  <c:v>0.36369279417799094</c:v>
                </c:pt>
                <c:pt idx="33">
                  <c:v>0.34588681320880776</c:v>
                </c:pt>
                <c:pt idx="35">
                  <c:v>0.33870595042873525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B0B-4048-96E3-92DB44F7C0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267615"/>
        <c:axId val="634261791"/>
      </c:scatterChart>
      <c:valAx>
        <c:axId val="634267615"/>
        <c:scaling>
          <c:orientation val="minMax"/>
        </c:scaling>
        <c:delete val="0"/>
        <c:axPos val="b"/>
        <c:numFmt formatCode="0_ " sourceLinked="0"/>
        <c:majorTickMark val="out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634261791"/>
        <c:crosses val="autoZero"/>
        <c:crossBetween val="midCat"/>
        <c:minorUnit val="50"/>
      </c:valAx>
      <c:valAx>
        <c:axId val="634261791"/>
        <c:scaling>
          <c:orientation val="minMax"/>
          <c:max val="1"/>
        </c:scaling>
        <c:delete val="0"/>
        <c:axPos val="l"/>
        <c:numFmt formatCode="#,##0.00_);[Red]\(#,##0.00\)" sourceLinked="0"/>
        <c:majorTickMark val="out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634267615"/>
        <c:crosses val="autoZero"/>
        <c:crossBetween val="midCat"/>
        <c:majorUnit val="0.2"/>
        <c:minorUnit val="5.000000000000001E-2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noFill/>
    <a:ln w="12700" cap="flat" cmpd="sng" algn="ctr">
      <a:noFill/>
      <a:round/>
    </a:ln>
    <a:effectLst/>
  </c:spPr>
  <c:txPr>
    <a:bodyPr/>
    <a:lstStyle/>
    <a:p>
      <a:pPr>
        <a:defRPr sz="1200" b="1">
          <a:latin typeface="Times New Roman" panose="02020603050405020304" pitchFamily="18" charset="0"/>
          <a:cs typeface="Times New Roman" panose="02020603050405020304" pitchFamily="18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3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7030A0"/>
              </a:solidFill>
              <a:ln w="9525">
                <a:solidFill>
                  <a:schemeClr val="bg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36562270301578353"/>
                  <c:y val="-0.3306524254766802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000" b="1" i="0" u="none" strike="noStrike" kern="1200" baseline="0">
                        <a:solidFill>
                          <a:sysClr val="windowText" lastClr="000000"/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altLang="ko-KR" sz="1000" b="1" baseline="0"/>
                      <a:t>Apr-1st</a:t>
                    </a:r>
                  </a:p>
                  <a:p>
                    <a:pPr>
                      <a:defRPr sz="1000" b="1"/>
                    </a:pPr>
                    <a:r>
                      <a:rPr lang="en-US" altLang="ko-KR" sz="1000" b="1" baseline="0"/>
                      <a:t>y = 0.1654x + 2.3299</a:t>
                    </a:r>
                    <a:endParaRPr lang="en-US" altLang="ko-KR" sz="1000" b="1"/>
                  </a:p>
                </c:rich>
              </c:tx>
              <c:numFmt formatCode="#,##0.000_);[Red]\(#,##0.000\)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1" i="0" u="none" strike="noStrike" kern="1200" baseline="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ko-KR"/>
                </a:p>
              </c:txPr>
            </c:trendlineLbl>
          </c:trendline>
          <c:xVal>
            <c:numRef>
              <c:f>'DO (전체)'!$K$3:$K$38</c:f>
              <c:numCache>
                <c:formatCode>0.00_);[Red]\(0.00\)</c:formatCode>
                <c:ptCount val="36"/>
                <c:pt idx="0">
                  <c:v>3.87</c:v>
                </c:pt>
                <c:pt idx="1">
                  <c:v>4.2</c:v>
                </c:pt>
                <c:pt idx="2">
                  <c:v>4.4800000000000004</c:v>
                </c:pt>
                <c:pt idx="3">
                  <c:v>2.3199999999999998</c:v>
                </c:pt>
                <c:pt idx="4">
                  <c:v>4.5599999999999996</c:v>
                </c:pt>
                <c:pt idx="5">
                  <c:v>5.29</c:v>
                </c:pt>
                <c:pt idx="6">
                  <c:v>5.16</c:v>
                </c:pt>
                <c:pt idx="7">
                  <c:v>12.37</c:v>
                </c:pt>
                <c:pt idx="8">
                  <c:v>8.4</c:v>
                </c:pt>
                <c:pt idx="9">
                  <c:v>6.75</c:v>
                </c:pt>
                <c:pt idx="10">
                  <c:v>8.77</c:v>
                </c:pt>
                <c:pt idx="11">
                  <c:v>6.9</c:v>
                </c:pt>
                <c:pt idx="12">
                  <c:v>9.17</c:v>
                </c:pt>
                <c:pt idx="13">
                  <c:v>6.52</c:v>
                </c:pt>
                <c:pt idx="14">
                  <c:v>8.77</c:v>
                </c:pt>
                <c:pt idx="15">
                  <c:v>8.74</c:v>
                </c:pt>
                <c:pt idx="16">
                  <c:v>8.7100000000000009</c:v>
                </c:pt>
                <c:pt idx="17">
                  <c:v>5.41</c:v>
                </c:pt>
                <c:pt idx="18">
                  <c:v>8.1999999999999993</c:v>
                </c:pt>
                <c:pt idx="19">
                  <c:v>8.59</c:v>
                </c:pt>
                <c:pt idx="20">
                  <c:v>8.75</c:v>
                </c:pt>
                <c:pt idx="21">
                  <c:v>7.48</c:v>
                </c:pt>
                <c:pt idx="22">
                  <c:v>6.54</c:v>
                </c:pt>
                <c:pt idx="23">
                  <c:v>7.52</c:v>
                </c:pt>
                <c:pt idx="24">
                  <c:v>7.69</c:v>
                </c:pt>
                <c:pt idx="25">
                  <c:v>8.2899999999999991</c:v>
                </c:pt>
                <c:pt idx="26">
                  <c:v>6.91</c:v>
                </c:pt>
                <c:pt idx="27">
                  <c:v>8.3000000000000007</c:v>
                </c:pt>
                <c:pt idx="28">
                  <c:v>7.02</c:v>
                </c:pt>
                <c:pt idx="29">
                  <c:v>9.19</c:v>
                </c:pt>
                <c:pt idx="30">
                  <c:v>7.59</c:v>
                </c:pt>
                <c:pt idx="31">
                  <c:v>9.9499999999999993</c:v>
                </c:pt>
                <c:pt idx="32">
                  <c:v>10.210000000000001</c:v>
                </c:pt>
                <c:pt idx="33">
                  <c:v>7.58</c:v>
                </c:pt>
                <c:pt idx="34">
                  <c:v>12.01</c:v>
                </c:pt>
                <c:pt idx="35">
                  <c:v>8.58</c:v>
                </c:pt>
              </c:numCache>
            </c:numRef>
          </c:xVal>
          <c:yVal>
            <c:numRef>
              <c:f>'DO (전체)'!$L$3:$L$38</c:f>
              <c:numCache>
                <c:formatCode>0.00_);[Red]\(0.00\)</c:formatCode>
                <c:ptCount val="36"/>
                <c:pt idx="0">
                  <c:v>1.59</c:v>
                </c:pt>
                <c:pt idx="1">
                  <c:v>3.13</c:v>
                </c:pt>
                <c:pt idx="2">
                  <c:v>2.11</c:v>
                </c:pt>
                <c:pt idx="3">
                  <c:v>2.4900000000000002</c:v>
                </c:pt>
                <c:pt idx="4">
                  <c:v>2.34</c:v>
                </c:pt>
                <c:pt idx="5">
                  <c:v>1.96</c:v>
                </c:pt>
                <c:pt idx="6">
                  <c:v>1.99</c:v>
                </c:pt>
                <c:pt idx="7">
                  <c:v>1.23</c:v>
                </c:pt>
                <c:pt idx="8">
                  <c:v>4.9000000000000004</c:v>
                </c:pt>
                <c:pt idx="9">
                  <c:v>1.97</c:v>
                </c:pt>
                <c:pt idx="10">
                  <c:v>6.38</c:v>
                </c:pt>
                <c:pt idx="11">
                  <c:v>1.1000000000000001</c:v>
                </c:pt>
                <c:pt idx="12">
                  <c:v>3.61</c:v>
                </c:pt>
                <c:pt idx="13">
                  <c:v>2.88</c:v>
                </c:pt>
                <c:pt idx="14">
                  <c:v>3.77</c:v>
                </c:pt>
                <c:pt idx="15">
                  <c:v>2.4900000000000002</c:v>
                </c:pt>
                <c:pt idx="16">
                  <c:v>4.45</c:v>
                </c:pt>
                <c:pt idx="17">
                  <c:v>2.25</c:v>
                </c:pt>
                <c:pt idx="18">
                  <c:v>3.53</c:v>
                </c:pt>
                <c:pt idx="19">
                  <c:v>3.51</c:v>
                </c:pt>
                <c:pt idx="20">
                  <c:v>4.05</c:v>
                </c:pt>
                <c:pt idx="21">
                  <c:v>1.74</c:v>
                </c:pt>
                <c:pt idx="22">
                  <c:v>12.27</c:v>
                </c:pt>
                <c:pt idx="23">
                  <c:v>3.73</c:v>
                </c:pt>
                <c:pt idx="24">
                  <c:v>4.3600000000000003</c:v>
                </c:pt>
                <c:pt idx="25">
                  <c:v>2.86</c:v>
                </c:pt>
                <c:pt idx="26">
                  <c:v>5.44</c:v>
                </c:pt>
                <c:pt idx="27">
                  <c:v>3.67</c:v>
                </c:pt>
                <c:pt idx="28">
                  <c:v>4.09</c:v>
                </c:pt>
                <c:pt idx="29">
                  <c:v>2.41</c:v>
                </c:pt>
                <c:pt idx="30">
                  <c:v>5.01</c:v>
                </c:pt>
                <c:pt idx="31">
                  <c:v>3.7</c:v>
                </c:pt>
                <c:pt idx="32">
                  <c:v>2.8</c:v>
                </c:pt>
                <c:pt idx="33">
                  <c:v>4.32</c:v>
                </c:pt>
                <c:pt idx="34">
                  <c:v>5.67</c:v>
                </c:pt>
                <c:pt idx="35">
                  <c:v>4.87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12-47CB-B75F-76F18520A3ED}"/>
            </c:ext>
          </c:extLst>
        </c:ser>
        <c:ser>
          <c:idx val="0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3333657711814132"/>
                  <c:y val="-0.19072682724261467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000" b="1" i="0" u="none" strike="noStrike" kern="1200" baseline="0">
                        <a:solidFill>
                          <a:sysClr val="windowText" lastClr="000000"/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altLang="ko-KR" sz="1000" b="1" baseline="0"/>
                      <a:t>Apr-2nd</a:t>
                    </a:r>
                  </a:p>
                  <a:p>
                    <a:pPr>
                      <a:defRPr sz="1000" b="1"/>
                    </a:pPr>
                    <a:r>
                      <a:rPr lang="en-US" altLang="ko-KR" sz="1000" b="1" baseline="0"/>
                      <a:t>y = 0.1962x + 2.138</a:t>
                    </a:r>
                    <a:endParaRPr lang="en-US" altLang="ko-KR" sz="1000" b="1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1" i="0" u="none" strike="noStrike" kern="1200" baseline="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ko-KR"/>
                </a:p>
              </c:txPr>
            </c:trendlineLbl>
          </c:trendline>
          <c:xVal>
            <c:numRef>
              <c:f>'DO (전체)'!$M$3:$M$38</c:f>
              <c:numCache>
                <c:formatCode>0.00_ </c:formatCode>
                <c:ptCount val="36"/>
                <c:pt idx="0">
                  <c:v>3.78</c:v>
                </c:pt>
                <c:pt idx="1">
                  <c:v>4.2699999999999996</c:v>
                </c:pt>
                <c:pt idx="2">
                  <c:v>4.5</c:v>
                </c:pt>
                <c:pt idx="3">
                  <c:v>2.41</c:v>
                </c:pt>
                <c:pt idx="4">
                  <c:v>4.5599999999999996</c:v>
                </c:pt>
                <c:pt idx="5">
                  <c:v>5.95</c:v>
                </c:pt>
                <c:pt idx="6">
                  <c:v>5.22</c:v>
                </c:pt>
                <c:pt idx="7">
                  <c:v>9.08</c:v>
                </c:pt>
                <c:pt idx="8">
                  <c:v>9.08</c:v>
                </c:pt>
                <c:pt idx="9">
                  <c:v>7.47</c:v>
                </c:pt>
                <c:pt idx="10">
                  <c:v>12.43</c:v>
                </c:pt>
                <c:pt idx="11">
                  <c:v>6.71</c:v>
                </c:pt>
                <c:pt idx="12">
                  <c:v>10.07</c:v>
                </c:pt>
                <c:pt idx="13">
                  <c:v>6.86</c:v>
                </c:pt>
                <c:pt idx="14">
                  <c:v>9.4700000000000006</c:v>
                </c:pt>
                <c:pt idx="15">
                  <c:v>11.14</c:v>
                </c:pt>
                <c:pt idx="16">
                  <c:v>10.29</c:v>
                </c:pt>
                <c:pt idx="17">
                  <c:v>5.64</c:v>
                </c:pt>
                <c:pt idx="18">
                  <c:v>10.58</c:v>
                </c:pt>
                <c:pt idx="19">
                  <c:v>8.69</c:v>
                </c:pt>
                <c:pt idx="20">
                  <c:v>9.7799999999999994</c:v>
                </c:pt>
                <c:pt idx="21">
                  <c:v>13.1</c:v>
                </c:pt>
                <c:pt idx="22">
                  <c:v>9.0500000000000007</c:v>
                </c:pt>
                <c:pt idx="23">
                  <c:v>8.14</c:v>
                </c:pt>
                <c:pt idx="24">
                  <c:v>9.0500000000000007</c:v>
                </c:pt>
                <c:pt idx="25">
                  <c:v>8.6</c:v>
                </c:pt>
                <c:pt idx="26">
                  <c:v>8.9600000000000009</c:v>
                </c:pt>
                <c:pt idx="27">
                  <c:v>10.220000000000001</c:v>
                </c:pt>
                <c:pt idx="28">
                  <c:v>10.5</c:v>
                </c:pt>
                <c:pt idx="29">
                  <c:v>14.01</c:v>
                </c:pt>
                <c:pt idx="30">
                  <c:v>10.41</c:v>
                </c:pt>
                <c:pt idx="31">
                  <c:v>9.1</c:v>
                </c:pt>
                <c:pt idx="32">
                  <c:v>11.43</c:v>
                </c:pt>
                <c:pt idx="33">
                  <c:v>10.5</c:v>
                </c:pt>
                <c:pt idx="34">
                  <c:v>12.62</c:v>
                </c:pt>
                <c:pt idx="35">
                  <c:v>10.89</c:v>
                </c:pt>
              </c:numCache>
            </c:numRef>
          </c:xVal>
          <c:yVal>
            <c:numRef>
              <c:f>'DO (전체)'!$N$3:$N$38</c:f>
              <c:numCache>
                <c:formatCode>0.00_ </c:formatCode>
                <c:ptCount val="36"/>
                <c:pt idx="0">
                  <c:v>2.0099999999999998</c:v>
                </c:pt>
                <c:pt idx="1">
                  <c:v>2.37</c:v>
                </c:pt>
                <c:pt idx="2">
                  <c:v>2.29</c:v>
                </c:pt>
                <c:pt idx="3">
                  <c:v>2.35</c:v>
                </c:pt>
                <c:pt idx="4">
                  <c:v>2.99</c:v>
                </c:pt>
                <c:pt idx="5">
                  <c:v>2.46</c:v>
                </c:pt>
                <c:pt idx="6">
                  <c:v>3.37</c:v>
                </c:pt>
                <c:pt idx="7">
                  <c:v>4.62</c:v>
                </c:pt>
                <c:pt idx="8">
                  <c:v>4.05</c:v>
                </c:pt>
                <c:pt idx="9">
                  <c:v>1.41</c:v>
                </c:pt>
                <c:pt idx="10">
                  <c:v>3.41</c:v>
                </c:pt>
                <c:pt idx="11">
                  <c:v>1.62</c:v>
                </c:pt>
                <c:pt idx="12">
                  <c:v>4.3099999999999996</c:v>
                </c:pt>
                <c:pt idx="13">
                  <c:v>2.61</c:v>
                </c:pt>
                <c:pt idx="14">
                  <c:v>5.39</c:v>
                </c:pt>
                <c:pt idx="15">
                  <c:v>1.94</c:v>
                </c:pt>
                <c:pt idx="16">
                  <c:v>4.78</c:v>
                </c:pt>
                <c:pt idx="17">
                  <c:v>1.22</c:v>
                </c:pt>
                <c:pt idx="18">
                  <c:v>3.54</c:v>
                </c:pt>
                <c:pt idx="19">
                  <c:v>2.75</c:v>
                </c:pt>
                <c:pt idx="20">
                  <c:v>3.68</c:v>
                </c:pt>
                <c:pt idx="21">
                  <c:v>1.02</c:v>
                </c:pt>
                <c:pt idx="22">
                  <c:v>7.36</c:v>
                </c:pt>
                <c:pt idx="23">
                  <c:v>7.11</c:v>
                </c:pt>
                <c:pt idx="24">
                  <c:v>5.2</c:v>
                </c:pt>
                <c:pt idx="25">
                  <c:v>4.2699999999999996</c:v>
                </c:pt>
                <c:pt idx="26">
                  <c:v>8.98</c:v>
                </c:pt>
                <c:pt idx="27">
                  <c:v>3.58</c:v>
                </c:pt>
                <c:pt idx="28">
                  <c:v>7.16</c:v>
                </c:pt>
                <c:pt idx="29">
                  <c:v>3.85</c:v>
                </c:pt>
                <c:pt idx="30">
                  <c:v>4.92</c:v>
                </c:pt>
                <c:pt idx="31">
                  <c:v>6.2</c:v>
                </c:pt>
                <c:pt idx="32">
                  <c:v>0.84</c:v>
                </c:pt>
                <c:pt idx="33">
                  <c:v>5.0599999999999996</c:v>
                </c:pt>
                <c:pt idx="34">
                  <c:v>5.42</c:v>
                </c:pt>
                <c:pt idx="35">
                  <c:v>4.53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F12-47CB-B75F-76F18520A3ED}"/>
            </c:ext>
          </c:extLst>
        </c:ser>
        <c:ser>
          <c:idx val="1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7.866144718282303E-2"/>
                  <c:y val="0.1595726634557239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000" b="1" i="0" u="none" strike="noStrike" kern="1200" baseline="0">
                        <a:solidFill>
                          <a:sysClr val="windowText" lastClr="000000"/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altLang="ko-KR" sz="1000" b="1" baseline="0"/>
                      <a:t>May-1st</a:t>
                    </a:r>
                  </a:p>
                  <a:p>
                    <a:pPr>
                      <a:defRPr sz="1000" b="1"/>
                    </a:pPr>
                    <a:r>
                      <a:rPr lang="en-US" altLang="ko-KR" sz="1000" b="1" baseline="0"/>
                      <a:t>y = 0.0253x + 2.0733</a:t>
                    </a:r>
                    <a:endParaRPr lang="en-US" altLang="ko-KR" sz="1000" b="1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1" i="0" u="none" strike="noStrike" kern="1200" baseline="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ko-KR"/>
                </a:p>
              </c:txPr>
            </c:trendlineLbl>
          </c:trendline>
          <c:xVal>
            <c:numRef>
              <c:f>'DO (전체)'!$O$3:$O$38</c:f>
              <c:numCache>
                <c:formatCode>General</c:formatCode>
                <c:ptCount val="36"/>
                <c:pt idx="0">
                  <c:v>3.3</c:v>
                </c:pt>
                <c:pt idx="1">
                  <c:v>3.52</c:v>
                </c:pt>
                <c:pt idx="2">
                  <c:v>3.61</c:v>
                </c:pt>
                <c:pt idx="3">
                  <c:v>1.81</c:v>
                </c:pt>
                <c:pt idx="4">
                  <c:v>3.85</c:v>
                </c:pt>
                <c:pt idx="5">
                  <c:v>4.38</c:v>
                </c:pt>
                <c:pt idx="6">
                  <c:v>3.64</c:v>
                </c:pt>
                <c:pt idx="7">
                  <c:v>8.39</c:v>
                </c:pt>
                <c:pt idx="8">
                  <c:v>5.99</c:v>
                </c:pt>
                <c:pt idx="9">
                  <c:v>6.11</c:v>
                </c:pt>
                <c:pt idx="10">
                  <c:v>8.26</c:v>
                </c:pt>
                <c:pt idx="11">
                  <c:v>6.84</c:v>
                </c:pt>
                <c:pt idx="12">
                  <c:v>6.5</c:v>
                </c:pt>
                <c:pt idx="13">
                  <c:v>5.18</c:v>
                </c:pt>
                <c:pt idx="14">
                  <c:v>6</c:v>
                </c:pt>
                <c:pt idx="15">
                  <c:v>7.27</c:v>
                </c:pt>
                <c:pt idx="16">
                  <c:v>6.14</c:v>
                </c:pt>
                <c:pt idx="17">
                  <c:v>5.1100000000000003</c:v>
                </c:pt>
                <c:pt idx="18">
                  <c:v>5.9</c:v>
                </c:pt>
                <c:pt idx="19">
                  <c:v>6.79</c:v>
                </c:pt>
                <c:pt idx="20">
                  <c:v>6.79</c:v>
                </c:pt>
                <c:pt idx="21">
                  <c:v>5.7</c:v>
                </c:pt>
                <c:pt idx="22">
                  <c:v>6.38</c:v>
                </c:pt>
                <c:pt idx="23">
                  <c:v>6.94</c:v>
                </c:pt>
                <c:pt idx="24">
                  <c:v>6.37</c:v>
                </c:pt>
                <c:pt idx="25">
                  <c:v>7.54</c:v>
                </c:pt>
                <c:pt idx="26">
                  <c:v>6.09</c:v>
                </c:pt>
                <c:pt idx="27">
                  <c:v>6.6</c:v>
                </c:pt>
                <c:pt idx="28">
                  <c:v>5.52</c:v>
                </c:pt>
                <c:pt idx="29">
                  <c:v>7.38</c:v>
                </c:pt>
                <c:pt idx="30">
                  <c:v>6.05</c:v>
                </c:pt>
                <c:pt idx="31">
                  <c:v>7.74</c:v>
                </c:pt>
                <c:pt idx="32">
                  <c:v>8.07</c:v>
                </c:pt>
                <c:pt idx="33">
                  <c:v>6.09</c:v>
                </c:pt>
                <c:pt idx="34">
                  <c:v>7.3</c:v>
                </c:pt>
                <c:pt idx="35">
                  <c:v>6.22</c:v>
                </c:pt>
              </c:numCache>
            </c:numRef>
          </c:xVal>
          <c:yVal>
            <c:numRef>
              <c:f>'DO (전체)'!$P$3:$P$38</c:f>
              <c:numCache>
                <c:formatCode>General</c:formatCode>
                <c:ptCount val="36"/>
                <c:pt idx="0">
                  <c:v>2.48</c:v>
                </c:pt>
                <c:pt idx="1">
                  <c:v>3.04</c:v>
                </c:pt>
                <c:pt idx="2">
                  <c:v>2.16</c:v>
                </c:pt>
                <c:pt idx="3">
                  <c:v>2.2200000000000002</c:v>
                </c:pt>
                <c:pt idx="4">
                  <c:v>2.2599999999999998</c:v>
                </c:pt>
                <c:pt idx="5">
                  <c:v>2.2400000000000002</c:v>
                </c:pt>
                <c:pt idx="6">
                  <c:v>1.17</c:v>
                </c:pt>
                <c:pt idx="7">
                  <c:v>1.86</c:v>
                </c:pt>
                <c:pt idx="8">
                  <c:v>1.63</c:v>
                </c:pt>
                <c:pt idx="9">
                  <c:v>1.21</c:v>
                </c:pt>
                <c:pt idx="10">
                  <c:v>1.58</c:v>
                </c:pt>
                <c:pt idx="11">
                  <c:v>2.23</c:v>
                </c:pt>
                <c:pt idx="12">
                  <c:v>1.95</c:v>
                </c:pt>
                <c:pt idx="13">
                  <c:v>2.31</c:v>
                </c:pt>
                <c:pt idx="14">
                  <c:v>1.41</c:v>
                </c:pt>
                <c:pt idx="15">
                  <c:v>1.99</c:v>
                </c:pt>
                <c:pt idx="16">
                  <c:v>1.89</c:v>
                </c:pt>
                <c:pt idx="17">
                  <c:v>2.8</c:v>
                </c:pt>
                <c:pt idx="18">
                  <c:v>1.97</c:v>
                </c:pt>
                <c:pt idx="19">
                  <c:v>2.69</c:v>
                </c:pt>
                <c:pt idx="20">
                  <c:v>2.4900000000000002</c:v>
                </c:pt>
                <c:pt idx="21">
                  <c:v>-0.68</c:v>
                </c:pt>
                <c:pt idx="22">
                  <c:v>2.35</c:v>
                </c:pt>
                <c:pt idx="23">
                  <c:v>3.07</c:v>
                </c:pt>
                <c:pt idx="24">
                  <c:v>2.46</c:v>
                </c:pt>
                <c:pt idx="25">
                  <c:v>2.41</c:v>
                </c:pt>
                <c:pt idx="26">
                  <c:v>2.36</c:v>
                </c:pt>
                <c:pt idx="27">
                  <c:v>2.39</c:v>
                </c:pt>
                <c:pt idx="28">
                  <c:v>2.68</c:v>
                </c:pt>
                <c:pt idx="29">
                  <c:v>1.66</c:v>
                </c:pt>
                <c:pt idx="30">
                  <c:v>2.9</c:v>
                </c:pt>
                <c:pt idx="31">
                  <c:v>3.22</c:v>
                </c:pt>
                <c:pt idx="32">
                  <c:v>2.42</c:v>
                </c:pt>
                <c:pt idx="33">
                  <c:v>2.94</c:v>
                </c:pt>
                <c:pt idx="34">
                  <c:v>3.37</c:v>
                </c:pt>
                <c:pt idx="35">
                  <c:v>2.95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F12-47CB-B75F-76F18520A3ED}"/>
            </c:ext>
          </c:extLst>
        </c:ser>
        <c:ser>
          <c:idx val="2"/>
          <c:order val="3"/>
          <c:tx>
            <c:strRef>
              <c:f>'DO (전체)'!$Q$3:$Q$38</c:f>
              <c:strCache>
                <c:ptCount val="36"/>
                <c:pt idx="0">
                  <c:v>7.07</c:v>
                </c:pt>
                <c:pt idx="1">
                  <c:v>6.27</c:v>
                </c:pt>
                <c:pt idx="2">
                  <c:v>7.17</c:v>
                </c:pt>
                <c:pt idx="3">
                  <c:v>-1.51</c:v>
                </c:pt>
                <c:pt idx="4">
                  <c:v>5.73</c:v>
                </c:pt>
                <c:pt idx="5">
                  <c:v>5.15</c:v>
                </c:pt>
                <c:pt idx="6">
                  <c:v>5.49</c:v>
                </c:pt>
                <c:pt idx="7">
                  <c:v>9.11</c:v>
                </c:pt>
                <c:pt idx="8">
                  <c:v>8.7</c:v>
                </c:pt>
                <c:pt idx="9">
                  <c:v>10.93</c:v>
                </c:pt>
                <c:pt idx="10">
                  <c:v>8.42</c:v>
                </c:pt>
                <c:pt idx="11">
                  <c:v>5.75</c:v>
                </c:pt>
                <c:pt idx="12">
                  <c:v>8.01</c:v>
                </c:pt>
                <c:pt idx="13">
                  <c:v>8.84</c:v>
                </c:pt>
                <c:pt idx="14">
                  <c:v>8.58</c:v>
                </c:pt>
                <c:pt idx="15">
                  <c:v>7.21</c:v>
                </c:pt>
                <c:pt idx="16">
                  <c:v>9.04</c:v>
                </c:pt>
                <c:pt idx="17">
                  <c:v>8.87</c:v>
                </c:pt>
                <c:pt idx="18">
                  <c:v>10.48</c:v>
                </c:pt>
                <c:pt idx="19">
                  <c:v>8.19</c:v>
                </c:pt>
                <c:pt idx="20">
                  <c:v>9.77</c:v>
                </c:pt>
                <c:pt idx="21">
                  <c:v>20.17</c:v>
                </c:pt>
                <c:pt idx="22">
                  <c:v>8.17</c:v>
                </c:pt>
                <c:pt idx="23">
                  <c:v>7.7</c:v>
                </c:pt>
                <c:pt idx="24">
                  <c:v>8.69</c:v>
                </c:pt>
                <c:pt idx="25">
                  <c:v>8.49</c:v>
                </c:pt>
                <c:pt idx="26">
                  <c:v>9.24</c:v>
                </c:pt>
                <c:pt idx="27">
                  <c:v>9.46</c:v>
                </c:pt>
                <c:pt idx="28">
                  <c:v>10.51</c:v>
                </c:pt>
                <c:pt idx="29">
                  <c:v>15.24</c:v>
                </c:pt>
                <c:pt idx="30">
                  <c:v>12.19</c:v>
                </c:pt>
                <c:pt idx="31">
                  <c:v>10.33</c:v>
                </c:pt>
                <c:pt idx="32">
                  <c:v>10.06</c:v>
                </c:pt>
                <c:pt idx="33">
                  <c:v>12.27</c:v>
                </c:pt>
                <c:pt idx="34">
                  <c:v>7.56</c:v>
                </c:pt>
                <c:pt idx="35">
                  <c:v>11.08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530384231326668"/>
                  <c:y val="0.4632653436084460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000" b="1" i="0" u="none" strike="noStrike" kern="1200" baseline="0">
                        <a:solidFill>
                          <a:sysClr val="windowText" lastClr="000000"/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altLang="ko-KR" sz="1000" b="1" baseline="0"/>
                      <a:t>May-2nd</a:t>
                    </a:r>
                  </a:p>
                  <a:p>
                    <a:pPr>
                      <a:defRPr sz="1000" b="1"/>
                    </a:pPr>
                    <a:r>
                      <a:rPr lang="en-US" altLang="ko-KR" sz="1000" b="1" baseline="0"/>
                      <a:t>y = 0.3101x + 0.8498</a:t>
                    </a:r>
                    <a:endParaRPr lang="en-US" altLang="ko-KR" sz="1000" b="1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1" i="0" u="none" strike="noStrike" kern="1200" baseline="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ko-KR"/>
                </a:p>
              </c:txPr>
            </c:trendlineLbl>
          </c:trendline>
          <c:xVal>
            <c:numRef>
              <c:f>'DO (전체)'!$Q$3:$Q$38</c:f>
              <c:numCache>
                <c:formatCode>General</c:formatCode>
                <c:ptCount val="36"/>
                <c:pt idx="0">
                  <c:v>7.07</c:v>
                </c:pt>
                <c:pt idx="1">
                  <c:v>6.27</c:v>
                </c:pt>
                <c:pt idx="2">
                  <c:v>7.17</c:v>
                </c:pt>
                <c:pt idx="3">
                  <c:v>-1.51</c:v>
                </c:pt>
                <c:pt idx="4">
                  <c:v>5.73</c:v>
                </c:pt>
                <c:pt idx="5">
                  <c:v>5.15</c:v>
                </c:pt>
                <c:pt idx="6">
                  <c:v>5.49</c:v>
                </c:pt>
                <c:pt idx="7">
                  <c:v>9.11</c:v>
                </c:pt>
                <c:pt idx="8">
                  <c:v>8.6999999999999993</c:v>
                </c:pt>
                <c:pt idx="9">
                  <c:v>10.93</c:v>
                </c:pt>
                <c:pt idx="10">
                  <c:v>8.42</c:v>
                </c:pt>
                <c:pt idx="11">
                  <c:v>5.75</c:v>
                </c:pt>
                <c:pt idx="12">
                  <c:v>8.01</c:v>
                </c:pt>
                <c:pt idx="13">
                  <c:v>8.84</c:v>
                </c:pt>
                <c:pt idx="14">
                  <c:v>8.58</c:v>
                </c:pt>
                <c:pt idx="15">
                  <c:v>7.21</c:v>
                </c:pt>
                <c:pt idx="16">
                  <c:v>9.0399999999999991</c:v>
                </c:pt>
                <c:pt idx="17">
                  <c:v>8.8699999999999992</c:v>
                </c:pt>
                <c:pt idx="18">
                  <c:v>10.48</c:v>
                </c:pt>
                <c:pt idx="19">
                  <c:v>8.19</c:v>
                </c:pt>
                <c:pt idx="20">
                  <c:v>9.77</c:v>
                </c:pt>
                <c:pt idx="21">
                  <c:v>20.170000000000002</c:v>
                </c:pt>
                <c:pt idx="22">
                  <c:v>8.17</c:v>
                </c:pt>
                <c:pt idx="23">
                  <c:v>7.7</c:v>
                </c:pt>
                <c:pt idx="24">
                  <c:v>8.69</c:v>
                </c:pt>
                <c:pt idx="25">
                  <c:v>8.49</c:v>
                </c:pt>
                <c:pt idx="26">
                  <c:v>9.24</c:v>
                </c:pt>
                <c:pt idx="27">
                  <c:v>9.4600000000000009</c:v>
                </c:pt>
                <c:pt idx="28">
                  <c:v>10.51</c:v>
                </c:pt>
                <c:pt idx="29">
                  <c:v>15.24</c:v>
                </c:pt>
                <c:pt idx="30">
                  <c:v>12.19</c:v>
                </c:pt>
                <c:pt idx="31">
                  <c:v>10.33</c:v>
                </c:pt>
                <c:pt idx="32">
                  <c:v>10.06</c:v>
                </c:pt>
                <c:pt idx="33">
                  <c:v>12.27</c:v>
                </c:pt>
                <c:pt idx="34">
                  <c:v>7.56</c:v>
                </c:pt>
                <c:pt idx="35">
                  <c:v>11.08</c:v>
                </c:pt>
              </c:numCache>
            </c:numRef>
          </c:xVal>
          <c:yVal>
            <c:numRef>
              <c:f>'DO (전체)'!$R$3:$R$38</c:f>
              <c:numCache>
                <c:formatCode>General</c:formatCode>
                <c:ptCount val="36"/>
                <c:pt idx="0">
                  <c:v>-0.39</c:v>
                </c:pt>
                <c:pt idx="1">
                  <c:v>2.06</c:v>
                </c:pt>
                <c:pt idx="2">
                  <c:v>1.43</c:v>
                </c:pt>
                <c:pt idx="3">
                  <c:v>-4.58</c:v>
                </c:pt>
                <c:pt idx="4">
                  <c:v>1.85</c:v>
                </c:pt>
                <c:pt idx="5">
                  <c:v>1.1200000000000001</c:v>
                </c:pt>
                <c:pt idx="6">
                  <c:v>0.44</c:v>
                </c:pt>
                <c:pt idx="7">
                  <c:v>7.68</c:v>
                </c:pt>
                <c:pt idx="8">
                  <c:v>4.07</c:v>
                </c:pt>
                <c:pt idx="9">
                  <c:v>1.68</c:v>
                </c:pt>
                <c:pt idx="10">
                  <c:v>4.5599999999999996</c:v>
                </c:pt>
                <c:pt idx="11">
                  <c:v>1.47</c:v>
                </c:pt>
                <c:pt idx="12">
                  <c:v>4</c:v>
                </c:pt>
                <c:pt idx="13">
                  <c:v>2.7</c:v>
                </c:pt>
                <c:pt idx="14">
                  <c:v>6.7</c:v>
                </c:pt>
                <c:pt idx="15">
                  <c:v>4.17</c:v>
                </c:pt>
                <c:pt idx="16">
                  <c:v>6.43</c:v>
                </c:pt>
                <c:pt idx="17">
                  <c:v>1.45</c:v>
                </c:pt>
                <c:pt idx="18">
                  <c:v>6.58</c:v>
                </c:pt>
                <c:pt idx="19">
                  <c:v>3.22</c:v>
                </c:pt>
                <c:pt idx="20">
                  <c:v>3.74</c:v>
                </c:pt>
                <c:pt idx="21">
                  <c:v>-2.1</c:v>
                </c:pt>
                <c:pt idx="22">
                  <c:v>6.16</c:v>
                </c:pt>
                <c:pt idx="23">
                  <c:v>4.8899999999999997</c:v>
                </c:pt>
                <c:pt idx="24">
                  <c:v>5.16</c:v>
                </c:pt>
                <c:pt idx="25">
                  <c:v>2.58</c:v>
                </c:pt>
                <c:pt idx="26">
                  <c:v>6.7</c:v>
                </c:pt>
                <c:pt idx="27">
                  <c:v>3.75</c:v>
                </c:pt>
                <c:pt idx="28">
                  <c:v>9.89</c:v>
                </c:pt>
                <c:pt idx="29">
                  <c:v>5.65</c:v>
                </c:pt>
                <c:pt idx="30">
                  <c:v>9.81</c:v>
                </c:pt>
                <c:pt idx="31">
                  <c:v>3.47</c:v>
                </c:pt>
                <c:pt idx="32">
                  <c:v>1.24</c:v>
                </c:pt>
                <c:pt idx="33">
                  <c:v>6.77</c:v>
                </c:pt>
                <c:pt idx="34">
                  <c:v>1.72</c:v>
                </c:pt>
                <c:pt idx="35">
                  <c:v>3.28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F12-47CB-B75F-76F18520A3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2126495"/>
        <c:axId val="1312121087"/>
      </c:scatterChart>
      <c:valAx>
        <c:axId val="1312126495"/>
        <c:scaling>
          <c:orientation val="minMax"/>
        </c:scaling>
        <c:delete val="0"/>
        <c:axPos val="b"/>
        <c:numFmt formatCode="#,##0_ " sourceLinked="0"/>
        <c:majorTickMark val="out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1312121087"/>
        <c:crossesAt val="-20"/>
        <c:crossBetween val="midCat"/>
      </c:valAx>
      <c:valAx>
        <c:axId val="1312121087"/>
        <c:scaling>
          <c:orientation val="minMax"/>
        </c:scaling>
        <c:delete val="0"/>
        <c:axPos val="l"/>
        <c:numFmt formatCode="#,##0_ " sourceLinked="0"/>
        <c:majorTickMark val="out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1312126495"/>
        <c:crossesAt val="-20"/>
        <c:crossBetween val="midCat"/>
        <c:minorUnit val="0.5"/>
      </c:valAx>
      <c:spPr>
        <a:noFill/>
        <a:ln w="12700" cmpd="sng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3"/>
          <c:order val="0"/>
          <c:spPr>
            <a:ln w="25400" cap="rnd">
              <a:noFill/>
              <a:round/>
            </a:ln>
            <a:effectLst/>
          </c:spPr>
          <c:marker>
            <c:symbol val="triangle"/>
            <c:size val="8"/>
            <c:spPr>
              <a:solidFill>
                <a:srgbClr val="FF0000"/>
              </a:solidFill>
              <a:ln w="9525">
                <a:solidFill>
                  <a:schemeClr val="bg1"/>
                </a:solidFill>
              </a:ln>
              <a:effectLst/>
            </c:spPr>
          </c:marker>
          <c:xVal>
            <c:numRef>
              <c:f>'2회차(0416)'!$AW$3:$AW$39</c:f>
              <c:numCache>
                <c:formatCode>0.00_);[Red]\(0.00\)</c:formatCode>
                <c:ptCount val="37"/>
                <c:pt idx="0">
                  <c:v>3.78</c:v>
                </c:pt>
                <c:pt idx="1">
                  <c:v>4.2699999999999996</c:v>
                </c:pt>
                <c:pt idx="2">
                  <c:v>4.5</c:v>
                </c:pt>
                <c:pt idx="3">
                  <c:v>2.41</c:v>
                </c:pt>
                <c:pt idx="4">
                  <c:v>4.5599999999999996</c:v>
                </c:pt>
                <c:pt idx="5">
                  <c:v>5.95</c:v>
                </c:pt>
                <c:pt idx="6">
                  <c:v>5.22</c:v>
                </c:pt>
                <c:pt idx="7">
                  <c:v>9.08</c:v>
                </c:pt>
                <c:pt idx="8">
                  <c:v>9.08</c:v>
                </c:pt>
                <c:pt idx="9">
                  <c:v>7.47</c:v>
                </c:pt>
                <c:pt idx="10">
                  <c:v>12.43</c:v>
                </c:pt>
                <c:pt idx="11">
                  <c:v>6.71</c:v>
                </c:pt>
                <c:pt idx="12">
                  <c:v>10.07</c:v>
                </c:pt>
                <c:pt idx="13">
                  <c:v>6.86</c:v>
                </c:pt>
                <c:pt idx="14">
                  <c:v>9.4700000000000006</c:v>
                </c:pt>
                <c:pt idx="15">
                  <c:v>11.14</c:v>
                </c:pt>
                <c:pt idx="16">
                  <c:v>10.29</c:v>
                </c:pt>
                <c:pt idx="17">
                  <c:v>5.64</c:v>
                </c:pt>
                <c:pt idx="18">
                  <c:v>10.58</c:v>
                </c:pt>
                <c:pt idx="19">
                  <c:v>8.69</c:v>
                </c:pt>
                <c:pt idx="20">
                  <c:v>9.7799999999999994</c:v>
                </c:pt>
                <c:pt idx="21">
                  <c:v>13.1</c:v>
                </c:pt>
                <c:pt idx="22">
                  <c:v>9.0500000000000007</c:v>
                </c:pt>
                <c:pt idx="23">
                  <c:v>8.14</c:v>
                </c:pt>
                <c:pt idx="24">
                  <c:v>9.0500000000000007</c:v>
                </c:pt>
                <c:pt idx="25">
                  <c:v>8.6</c:v>
                </c:pt>
                <c:pt idx="26">
                  <c:v>8.9600000000000009</c:v>
                </c:pt>
                <c:pt idx="27">
                  <c:v>10.220000000000001</c:v>
                </c:pt>
                <c:pt idx="28">
                  <c:v>10.5</c:v>
                </c:pt>
                <c:pt idx="29">
                  <c:v>14.01</c:v>
                </c:pt>
                <c:pt idx="30">
                  <c:v>10.41</c:v>
                </c:pt>
                <c:pt idx="31">
                  <c:v>9.1</c:v>
                </c:pt>
                <c:pt idx="32">
                  <c:v>11.43</c:v>
                </c:pt>
                <c:pt idx="33">
                  <c:v>10.5</c:v>
                </c:pt>
                <c:pt idx="34">
                  <c:v>12.62</c:v>
                </c:pt>
                <c:pt idx="35">
                  <c:v>10.89</c:v>
                </c:pt>
                <c:pt idx="36" formatCode="0.00_ ">
                  <c:v>9.77</c:v>
                </c:pt>
              </c:numCache>
            </c:numRef>
          </c:xVal>
          <c:yVal>
            <c:numRef>
              <c:f>'2회차(0416)'!$AY$3:$AY$39</c:f>
              <c:numCache>
                <c:formatCode>0.00_);[Red]\(0.00\)</c:formatCode>
                <c:ptCount val="37"/>
                <c:pt idx="1">
                  <c:v>2.37</c:v>
                </c:pt>
                <c:pt idx="3">
                  <c:v>2.35</c:v>
                </c:pt>
                <c:pt idx="5">
                  <c:v>2.46</c:v>
                </c:pt>
                <c:pt idx="7">
                  <c:v>4.62</c:v>
                </c:pt>
                <c:pt idx="9">
                  <c:v>1.41</c:v>
                </c:pt>
                <c:pt idx="11">
                  <c:v>1.62</c:v>
                </c:pt>
                <c:pt idx="13">
                  <c:v>2.61</c:v>
                </c:pt>
                <c:pt idx="15">
                  <c:v>1.94</c:v>
                </c:pt>
                <c:pt idx="17">
                  <c:v>1.22</c:v>
                </c:pt>
                <c:pt idx="19">
                  <c:v>2.75</c:v>
                </c:pt>
                <c:pt idx="21">
                  <c:v>1.02</c:v>
                </c:pt>
                <c:pt idx="23">
                  <c:v>7.11</c:v>
                </c:pt>
                <c:pt idx="25">
                  <c:v>4.2699999999999996</c:v>
                </c:pt>
                <c:pt idx="27">
                  <c:v>3.58</c:v>
                </c:pt>
                <c:pt idx="29">
                  <c:v>3.85</c:v>
                </c:pt>
                <c:pt idx="31">
                  <c:v>6.2</c:v>
                </c:pt>
                <c:pt idx="32">
                  <c:v>0.84</c:v>
                </c:pt>
                <c:pt idx="34">
                  <c:v>5.42</c:v>
                </c:pt>
                <c:pt idx="36" formatCode="0.00_ ">
                  <c:v>-1.17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B2-49BD-A90D-EC05EC4D9C2F}"/>
            </c:ext>
          </c:extLst>
        </c:ser>
        <c:ser>
          <c:idx val="0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0000CC"/>
              </a:solidFill>
              <a:ln w="9525">
                <a:solidFill>
                  <a:schemeClr val="bg1"/>
                </a:solidFill>
              </a:ln>
              <a:effectLst/>
            </c:spPr>
          </c:marker>
          <c:xVal>
            <c:numRef>
              <c:f>'2회차(0416)'!$AW$3:$AW$38</c:f>
              <c:numCache>
                <c:formatCode>0.00_);[Red]\(0.00\)</c:formatCode>
                <c:ptCount val="36"/>
                <c:pt idx="0">
                  <c:v>3.78</c:v>
                </c:pt>
                <c:pt idx="1">
                  <c:v>4.2699999999999996</c:v>
                </c:pt>
                <c:pt idx="2">
                  <c:v>4.5</c:v>
                </c:pt>
                <c:pt idx="3">
                  <c:v>2.41</c:v>
                </c:pt>
                <c:pt idx="4">
                  <c:v>4.5599999999999996</c:v>
                </c:pt>
                <c:pt idx="5">
                  <c:v>5.95</c:v>
                </c:pt>
                <c:pt idx="6">
                  <c:v>5.22</c:v>
                </c:pt>
                <c:pt idx="7">
                  <c:v>9.08</c:v>
                </c:pt>
                <c:pt idx="8">
                  <c:v>9.08</c:v>
                </c:pt>
                <c:pt idx="9">
                  <c:v>7.47</c:v>
                </c:pt>
                <c:pt idx="10">
                  <c:v>12.43</c:v>
                </c:pt>
                <c:pt idx="11">
                  <c:v>6.71</c:v>
                </c:pt>
                <c:pt idx="12">
                  <c:v>10.07</c:v>
                </c:pt>
                <c:pt idx="13">
                  <c:v>6.86</c:v>
                </c:pt>
                <c:pt idx="14">
                  <c:v>9.4700000000000006</c:v>
                </c:pt>
                <c:pt idx="15">
                  <c:v>11.14</c:v>
                </c:pt>
                <c:pt idx="16">
                  <c:v>10.29</c:v>
                </c:pt>
                <c:pt idx="17">
                  <c:v>5.64</c:v>
                </c:pt>
                <c:pt idx="18">
                  <c:v>10.58</c:v>
                </c:pt>
                <c:pt idx="19">
                  <c:v>8.69</c:v>
                </c:pt>
                <c:pt idx="20">
                  <c:v>9.7799999999999994</c:v>
                </c:pt>
                <c:pt idx="21">
                  <c:v>13.1</c:v>
                </c:pt>
                <c:pt idx="22">
                  <c:v>9.0500000000000007</c:v>
                </c:pt>
                <c:pt idx="23">
                  <c:v>8.14</c:v>
                </c:pt>
                <c:pt idx="24">
                  <c:v>9.0500000000000007</c:v>
                </c:pt>
                <c:pt idx="25">
                  <c:v>8.6</c:v>
                </c:pt>
                <c:pt idx="26">
                  <c:v>8.9600000000000009</c:v>
                </c:pt>
                <c:pt idx="27">
                  <c:v>10.220000000000001</c:v>
                </c:pt>
                <c:pt idx="28">
                  <c:v>10.5</c:v>
                </c:pt>
                <c:pt idx="29">
                  <c:v>14.01</c:v>
                </c:pt>
                <c:pt idx="30">
                  <c:v>10.41</c:v>
                </c:pt>
                <c:pt idx="31">
                  <c:v>9.1</c:v>
                </c:pt>
                <c:pt idx="32">
                  <c:v>11.43</c:v>
                </c:pt>
                <c:pt idx="33">
                  <c:v>10.5</c:v>
                </c:pt>
                <c:pt idx="34">
                  <c:v>12.62</c:v>
                </c:pt>
                <c:pt idx="35">
                  <c:v>10.89</c:v>
                </c:pt>
              </c:numCache>
            </c:numRef>
          </c:xVal>
          <c:yVal>
            <c:numRef>
              <c:f>'2회차(0416)'!$AZ$3:$AZ$38</c:f>
              <c:numCache>
                <c:formatCode>0.00_);[Red]\(0.00\)</c:formatCode>
                <c:ptCount val="36"/>
                <c:pt idx="0">
                  <c:v>2.0099999999999998</c:v>
                </c:pt>
                <c:pt idx="2">
                  <c:v>2.29</c:v>
                </c:pt>
                <c:pt idx="4">
                  <c:v>2.99</c:v>
                </c:pt>
                <c:pt idx="6">
                  <c:v>3.37</c:v>
                </c:pt>
                <c:pt idx="8">
                  <c:v>4.05</c:v>
                </c:pt>
                <c:pt idx="10">
                  <c:v>3.41</c:v>
                </c:pt>
                <c:pt idx="12">
                  <c:v>4.3099999999999996</c:v>
                </c:pt>
                <c:pt idx="14">
                  <c:v>5.39</c:v>
                </c:pt>
                <c:pt idx="16">
                  <c:v>4.78</c:v>
                </c:pt>
                <c:pt idx="18">
                  <c:v>3.54</c:v>
                </c:pt>
                <c:pt idx="20">
                  <c:v>3.68</c:v>
                </c:pt>
                <c:pt idx="22">
                  <c:v>7.36</c:v>
                </c:pt>
                <c:pt idx="24">
                  <c:v>5.2</c:v>
                </c:pt>
                <c:pt idx="26">
                  <c:v>8.98</c:v>
                </c:pt>
                <c:pt idx="28">
                  <c:v>7.16</c:v>
                </c:pt>
                <c:pt idx="30">
                  <c:v>4.92</c:v>
                </c:pt>
                <c:pt idx="33">
                  <c:v>5.0599999999999996</c:v>
                </c:pt>
                <c:pt idx="35">
                  <c:v>4.53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0B2-49BD-A90D-EC05EC4D9C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2126495"/>
        <c:axId val="1312121087"/>
      </c:scatterChart>
      <c:valAx>
        <c:axId val="1312126495"/>
        <c:scaling>
          <c:orientation val="minMax"/>
          <c:max val="25"/>
          <c:min val="-10"/>
        </c:scaling>
        <c:delete val="0"/>
        <c:axPos val="b"/>
        <c:numFmt formatCode="#,##0_ " sourceLinked="0"/>
        <c:majorTickMark val="out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1312121087"/>
        <c:crossesAt val="-20"/>
        <c:crossBetween val="midCat"/>
        <c:majorUnit val="5"/>
      </c:valAx>
      <c:valAx>
        <c:axId val="1312121087"/>
        <c:scaling>
          <c:orientation val="minMax"/>
          <c:max val="25"/>
          <c:min val="-5"/>
        </c:scaling>
        <c:delete val="0"/>
        <c:axPos val="l"/>
        <c:numFmt formatCode="#,##0_ " sourceLinked="0"/>
        <c:majorTickMark val="out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1312126495"/>
        <c:crossesAt val="-20"/>
        <c:crossBetween val="midCat"/>
        <c:majorUnit val="5"/>
      </c:valAx>
      <c:spPr>
        <a:noFill/>
        <a:ln w="12700" cmpd="sng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3"/>
          <c:order val="0"/>
          <c:spPr>
            <a:ln w="25400" cap="rnd">
              <a:noFill/>
              <a:round/>
            </a:ln>
            <a:effectLst/>
          </c:spPr>
          <c:marker>
            <c:symbol val="triangle"/>
            <c:size val="8"/>
            <c:spPr>
              <a:solidFill>
                <a:srgbClr val="FF0000"/>
              </a:solidFill>
              <a:ln w="9525">
                <a:solidFill>
                  <a:schemeClr val="bg1"/>
                </a:solidFill>
              </a:ln>
              <a:effectLst/>
            </c:spPr>
          </c:marker>
          <c:xVal>
            <c:numRef>
              <c:f>'2회차(416)-re'!$AW$3:$AW$40</c:f>
              <c:numCache>
                <c:formatCode>0.00_);[Red]\(0.00\)</c:formatCode>
                <c:ptCount val="38"/>
                <c:pt idx="0">
                  <c:v>3.78</c:v>
                </c:pt>
                <c:pt idx="1">
                  <c:v>4.2699999999999996</c:v>
                </c:pt>
                <c:pt idx="2">
                  <c:v>4.5</c:v>
                </c:pt>
                <c:pt idx="3">
                  <c:v>2.41</c:v>
                </c:pt>
                <c:pt idx="4">
                  <c:v>4.5599999999999996</c:v>
                </c:pt>
                <c:pt idx="5">
                  <c:v>5.95</c:v>
                </c:pt>
                <c:pt idx="6">
                  <c:v>5.22</c:v>
                </c:pt>
                <c:pt idx="7">
                  <c:v>9.08</c:v>
                </c:pt>
                <c:pt idx="8">
                  <c:v>9.08</c:v>
                </c:pt>
                <c:pt idx="9">
                  <c:v>7.47</c:v>
                </c:pt>
                <c:pt idx="10">
                  <c:v>12.43</c:v>
                </c:pt>
                <c:pt idx="11">
                  <c:v>6.71</c:v>
                </c:pt>
                <c:pt idx="12">
                  <c:v>10.07</c:v>
                </c:pt>
                <c:pt idx="13">
                  <c:v>6.86</c:v>
                </c:pt>
                <c:pt idx="14">
                  <c:v>9.4700000000000006</c:v>
                </c:pt>
                <c:pt idx="15">
                  <c:v>11.14</c:v>
                </c:pt>
                <c:pt idx="16">
                  <c:v>10.29</c:v>
                </c:pt>
                <c:pt idx="17">
                  <c:v>5.64</c:v>
                </c:pt>
                <c:pt idx="18">
                  <c:v>10.58</c:v>
                </c:pt>
                <c:pt idx="19">
                  <c:v>8.69</c:v>
                </c:pt>
                <c:pt idx="20">
                  <c:v>9.7799999999999994</c:v>
                </c:pt>
                <c:pt idx="21">
                  <c:v>13.1</c:v>
                </c:pt>
                <c:pt idx="22">
                  <c:v>9.0500000000000007</c:v>
                </c:pt>
                <c:pt idx="23">
                  <c:v>8.14</c:v>
                </c:pt>
                <c:pt idx="24">
                  <c:v>9.0500000000000007</c:v>
                </c:pt>
                <c:pt idx="25">
                  <c:v>8.6</c:v>
                </c:pt>
                <c:pt idx="26">
                  <c:v>8.9600000000000009</c:v>
                </c:pt>
                <c:pt idx="27">
                  <c:v>10.220000000000001</c:v>
                </c:pt>
                <c:pt idx="28">
                  <c:v>10.5</c:v>
                </c:pt>
                <c:pt idx="29">
                  <c:v>14.01</c:v>
                </c:pt>
                <c:pt idx="30">
                  <c:v>10.41</c:v>
                </c:pt>
                <c:pt idx="31">
                  <c:v>9.1</c:v>
                </c:pt>
                <c:pt idx="32">
                  <c:v>11.43</c:v>
                </c:pt>
                <c:pt idx="33">
                  <c:v>10.5</c:v>
                </c:pt>
                <c:pt idx="34">
                  <c:v>12.62</c:v>
                </c:pt>
                <c:pt idx="35">
                  <c:v>10.89</c:v>
                </c:pt>
                <c:pt idx="36" formatCode="0.00_ ">
                  <c:v>9.77</c:v>
                </c:pt>
                <c:pt idx="37" formatCode="0.00_ ">
                  <c:v>9</c:v>
                </c:pt>
              </c:numCache>
            </c:numRef>
          </c:xVal>
          <c:yVal>
            <c:numRef>
              <c:f>'2회차(416)-re'!$AY$3:$AY$40</c:f>
              <c:numCache>
                <c:formatCode>0.00_);[Red]\(0.00\)</c:formatCode>
                <c:ptCount val="38"/>
                <c:pt idx="1">
                  <c:v>2.37</c:v>
                </c:pt>
                <c:pt idx="3">
                  <c:v>2.35</c:v>
                </c:pt>
                <c:pt idx="5">
                  <c:v>2.46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4B-4636-9F5B-07E2A198A73D}"/>
            </c:ext>
          </c:extLst>
        </c:ser>
        <c:ser>
          <c:idx val="0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0000CC"/>
              </a:solidFill>
              <a:ln w="9525">
                <a:solidFill>
                  <a:schemeClr val="bg1"/>
                </a:solidFill>
              </a:ln>
              <a:effectLst/>
            </c:spPr>
          </c:marker>
          <c:xVal>
            <c:numRef>
              <c:f>'2회차(416)-re'!$AW$3:$AW$38</c:f>
              <c:numCache>
                <c:formatCode>0.00_);[Red]\(0.00\)</c:formatCode>
                <c:ptCount val="36"/>
                <c:pt idx="0">
                  <c:v>3.78</c:v>
                </c:pt>
                <c:pt idx="1">
                  <c:v>4.2699999999999996</c:v>
                </c:pt>
                <c:pt idx="2">
                  <c:v>4.5</c:v>
                </c:pt>
                <c:pt idx="3">
                  <c:v>2.41</c:v>
                </c:pt>
                <c:pt idx="4">
                  <c:v>4.5599999999999996</c:v>
                </c:pt>
                <c:pt idx="5">
                  <c:v>5.95</c:v>
                </c:pt>
                <c:pt idx="6">
                  <c:v>5.22</c:v>
                </c:pt>
                <c:pt idx="7">
                  <c:v>9.08</c:v>
                </c:pt>
                <c:pt idx="8">
                  <c:v>9.08</c:v>
                </c:pt>
                <c:pt idx="9">
                  <c:v>7.47</c:v>
                </c:pt>
                <c:pt idx="10">
                  <c:v>12.43</c:v>
                </c:pt>
                <c:pt idx="11">
                  <c:v>6.71</c:v>
                </c:pt>
                <c:pt idx="12">
                  <c:v>10.07</c:v>
                </c:pt>
                <c:pt idx="13">
                  <c:v>6.86</c:v>
                </c:pt>
                <c:pt idx="14">
                  <c:v>9.4700000000000006</c:v>
                </c:pt>
                <c:pt idx="15">
                  <c:v>11.14</c:v>
                </c:pt>
                <c:pt idx="16">
                  <c:v>10.29</c:v>
                </c:pt>
                <c:pt idx="17">
                  <c:v>5.64</c:v>
                </c:pt>
                <c:pt idx="18">
                  <c:v>10.58</c:v>
                </c:pt>
                <c:pt idx="19">
                  <c:v>8.69</c:v>
                </c:pt>
                <c:pt idx="20">
                  <c:v>9.7799999999999994</c:v>
                </c:pt>
                <c:pt idx="21">
                  <c:v>13.1</c:v>
                </c:pt>
                <c:pt idx="22">
                  <c:v>9.0500000000000007</c:v>
                </c:pt>
                <c:pt idx="23">
                  <c:v>8.14</c:v>
                </c:pt>
                <c:pt idx="24">
                  <c:v>9.0500000000000007</c:v>
                </c:pt>
                <c:pt idx="25">
                  <c:v>8.6</c:v>
                </c:pt>
                <c:pt idx="26">
                  <c:v>8.9600000000000009</c:v>
                </c:pt>
                <c:pt idx="27">
                  <c:v>10.220000000000001</c:v>
                </c:pt>
                <c:pt idx="28">
                  <c:v>10.5</c:v>
                </c:pt>
                <c:pt idx="29">
                  <c:v>14.01</c:v>
                </c:pt>
                <c:pt idx="30">
                  <c:v>10.41</c:v>
                </c:pt>
                <c:pt idx="31">
                  <c:v>9.1</c:v>
                </c:pt>
                <c:pt idx="32">
                  <c:v>11.43</c:v>
                </c:pt>
                <c:pt idx="33">
                  <c:v>10.5</c:v>
                </c:pt>
                <c:pt idx="34">
                  <c:v>12.62</c:v>
                </c:pt>
                <c:pt idx="35">
                  <c:v>10.89</c:v>
                </c:pt>
              </c:numCache>
            </c:numRef>
          </c:xVal>
          <c:yVal>
            <c:numRef>
              <c:f>'2회차(416)-re'!$AZ$3:$AZ$38</c:f>
              <c:numCache>
                <c:formatCode>0.00_);[Red]\(0.00\)</c:formatCode>
                <c:ptCount val="36"/>
                <c:pt idx="0">
                  <c:v>2.0099999999999998</c:v>
                </c:pt>
                <c:pt idx="2">
                  <c:v>2.29</c:v>
                </c:pt>
                <c:pt idx="4">
                  <c:v>2.99</c:v>
                </c:pt>
                <c:pt idx="6">
                  <c:v>3.37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F4B-4636-9F5B-07E2A198A7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2126495"/>
        <c:axId val="1312121087"/>
      </c:scatterChart>
      <c:valAx>
        <c:axId val="1312126495"/>
        <c:scaling>
          <c:orientation val="minMax"/>
          <c:max val="25"/>
          <c:min val="-10"/>
        </c:scaling>
        <c:delete val="0"/>
        <c:axPos val="b"/>
        <c:numFmt formatCode="#,##0_ " sourceLinked="0"/>
        <c:majorTickMark val="out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1312121087"/>
        <c:crossesAt val="-20"/>
        <c:crossBetween val="midCat"/>
        <c:majorUnit val="5"/>
      </c:valAx>
      <c:valAx>
        <c:axId val="1312121087"/>
        <c:scaling>
          <c:orientation val="minMax"/>
          <c:max val="25"/>
          <c:min val="-5"/>
        </c:scaling>
        <c:delete val="0"/>
        <c:axPos val="l"/>
        <c:numFmt formatCode="#,##0_ " sourceLinked="0"/>
        <c:majorTickMark val="out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1312126495"/>
        <c:crossesAt val="-20"/>
        <c:crossBetween val="midCat"/>
        <c:majorUnit val="5"/>
      </c:valAx>
      <c:spPr>
        <a:noFill/>
        <a:ln w="12700" cmpd="sng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0000CC"/>
              </a:solidFill>
              <a:ln w="9525">
                <a:solidFill>
                  <a:schemeClr val="bg1"/>
                </a:solidFill>
              </a:ln>
              <a:effectLst/>
            </c:spPr>
          </c:marker>
          <c:xVal>
            <c:numRef>
              <c:f>'2회차(416)-re'!$BG$3:$BG$38</c:f>
              <c:numCache>
                <c:formatCode>0.000_ </c:formatCode>
                <c:ptCount val="36"/>
                <c:pt idx="0">
                  <c:v>0.31772824238643105</c:v>
                </c:pt>
                <c:pt idx="2">
                  <c:v>0.29685253657917537</c:v>
                </c:pt>
                <c:pt idx="4">
                  <c:v>0.31288750739162396</c:v>
                </c:pt>
                <c:pt idx="6">
                  <c:v>0.28888079326950444</c:v>
                </c:pt>
                <c:pt idx="8">
                  <c:v>0.19678116754072517</c:v>
                </c:pt>
                <c:pt idx="10">
                  <c:v>0.13187669605181113</c:v>
                </c:pt>
                <c:pt idx="12">
                  <c:v>0.12592239706619424</c:v>
                </c:pt>
                <c:pt idx="14">
                  <c:v>0.13961976535027965</c:v>
                </c:pt>
                <c:pt idx="16">
                  <c:v>0.14154434858192511</c:v>
                </c:pt>
                <c:pt idx="18">
                  <c:v>0.16708933456860389</c:v>
                </c:pt>
                <c:pt idx="20">
                  <c:v>0.14154434858192511</c:v>
                </c:pt>
                <c:pt idx="22">
                  <c:v>0.11084631027318571</c:v>
                </c:pt>
                <c:pt idx="24">
                  <c:v>0.1216503932885043</c:v>
                </c:pt>
                <c:pt idx="26">
                  <c:v>5.339276301979496E-2</c:v>
                </c:pt>
                <c:pt idx="28">
                  <c:v>0.19424314732308895</c:v>
                </c:pt>
                <c:pt idx="30">
                  <c:v>0.12557241819719428</c:v>
                </c:pt>
                <c:pt idx="33">
                  <c:v>0.12931012039882797</c:v>
                </c:pt>
                <c:pt idx="35">
                  <c:v>0.11473071627057006</c:v>
                </c:pt>
              </c:numCache>
            </c:numRef>
          </c:xVal>
          <c:yVal>
            <c:numRef>
              <c:f>'2회차(416)-re'!$AW$3:$AW$38</c:f>
              <c:numCache>
                <c:formatCode>0.00_);[Red]\(0.00\)</c:formatCode>
                <c:ptCount val="36"/>
                <c:pt idx="0">
                  <c:v>3.78</c:v>
                </c:pt>
                <c:pt idx="1">
                  <c:v>4.2699999999999996</c:v>
                </c:pt>
                <c:pt idx="2">
                  <c:v>4.5</c:v>
                </c:pt>
                <c:pt idx="3">
                  <c:v>2.41</c:v>
                </c:pt>
                <c:pt idx="4">
                  <c:v>4.5599999999999996</c:v>
                </c:pt>
                <c:pt idx="5">
                  <c:v>5.95</c:v>
                </c:pt>
                <c:pt idx="6">
                  <c:v>5.22</c:v>
                </c:pt>
                <c:pt idx="7">
                  <c:v>9.08</c:v>
                </c:pt>
                <c:pt idx="8">
                  <c:v>9.08</c:v>
                </c:pt>
                <c:pt idx="9">
                  <c:v>7.47</c:v>
                </c:pt>
                <c:pt idx="10">
                  <c:v>12.43</c:v>
                </c:pt>
                <c:pt idx="11">
                  <c:v>6.71</c:v>
                </c:pt>
                <c:pt idx="12">
                  <c:v>10.07</c:v>
                </c:pt>
                <c:pt idx="13">
                  <c:v>6.86</c:v>
                </c:pt>
                <c:pt idx="14">
                  <c:v>9.4700000000000006</c:v>
                </c:pt>
                <c:pt idx="15">
                  <c:v>11.14</c:v>
                </c:pt>
                <c:pt idx="16">
                  <c:v>10.29</c:v>
                </c:pt>
                <c:pt idx="17">
                  <c:v>5.64</c:v>
                </c:pt>
                <c:pt idx="18">
                  <c:v>10.58</c:v>
                </c:pt>
                <c:pt idx="19">
                  <c:v>8.69</c:v>
                </c:pt>
                <c:pt idx="20">
                  <c:v>9.7799999999999994</c:v>
                </c:pt>
                <c:pt idx="21">
                  <c:v>13.1</c:v>
                </c:pt>
                <c:pt idx="22">
                  <c:v>9.0500000000000007</c:v>
                </c:pt>
                <c:pt idx="23">
                  <c:v>8.14</c:v>
                </c:pt>
                <c:pt idx="24">
                  <c:v>9.0500000000000007</c:v>
                </c:pt>
                <c:pt idx="25">
                  <c:v>8.6</c:v>
                </c:pt>
                <c:pt idx="26">
                  <c:v>8.9600000000000009</c:v>
                </c:pt>
                <c:pt idx="27">
                  <c:v>10.220000000000001</c:v>
                </c:pt>
                <c:pt idx="28">
                  <c:v>10.5</c:v>
                </c:pt>
                <c:pt idx="29">
                  <c:v>14.01</c:v>
                </c:pt>
                <c:pt idx="30">
                  <c:v>10.41</c:v>
                </c:pt>
                <c:pt idx="31">
                  <c:v>9.1</c:v>
                </c:pt>
                <c:pt idx="32">
                  <c:v>11.43</c:v>
                </c:pt>
                <c:pt idx="33">
                  <c:v>10.5</c:v>
                </c:pt>
                <c:pt idx="34">
                  <c:v>12.62</c:v>
                </c:pt>
                <c:pt idx="35">
                  <c:v>10.89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66-4A6C-A00B-B4ECB7026600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triangle"/>
            <c:size val="8"/>
            <c:spPr>
              <a:solidFill>
                <a:srgbClr val="FF0000"/>
              </a:solidFill>
              <a:ln w="9525">
                <a:solidFill>
                  <a:schemeClr val="bg1"/>
                </a:solidFill>
              </a:ln>
              <a:effectLst/>
            </c:spPr>
          </c:marker>
          <c:xVal>
            <c:numRef>
              <c:f>'2회차(416)-re'!$BF$3:$BF$38</c:f>
              <c:numCache>
                <c:formatCode>0.000_ </c:formatCode>
                <c:ptCount val="36"/>
                <c:pt idx="1">
                  <c:v>0.30040529300100066</c:v>
                </c:pt>
                <c:pt idx="3">
                  <c:v>0.45453678136167502</c:v>
                </c:pt>
                <c:pt idx="5">
                  <c:v>0.27718377955429752</c:v>
                </c:pt>
                <c:pt idx="7">
                  <c:v>0.12770196740347795</c:v>
                </c:pt>
                <c:pt idx="9">
                  <c:v>0.33417866913720778</c:v>
                </c:pt>
                <c:pt idx="11">
                  <c:v>0.17075191257502079</c:v>
                </c:pt>
                <c:pt idx="13">
                  <c:v>0.18115860492121286</c:v>
                </c:pt>
                <c:pt idx="15">
                  <c:v>0.12613332235441232</c:v>
                </c:pt>
                <c:pt idx="17">
                  <c:v>0.20098290065547372</c:v>
                </c:pt>
                <c:pt idx="19">
                  <c:v>0.16947095299081205</c:v>
                </c:pt>
                <c:pt idx="21">
                  <c:v>0.17759809774901922</c:v>
                </c:pt>
                <c:pt idx="23">
                  <c:v>8.7866503437087698E-2</c:v>
                </c:pt>
                <c:pt idx="25">
                  <c:v>0.22613091124800047</c:v>
                </c:pt>
                <c:pt idx="27">
                  <c:v>7.3298111725098147E-2</c:v>
                </c:pt>
                <c:pt idx="29">
                  <c:v>0.12178155274218461</c:v>
                </c:pt>
                <c:pt idx="31">
                  <c:v>8.2961726161128346E-2</c:v>
                </c:pt>
                <c:pt idx="32">
                  <c:v>0.10839960668750118</c:v>
                </c:pt>
                <c:pt idx="34">
                  <c:v>6.1287243715885092E-2</c:v>
                </c:pt>
              </c:numCache>
            </c:numRef>
          </c:xVal>
          <c:yVal>
            <c:numRef>
              <c:f>'2회차(416)-re'!$AW$3:$AW$38</c:f>
              <c:numCache>
                <c:formatCode>0.00_);[Red]\(0.00\)</c:formatCode>
                <c:ptCount val="36"/>
                <c:pt idx="0">
                  <c:v>3.78</c:v>
                </c:pt>
                <c:pt idx="1">
                  <c:v>4.2699999999999996</c:v>
                </c:pt>
                <c:pt idx="2">
                  <c:v>4.5</c:v>
                </c:pt>
                <c:pt idx="3">
                  <c:v>2.41</c:v>
                </c:pt>
                <c:pt idx="4">
                  <c:v>4.5599999999999996</c:v>
                </c:pt>
                <c:pt idx="5">
                  <c:v>5.95</c:v>
                </c:pt>
                <c:pt idx="6">
                  <c:v>5.22</c:v>
                </c:pt>
                <c:pt idx="7">
                  <c:v>9.08</c:v>
                </c:pt>
                <c:pt idx="8">
                  <c:v>9.08</c:v>
                </c:pt>
                <c:pt idx="9">
                  <c:v>7.47</c:v>
                </c:pt>
                <c:pt idx="10">
                  <c:v>12.43</c:v>
                </c:pt>
                <c:pt idx="11">
                  <c:v>6.71</c:v>
                </c:pt>
                <c:pt idx="12">
                  <c:v>10.07</c:v>
                </c:pt>
                <c:pt idx="13">
                  <c:v>6.86</c:v>
                </c:pt>
                <c:pt idx="14">
                  <c:v>9.4700000000000006</c:v>
                </c:pt>
                <c:pt idx="15">
                  <c:v>11.14</c:v>
                </c:pt>
                <c:pt idx="16">
                  <c:v>10.29</c:v>
                </c:pt>
                <c:pt idx="17">
                  <c:v>5.64</c:v>
                </c:pt>
                <c:pt idx="18">
                  <c:v>10.58</c:v>
                </c:pt>
                <c:pt idx="19">
                  <c:v>8.69</c:v>
                </c:pt>
                <c:pt idx="20">
                  <c:v>9.7799999999999994</c:v>
                </c:pt>
                <c:pt idx="21">
                  <c:v>13.1</c:v>
                </c:pt>
                <c:pt idx="22">
                  <c:v>9.0500000000000007</c:v>
                </c:pt>
                <c:pt idx="23">
                  <c:v>8.14</c:v>
                </c:pt>
                <c:pt idx="24">
                  <c:v>9.0500000000000007</c:v>
                </c:pt>
                <c:pt idx="25">
                  <c:v>8.6</c:v>
                </c:pt>
                <c:pt idx="26">
                  <c:v>8.9600000000000009</c:v>
                </c:pt>
                <c:pt idx="27">
                  <c:v>10.220000000000001</c:v>
                </c:pt>
                <c:pt idx="28">
                  <c:v>10.5</c:v>
                </c:pt>
                <c:pt idx="29">
                  <c:v>14.01</c:v>
                </c:pt>
                <c:pt idx="30">
                  <c:v>10.41</c:v>
                </c:pt>
                <c:pt idx="31">
                  <c:v>9.1</c:v>
                </c:pt>
                <c:pt idx="32">
                  <c:v>11.43</c:v>
                </c:pt>
                <c:pt idx="33">
                  <c:v>10.5</c:v>
                </c:pt>
                <c:pt idx="34">
                  <c:v>12.62</c:v>
                </c:pt>
                <c:pt idx="35">
                  <c:v>10.89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66-4A6C-A00B-B4ECB70266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2126495"/>
        <c:axId val="1312121087"/>
      </c:scatterChart>
      <c:valAx>
        <c:axId val="1312126495"/>
        <c:scaling>
          <c:orientation val="minMax"/>
        </c:scaling>
        <c:delete val="0"/>
        <c:axPos val="b"/>
        <c:numFmt formatCode="#,##0.00_ " sourceLinked="0"/>
        <c:majorTickMark val="out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1312121087"/>
        <c:crossesAt val="-20"/>
        <c:crossBetween val="midCat"/>
      </c:valAx>
      <c:valAx>
        <c:axId val="1312121087"/>
        <c:scaling>
          <c:orientation val="minMax"/>
          <c:max val="25"/>
          <c:min val="-5"/>
        </c:scaling>
        <c:delete val="0"/>
        <c:axPos val="l"/>
        <c:numFmt formatCode="#,##0_ " sourceLinked="0"/>
        <c:majorTickMark val="out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1312126495"/>
        <c:crossesAt val="-20"/>
        <c:crossBetween val="midCat"/>
        <c:majorUnit val="5"/>
      </c:valAx>
      <c:spPr>
        <a:noFill/>
        <a:ln w="12700" cmpd="sng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triangle"/>
            <c:size val="8"/>
            <c:spPr>
              <a:solidFill>
                <a:srgbClr val="FF0000"/>
              </a:solidFill>
              <a:ln w="9525">
                <a:solidFill>
                  <a:schemeClr val="bg1"/>
                </a:solidFill>
              </a:ln>
              <a:effectLst/>
            </c:spPr>
          </c:marker>
          <c:xVal>
            <c:numRef>
              <c:f>'2회차(416)-re'!$AS$3:$AS$39</c:f>
              <c:numCache>
                <c:formatCode>0.0_ </c:formatCode>
                <c:ptCount val="37"/>
                <c:pt idx="0">
                  <c:v>258.22920486277604</c:v>
                </c:pt>
                <c:pt idx="1">
                  <c:v>132.99297661692944</c:v>
                </c:pt>
                <c:pt idx="2">
                  <c:v>179.87194313598283</c:v>
                </c:pt>
                <c:pt idx="3">
                  <c:v>119.9898457112233</c:v>
                </c:pt>
                <c:pt idx="4">
                  <c:v>172.14340112261303</c:v>
                </c:pt>
                <c:pt idx="5">
                  <c:v>167.150875807407</c:v>
                </c:pt>
                <c:pt idx="6">
                  <c:v>171.9177502609088</c:v>
                </c:pt>
                <c:pt idx="7">
                  <c:v>193.46740755366258</c:v>
                </c:pt>
                <c:pt idx="8">
                  <c:v>193.49561391137561</c:v>
                </c:pt>
                <c:pt idx="9">
                  <c:v>248.27236059007697</c:v>
                </c:pt>
                <c:pt idx="10">
                  <c:v>219.16339943023158</c:v>
                </c:pt>
                <c:pt idx="11">
                  <c:v>159.30950836318502</c:v>
                </c:pt>
                <c:pt idx="12">
                  <c:v>230.3895298000169</c:v>
                </c:pt>
                <c:pt idx="13">
                  <c:v>251.93918709277068</c:v>
                </c:pt>
                <c:pt idx="14">
                  <c:v>231.48957775082502</c:v>
                </c:pt>
                <c:pt idx="15">
                  <c:v>385.77835444109098</c:v>
                </c:pt>
                <c:pt idx="16">
                  <c:v>244.57732772967023</c:v>
                </c:pt>
                <c:pt idx="17">
                  <c:v>192.16991509886324</c:v>
                </c:pt>
                <c:pt idx="18">
                  <c:v>254.81623557949956</c:v>
                </c:pt>
                <c:pt idx="19">
                  <c:v>376.30101824951345</c:v>
                </c:pt>
                <c:pt idx="20">
                  <c:v>371.08284207260317</c:v>
                </c:pt>
                <c:pt idx="21">
                  <c:v>651.76430767494981</c:v>
                </c:pt>
                <c:pt idx="22">
                  <c:v>374.89070036386204</c:v>
                </c:pt>
                <c:pt idx="23">
                  <c:v>326.96809860942653</c:v>
                </c:pt>
                <c:pt idx="24">
                  <c:v>354.52571009505539</c:v>
                </c:pt>
                <c:pt idx="25">
                  <c:v>277.12746453050511</c:v>
                </c:pt>
                <c:pt idx="26">
                  <c:v>292.02042140298425</c:v>
                </c:pt>
                <c:pt idx="27">
                  <c:v>473.10523792062725</c:v>
                </c:pt>
                <c:pt idx="28">
                  <c:v>307.2800609257327</c:v>
                </c:pt>
                <c:pt idx="29">
                  <c:v>300.93363044030133</c:v>
                </c:pt>
                <c:pt idx="30">
                  <c:v>353.14359856711695</c:v>
                </c:pt>
                <c:pt idx="31">
                  <c:v>489.09824274391445</c:v>
                </c:pt>
                <c:pt idx="32">
                  <c:v>919.64008687558169</c:v>
                </c:pt>
                <c:pt idx="33">
                  <c:v>360.59007700335655</c:v>
                </c:pt>
                <c:pt idx="34">
                  <c:v>730.40363297887347</c:v>
                </c:pt>
                <c:pt idx="35">
                  <c:v>415.02834738950162</c:v>
                </c:pt>
                <c:pt idx="36">
                  <c:v>1213.8323978224691</c:v>
                </c:pt>
              </c:numCache>
            </c:numRef>
          </c:xVal>
          <c:yVal>
            <c:numRef>
              <c:f>'2회차(416)-re'!$BD$3:$BD$39</c:f>
              <c:numCache>
                <c:formatCode>General</c:formatCode>
                <c:ptCount val="37"/>
                <c:pt idx="1">
                  <c:v>0.4036862950133781</c:v>
                </c:pt>
                <c:pt idx="3">
                  <c:v>0.2957105133375954</c:v>
                </c:pt>
                <c:pt idx="5">
                  <c:v>0.34809983995996796</c:v>
                </c:pt>
                <c:pt idx="7">
                  <c:v>0.65279210310492619</c:v>
                </c:pt>
                <c:pt idx="9">
                  <c:v>0.19438967502972318</c:v>
                </c:pt>
                <c:pt idx="11">
                  <c:v>0.59288848847530928</c:v>
                </c:pt>
                <c:pt idx="13">
                  <c:v>0.35336668400493648</c:v>
                </c:pt>
                <c:pt idx="15">
                  <c:v>0.33144586168984264</c:v>
                </c:pt>
                <c:pt idx="17">
                  <c:v>0.41757624469306948</c:v>
                </c:pt>
                <c:pt idx="19">
                  <c:v>0.25290046464876187</c:v>
                </c:pt>
                <c:pt idx="21">
                  <c:v>0.13933217256496114</c:v>
                </c:pt>
                <c:pt idx="23">
                  <c:v>0.56137305866439757</c:v>
                </c:pt>
                <c:pt idx="25">
                  <c:v>0.2573598478841278</c:v>
                </c:pt>
                <c:pt idx="27">
                  <c:v>0.4650822334784861</c:v>
                </c:pt>
                <c:pt idx="29">
                  <c:v>0.44007638134255567</c:v>
                </c:pt>
                <c:pt idx="31">
                  <c:v>0.39747188112979265</c:v>
                </c:pt>
                <c:pt idx="32">
                  <c:v>0.16178367342259081</c:v>
                </c:pt>
                <c:pt idx="34">
                  <c:v>0.36028590950986872</c:v>
                </c:pt>
                <c:pt idx="36">
                  <c:v>0.24173412798975003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9A-4DE6-9122-B25DB57D00A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0000CC"/>
              </a:solidFill>
              <a:ln w="9525">
                <a:solidFill>
                  <a:schemeClr val="bg1"/>
                </a:solidFill>
              </a:ln>
              <a:effectLst/>
            </c:spPr>
          </c:marker>
          <c:xVal>
            <c:numRef>
              <c:f>'2회차(416)-re'!$AS$3:$AS$38</c:f>
              <c:numCache>
                <c:formatCode>0.0_ </c:formatCode>
                <c:ptCount val="36"/>
                <c:pt idx="0">
                  <c:v>258.22920486277604</c:v>
                </c:pt>
                <c:pt idx="1">
                  <c:v>132.99297661692944</c:v>
                </c:pt>
                <c:pt idx="2">
                  <c:v>179.87194313598283</c:v>
                </c:pt>
                <c:pt idx="3">
                  <c:v>119.9898457112233</c:v>
                </c:pt>
                <c:pt idx="4">
                  <c:v>172.14340112261303</c:v>
                </c:pt>
                <c:pt idx="5">
                  <c:v>167.150875807407</c:v>
                </c:pt>
                <c:pt idx="6">
                  <c:v>171.9177502609088</c:v>
                </c:pt>
                <c:pt idx="7">
                  <c:v>193.46740755366258</c:v>
                </c:pt>
                <c:pt idx="8">
                  <c:v>193.49561391137561</c:v>
                </c:pt>
                <c:pt idx="9">
                  <c:v>248.27236059007697</c:v>
                </c:pt>
                <c:pt idx="10">
                  <c:v>219.16339943023158</c:v>
                </c:pt>
                <c:pt idx="11">
                  <c:v>159.30950836318502</c:v>
                </c:pt>
                <c:pt idx="12">
                  <c:v>230.3895298000169</c:v>
                </c:pt>
                <c:pt idx="13">
                  <c:v>251.93918709277068</c:v>
                </c:pt>
                <c:pt idx="14">
                  <c:v>231.48957775082502</c:v>
                </c:pt>
                <c:pt idx="15">
                  <c:v>385.77835444109098</c:v>
                </c:pt>
                <c:pt idx="16">
                  <c:v>244.57732772967023</c:v>
                </c:pt>
                <c:pt idx="17">
                  <c:v>192.16991509886324</c:v>
                </c:pt>
                <c:pt idx="18">
                  <c:v>254.81623557949956</c:v>
                </c:pt>
                <c:pt idx="19">
                  <c:v>376.30101824951345</c:v>
                </c:pt>
                <c:pt idx="20">
                  <c:v>371.08284207260317</c:v>
                </c:pt>
                <c:pt idx="21">
                  <c:v>651.76430767494981</c:v>
                </c:pt>
                <c:pt idx="22">
                  <c:v>374.89070036386204</c:v>
                </c:pt>
                <c:pt idx="23">
                  <c:v>326.96809860942653</c:v>
                </c:pt>
                <c:pt idx="24">
                  <c:v>354.52571009505539</c:v>
                </c:pt>
                <c:pt idx="25">
                  <c:v>277.12746453050511</c:v>
                </c:pt>
                <c:pt idx="26">
                  <c:v>292.02042140298425</c:v>
                </c:pt>
                <c:pt idx="27">
                  <c:v>473.10523792062725</c:v>
                </c:pt>
                <c:pt idx="28">
                  <c:v>307.2800609257327</c:v>
                </c:pt>
                <c:pt idx="29">
                  <c:v>300.93363044030133</c:v>
                </c:pt>
                <c:pt idx="30">
                  <c:v>353.14359856711695</c:v>
                </c:pt>
                <c:pt idx="31">
                  <c:v>489.09824274391445</c:v>
                </c:pt>
                <c:pt idx="32">
                  <c:v>919.64008687558169</c:v>
                </c:pt>
                <c:pt idx="33">
                  <c:v>360.59007700335655</c:v>
                </c:pt>
                <c:pt idx="34">
                  <c:v>730.40363297887347</c:v>
                </c:pt>
                <c:pt idx="35">
                  <c:v>415.02834738950162</c:v>
                </c:pt>
              </c:numCache>
            </c:numRef>
          </c:xVal>
          <c:yVal>
            <c:numRef>
              <c:f>'2회차(416)-re'!$BE$3:$BE$38</c:f>
              <c:numCache>
                <c:formatCode>General</c:formatCode>
                <c:ptCount val="36"/>
                <c:pt idx="0">
                  <c:v>0.19657084931826047</c:v>
                </c:pt>
                <c:pt idx="2">
                  <c:v>0.30204809555615575</c:v>
                </c:pt>
                <c:pt idx="4">
                  <c:v>0.29943439834119595</c:v>
                </c:pt>
                <c:pt idx="6">
                  <c:v>0.32474382754714287</c:v>
                </c:pt>
                <c:pt idx="8">
                  <c:v>0.42357043052817606</c:v>
                </c:pt>
                <c:pt idx="10">
                  <c:v>0.55801285788435073</c:v>
                </c:pt>
                <c:pt idx="12">
                  <c:v>0.55592290954005297</c:v>
                </c:pt>
                <c:pt idx="14">
                  <c:v>0.49900160887545236</c:v>
                </c:pt>
                <c:pt idx="16">
                  <c:v>0.46587731390907017</c:v>
                </c:pt>
                <c:pt idx="18">
                  <c:v>0.37879520026823638</c:v>
                </c:pt>
                <c:pt idx="20">
                  <c:v>0.30705550234915985</c:v>
                </c:pt>
                <c:pt idx="22">
                  <c:v>0.38810959858591931</c:v>
                </c:pt>
                <c:pt idx="24">
                  <c:v>0.37395473750798358</c:v>
                </c:pt>
                <c:pt idx="26">
                  <c:v>1.0343908574475988</c:v>
                </c:pt>
                <c:pt idx="28">
                  <c:v>0.27020924613357511</c:v>
                </c:pt>
                <c:pt idx="30">
                  <c:v>0.36369279417799094</c:v>
                </c:pt>
                <c:pt idx="33">
                  <c:v>0.34588681320880776</c:v>
                </c:pt>
                <c:pt idx="35">
                  <c:v>0.33870595042873525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9A-4DE6-9122-B25DB57D00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267615"/>
        <c:axId val="634261791"/>
      </c:scatterChart>
      <c:valAx>
        <c:axId val="634267615"/>
        <c:scaling>
          <c:orientation val="minMax"/>
          <c:max val="1500"/>
        </c:scaling>
        <c:delete val="0"/>
        <c:axPos val="b"/>
        <c:numFmt formatCode="0_ " sourceLinked="0"/>
        <c:majorTickMark val="out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634261791"/>
        <c:crosses val="autoZero"/>
        <c:crossBetween val="midCat"/>
        <c:minorUnit val="50"/>
      </c:valAx>
      <c:valAx>
        <c:axId val="634261791"/>
        <c:scaling>
          <c:orientation val="minMax"/>
          <c:max val="1"/>
        </c:scaling>
        <c:delete val="0"/>
        <c:axPos val="l"/>
        <c:numFmt formatCode="#,##0.00_);[Red]\(#,##0.00\)" sourceLinked="0"/>
        <c:majorTickMark val="out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634267615"/>
        <c:crosses val="autoZero"/>
        <c:crossBetween val="midCat"/>
        <c:majorUnit val="0.2"/>
        <c:minorUnit val="5.000000000000001E-2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noFill/>
    <a:ln w="12700" cap="flat" cmpd="sng" algn="ctr">
      <a:noFill/>
      <a:round/>
    </a:ln>
    <a:effectLst/>
  </c:spPr>
  <c:txPr>
    <a:bodyPr/>
    <a:lstStyle/>
    <a:p>
      <a:pPr>
        <a:defRPr sz="1200" b="1">
          <a:latin typeface="Times New Roman" panose="02020603050405020304" pitchFamily="18" charset="0"/>
          <a:cs typeface="Times New Roman" panose="02020603050405020304" pitchFamily="18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0000CC"/>
              </a:solidFill>
              <a:ln w="9525">
                <a:solidFill>
                  <a:schemeClr val="bg1"/>
                </a:solidFill>
              </a:ln>
              <a:effectLst/>
            </c:spPr>
          </c:marker>
          <c:xVal>
            <c:numRef>
              <c:f>'3회차(0508)'!$BE$3:$BE$39</c:f>
              <c:numCache>
                <c:formatCode>0.000_ </c:formatCode>
                <c:ptCount val="37"/>
                <c:pt idx="0">
                  <c:v>0.21858227415263901</c:v>
                </c:pt>
                <c:pt idx="2">
                  <c:v>0.21504500746002142</c:v>
                </c:pt>
                <c:pt idx="4">
                  <c:v>0.22300570615671519</c:v>
                </c:pt>
                <c:pt idx="6">
                  <c:v>0.20715706587505958</c:v>
                </c:pt>
                <c:pt idx="8">
                  <c:v>0.16628986406827567</c:v>
                </c:pt>
                <c:pt idx="10">
                  <c:v>0.14560411236658233</c:v>
                </c:pt>
                <c:pt idx="12">
                  <c:v>0.14925984825685662</c:v>
                </c:pt>
                <c:pt idx="14">
                  <c:v>0.14297770907389398</c:v>
                </c:pt>
                <c:pt idx="16">
                  <c:v>0.13531283638020514</c:v>
                </c:pt>
                <c:pt idx="18">
                  <c:v>0.14621668630210516</c:v>
                </c:pt>
                <c:pt idx="20">
                  <c:v>0.1290884459067157</c:v>
                </c:pt>
                <c:pt idx="22">
                  <c:v>0.13172290398644459</c:v>
                </c:pt>
                <c:pt idx="24">
                  <c:v>0.12734204077607242</c:v>
                </c:pt>
                <c:pt idx="26">
                  <c:v>6.6491473241133914E-2</c:v>
                </c:pt>
                <c:pt idx="28">
                  <c:v>0.13073193306525027</c:v>
                </c:pt>
                <c:pt idx="30">
                  <c:v>0.12207769810146042</c:v>
                </c:pt>
                <c:pt idx="33">
                  <c:v>0.12230903104317947</c:v>
                </c:pt>
                <c:pt idx="35">
                  <c:v>0.12025806778640002</c:v>
                </c:pt>
                <c:pt idx="36">
                  <c:v>5.7511400289397274E-2</c:v>
                </c:pt>
              </c:numCache>
            </c:numRef>
          </c:xVal>
          <c:yVal>
            <c:numRef>
              <c:f>'3회차(0508)'!$AW$3:$AW$39</c:f>
              <c:numCache>
                <c:formatCode>0.00_);[Red]\(0.00\)</c:formatCode>
                <c:ptCount val="37"/>
                <c:pt idx="0">
                  <c:v>3.3</c:v>
                </c:pt>
                <c:pt idx="1">
                  <c:v>3.52</c:v>
                </c:pt>
                <c:pt idx="2">
                  <c:v>3.61</c:v>
                </c:pt>
                <c:pt idx="3">
                  <c:v>1.81</c:v>
                </c:pt>
                <c:pt idx="4">
                  <c:v>3.85</c:v>
                </c:pt>
                <c:pt idx="5">
                  <c:v>4.38</c:v>
                </c:pt>
                <c:pt idx="6">
                  <c:v>3.64</c:v>
                </c:pt>
                <c:pt idx="7">
                  <c:v>8.39</c:v>
                </c:pt>
                <c:pt idx="8">
                  <c:v>5.99</c:v>
                </c:pt>
                <c:pt idx="9">
                  <c:v>6.11</c:v>
                </c:pt>
                <c:pt idx="10">
                  <c:v>8.26</c:v>
                </c:pt>
                <c:pt idx="11">
                  <c:v>6.84</c:v>
                </c:pt>
                <c:pt idx="12">
                  <c:v>6.5</c:v>
                </c:pt>
                <c:pt idx="13">
                  <c:v>5.18</c:v>
                </c:pt>
                <c:pt idx="14">
                  <c:v>6</c:v>
                </c:pt>
                <c:pt idx="15">
                  <c:v>7.27</c:v>
                </c:pt>
                <c:pt idx="16">
                  <c:v>6.14</c:v>
                </c:pt>
                <c:pt idx="17">
                  <c:v>5.1100000000000003</c:v>
                </c:pt>
                <c:pt idx="18">
                  <c:v>5.9</c:v>
                </c:pt>
                <c:pt idx="19">
                  <c:v>6.79</c:v>
                </c:pt>
                <c:pt idx="20">
                  <c:v>6.79</c:v>
                </c:pt>
                <c:pt idx="21">
                  <c:v>5.7</c:v>
                </c:pt>
                <c:pt idx="22">
                  <c:v>6.38</c:v>
                </c:pt>
                <c:pt idx="23">
                  <c:v>6.94</c:v>
                </c:pt>
                <c:pt idx="24">
                  <c:v>6.37</c:v>
                </c:pt>
                <c:pt idx="25">
                  <c:v>7.54</c:v>
                </c:pt>
                <c:pt idx="26">
                  <c:v>6.09</c:v>
                </c:pt>
                <c:pt idx="27">
                  <c:v>6.6</c:v>
                </c:pt>
                <c:pt idx="28">
                  <c:v>5.52</c:v>
                </c:pt>
                <c:pt idx="29">
                  <c:v>7.38</c:v>
                </c:pt>
                <c:pt idx="30">
                  <c:v>6.05</c:v>
                </c:pt>
                <c:pt idx="31">
                  <c:v>7.74</c:v>
                </c:pt>
                <c:pt idx="32">
                  <c:v>8.07</c:v>
                </c:pt>
                <c:pt idx="33">
                  <c:v>6.09</c:v>
                </c:pt>
                <c:pt idx="34">
                  <c:v>7.3</c:v>
                </c:pt>
                <c:pt idx="35">
                  <c:v>6.22</c:v>
                </c:pt>
                <c:pt idx="36" formatCode="0.00_ ">
                  <c:v>11.48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EE-4812-9DF7-3E650CDC35B8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triangle"/>
            <c:size val="8"/>
            <c:spPr>
              <a:solidFill>
                <a:srgbClr val="FF0000"/>
              </a:solidFill>
              <a:ln w="9525">
                <a:solidFill>
                  <a:schemeClr val="bg1"/>
                </a:solidFill>
              </a:ln>
              <a:effectLst/>
            </c:spPr>
          </c:marker>
          <c:xVal>
            <c:numRef>
              <c:f>'3회차(0508)'!$BD$3:$BD$39</c:f>
              <c:numCache>
                <c:formatCode>0.000_ </c:formatCode>
                <c:ptCount val="37"/>
                <c:pt idx="1">
                  <c:v>0.21433091113543884</c:v>
                </c:pt>
                <c:pt idx="3">
                  <c:v>0.30100570331346099</c:v>
                </c:pt>
                <c:pt idx="5">
                  <c:v>0.1867753454623832</c:v>
                </c:pt>
                <c:pt idx="7">
                  <c:v>0.12927312179499426</c:v>
                </c:pt>
                <c:pt idx="9">
                  <c:v>0.21433091113543878</c:v>
                </c:pt>
                <c:pt idx="11">
                  <c:v>0.12512034358169619</c:v>
                </c:pt>
                <c:pt idx="13">
                  <c:v>0.1140069544974779</c:v>
                </c:pt>
                <c:pt idx="15">
                  <c:v>9.2055737708538088E-2</c:v>
                </c:pt>
                <c:pt idx="17">
                  <c:v>0.22853290878781232</c:v>
                </c:pt>
                <c:pt idx="19">
                  <c:v>0.1192739072527732</c:v>
                </c:pt>
                <c:pt idx="21">
                  <c:v>0.10064815341356759</c:v>
                </c:pt>
                <c:pt idx="23">
                  <c:v>0.12224284650257168</c:v>
                </c:pt>
                <c:pt idx="25">
                  <c:v>0.13009201286308808</c:v>
                </c:pt>
                <c:pt idx="27">
                  <c:v>6.4849944118487865E-2</c:v>
                </c:pt>
                <c:pt idx="29">
                  <c:v>8.6239656551537494E-2</c:v>
                </c:pt>
                <c:pt idx="31">
                  <c:v>0.10436811288369255</c:v>
                </c:pt>
                <c:pt idx="32">
                  <c:v>0.10952959046630423</c:v>
                </c:pt>
                <c:pt idx="34">
                  <c:v>0.13966292447403553</c:v>
                </c:pt>
              </c:numCache>
            </c:numRef>
          </c:xVal>
          <c:yVal>
            <c:numRef>
              <c:f>'3회차(0508)'!$AW$3:$AW$39</c:f>
              <c:numCache>
                <c:formatCode>0.00_);[Red]\(0.00\)</c:formatCode>
                <c:ptCount val="37"/>
                <c:pt idx="0">
                  <c:v>3.3</c:v>
                </c:pt>
                <c:pt idx="1">
                  <c:v>3.52</c:v>
                </c:pt>
                <c:pt idx="2">
                  <c:v>3.61</c:v>
                </c:pt>
                <c:pt idx="3">
                  <c:v>1.81</c:v>
                </c:pt>
                <c:pt idx="4">
                  <c:v>3.85</c:v>
                </c:pt>
                <c:pt idx="5">
                  <c:v>4.38</c:v>
                </c:pt>
                <c:pt idx="6">
                  <c:v>3.64</c:v>
                </c:pt>
                <c:pt idx="7">
                  <c:v>8.39</c:v>
                </c:pt>
                <c:pt idx="8">
                  <c:v>5.99</c:v>
                </c:pt>
                <c:pt idx="9">
                  <c:v>6.11</c:v>
                </c:pt>
                <c:pt idx="10">
                  <c:v>8.26</c:v>
                </c:pt>
                <c:pt idx="11">
                  <c:v>6.84</c:v>
                </c:pt>
                <c:pt idx="12">
                  <c:v>6.5</c:v>
                </c:pt>
                <c:pt idx="13">
                  <c:v>5.18</c:v>
                </c:pt>
                <c:pt idx="14">
                  <c:v>6</c:v>
                </c:pt>
                <c:pt idx="15">
                  <c:v>7.27</c:v>
                </c:pt>
                <c:pt idx="16">
                  <c:v>6.14</c:v>
                </c:pt>
                <c:pt idx="17">
                  <c:v>5.1100000000000003</c:v>
                </c:pt>
                <c:pt idx="18">
                  <c:v>5.9</c:v>
                </c:pt>
                <c:pt idx="19">
                  <c:v>6.79</c:v>
                </c:pt>
                <c:pt idx="20">
                  <c:v>6.79</c:v>
                </c:pt>
                <c:pt idx="21">
                  <c:v>5.7</c:v>
                </c:pt>
                <c:pt idx="22">
                  <c:v>6.38</c:v>
                </c:pt>
                <c:pt idx="23">
                  <c:v>6.94</c:v>
                </c:pt>
                <c:pt idx="24">
                  <c:v>6.37</c:v>
                </c:pt>
                <c:pt idx="25">
                  <c:v>7.54</c:v>
                </c:pt>
                <c:pt idx="26">
                  <c:v>6.09</c:v>
                </c:pt>
                <c:pt idx="27">
                  <c:v>6.6</c:v>
                </c:pt>
                <c:pt idx="28">
                  <c:v>5.52</c:v>
                </c:pt>
                <c:pt idx="29">
                  <c:v>7.38</c:v>
                </c:pt>
                <c:pt idx="30">
                  <c:v>6.05</c:v>
                </c:pt>
                <c:pt idx="31">
                  <c:v>7.74</c:v>
                </c:pt>
                <c:pt idx="32">
                  <c:v>8.07</c:v>
                </c:pt>
                <c:pt idx="33">
                  <c:v>6.09</c:v>
                </c:pt>
                <c:pt idx="34">
                  <c:v>7.3</c:v>
                </c:pt>
                <c:pt idx="35">
                  <c:v>6.22</c:v>
                </c:pt>
                <c:pt idx="36" formatCode="0.00_ ">
                  <c:v>11.48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EE-4812-9DF7-3E650CDC35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2126495"/>
        <c:axId val="1312121087"/>
      </c:scatterChart>
      <c:valAx>
        <c:axId val="1312126495"/>
        <c:scaling>
          <c:orientation val="minMax"/>
          <c:max val="0.5"/>
        </c:scaling>
        <c:delete val="0"/>
        <c:axPos val="b"/>
        <c:numFmt formatCode="#,##0.00_ " sourceLinked="0"/>
        <c:majorTickMark val="out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1312121087"/>
        <c:crossesAt val="-20"/>
        <c:crossBetween val="midCat"/>
      </c:valAx>
      <c:valAx>
        <c:axId val="1312121087"/>
        <c:scaling>
          <c:orientation val="minMax"/>
          <c:max val="25"/>
          <c:min val="-5"/>
        </c:scaling>
        <c:delete val="0"/>
        <c:axPos val="l"/>
        <c:numFmt formatCode="#,##0_ " sourceLinked="0"/>
        <c:majorTickMark val="out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1312126495"/>
        <c:crossesAt val="-20"/>
        <c:crossBetween val="midCat"/>
        <c:majorUnit val="5"/>
      </c:valAx>
      <c:spPr>
        <a:noFill/>
        <a:ln w="12700" cmpd="sng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triangle"/>
            <c:size val="8"/>
            <c:spPr>
              <a:solidFill>
                <a:srgbClr val="FF0000"/>
              </a:solidFill>
              <a:ln w="9525">
                <a:solidFill>
                  <a:schemeClr val="bg1"/>
                </a:solidFill>
              </a:ln>
              <a:effectLst/>
            </c:spPr>
          </c:marker>
          <c:xVal>
            <c:numRef>
              <c:f>'3회차(0508)'!$AS$3:$AS$39</c:f>
              <c:numCache>
                <c:formatCode>0.0_ </c:formatCode>
                <c:ptCount val="37"/>
                <c:pt idx="0">
                  <c:v>227.62530674414015</c:v>
                </c:pt>
                <c:pt idx="1">
                  <c:v>121.82325896257015</c:v>
                </c:pt>
                <c:pt idx="2">
                  <c:v>155.23368967365241</c:v>
                </c:pt>
                <c:pt idx="3">
                  <c:v>111.1753589259019</c:v>
                </c:pt>
                <c:pt idx="4">
                  <c:v>148.50647335909517</c:v>
                </c:pt>
                <c:pt idx="5">
                  <c:v>155.30420556793501</c:v>
                </c:pt>
                <c:pt idx="6">
                  <c:v>154.97983245423518</c:v>
                </c:pt>
                <c:pt idx="7">
                  <c:v>170.77539277353114</c:v>
                </c:pt>
                <c:pt idx="8">
                  <c:v>163.00454122359179</c:v>
                </c:pt>
                <c:pt idx="9">
                  <c:v>215.115787098412</c:v>
                </c:pt>
                <c:pt idx="10">
                  <c:v>173.51140947169492</c:v>
                </c:pt>
                <c:pt idx="11">
                  <c:v>153.55541138972723</c:v>
                </c:pt>
                <c:pt idx="12">
                  <c:v>168.68812230276703</c:v>
                </c:pt>
                <c:pt idx="13">
                  <c:v>212.08360364426142</c:v>
                </c:pt>
                <c:pt idx="14">
                  <c:v>173.04600456942993</c:v>
                </c:pt>
                <c:pt idx="15">
                  <c:v>262.93966660085175</c:v>
                </c:pt>
                <c:pt idx="16">
                  <c:v>180.78864976165625</c:v>
                </c:pt>
                <c:pt idx="17">
                  <c:v>180.59120525766508</c:v>
                </c:pt>
                <c:pt idx="18">
                  <c:v>175.57047358474597</c:v>
                </c:pt>
                <c:pt idx="19">
                  <c:v>255.36625955490365</c:v>
                </c:pt>
                <c:pt idx="20">
                  <c:v>223.53538487575102</c:v>
                </c:pt>
                <c:pt idx="21">
                  <c:v>355.48472625729841</c:v>
                </c:pt>
                <c:pt idx="22">
                  <c:v>211.91436549798323</c:v>
                </c:pt>
                <c:pt idx="23">
                  <c:v>250.17628973570638</c:v>
                </c:pt>
                <c:pt idx="24">
                  <c:v>221.44811440498688</c:v>
                </c:pt>
                <c:pt idx="25">
                  <c:v>267.49499337150587</c:v>
                </c:pt>
                <c:pt idx="26">
                  <c:v>265.37951654302879</c:v>
                </c:pt>
                <c:pt idx="27">
                  <c:v>354.90649592418129</c:v>
                </c:pt>
                <c:pt idx="28">
                  <c:v>206.44233210165572</c:v>
                </c:pt>
                <c:pt idx="29">
                  <c:v>223.54948805460751</c:v>
                </c:pt>
                <c:pt idx="30">
                  <c:v>213.19775477392605</c:v>
                </c:pt>
                <c:pt idx="31">
                  <c:v>288.9459284122641</c:v>
                </c:pt>
                <c:pt idx="32">
                  <c:v>536.80929681550231</c:v>
                </c:pt>
                <c:pt idx="33">
                  <c:v>215.31323160240314</c:v>
                </c:pt>
                <c:pt idx="34">
                  <c:v>283.23414097537585</c:v>
                </c:pt>
                <c:pt idx="35">
                  <c:v>228.59842608523962</c:v>
                </c:pt>
                <c:pt idx="36">
                  <c:v>957.33788395904423</c:v>
                </c:pt>
              </c:numCache>
            </c:numRef>
          </c:xVal>
          <c:yVal>
            <c:numRef>
              <c:f>'3회차(0508)'!$BB$3:$BB$39</c:f>
              <c:numCache>
                <c:formatCode>General</c:formatCode>
                <c:ptCount val="37"/>
                <c:pt idx="1">
                  <c:v>0.61768245966653823</c:v>
                </c:pt>
                <c:pt idx="3">
                  <c:v>0.48194449919890631</c:v>
                </c:pt>
                <c:pt idx="5">
                  <c:v>0.55600350284097222</c:v>
                </c:pt>
                <c:pt idx="7">
                  <c:v>0.73054464709884026</c:v>
                </c:pt>
                <c:pt idx="9">
                  <c:v>0.34980273300987069</c:v>
                </c:pt>
                <c:pt idx="11">
                  <c:v>0.8394353193404348</c:v>
                </c:pt>
                <c:pt idx="13">
                  <c:v>0.66702460427871313</c:v>
                </c:pt>
                <c:pt idx="15">
                  <c:v>0.66630538287726238</c:v>
                </c:pt>
                <c:pt idx="17">
                  <c:v>0.3907823574685575</c:v>
                </c:pt>
                <c:pt idx="19">
                  <c:v>0.52950654275462683</c:v>
                </c:pt>
                <c:pt idx="21">
                  <c:v>0.45076847493438538</c:v>
                </c:pt>
                <c:pt idx="23">
                  <c:v>0.52736425631256756</c:v>
                </c:pt>
                <c:pt idx="25">
                  <c:v>0.46346186094714853</c:v>
                </c:pt>
                <c:pt idx="27">
                  <c:v>0.70073972408930518</c:v>
                </c:pt>
                <c:pt idx="29">
                  <c:v>0.83656481464829213</c:v>
                </c:pt>
                <c:pt idx="31">
                  <c:v>0.53480552145971971</c:v>
                </c:pt>
                <c:pt idx="32">
                  <c:v>0.27430188996838872</c:v>
                </c:pt>
                <c:pt idx="34">
                  <c:v>0.40771206077202687</c:v>
                </c:pt>
                <c:pt idx="36">
                  <c:v>0.29292814758905239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FC-4273-BE2F-97660DB5EB31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0000CC"/>
              </a:solidFill>
              <a:ln w="9525">
                <a:solidFill>
                  <a:schemeClr val="bg1"/>
                </a:solidFill>
              </a:ln>
              <a:effectLst/>
            </c:spPr>
          </c:marker>
          <c:xVal>
            <c:numRef>
              <c:f>'3회차(0508)'!$AS$3:$AS$39</c:f>
              <c:numCache>
                <c:formatCode>0.0_ </c:formatCode>
                <c:ptCount val="37"/>
                <c:pt idx="0">
                  <c:v>227.62530674414015</c:v>
                </c:pt>
                <c:pt idx="1">
                  <c:v>121.82325896257015</c:v>
                </c:pt>
                <c:pt idx="2">
                  <c:v>155.23368967365241</c:v>
                </c:pt>
                <c:pt idx="3">
                  <c:v>111.1753589259019</c:v>
                </c:pt>
                <c:pt idx="4">
                  <c:v>148.50647335909517</c:v>
                </c:pt>
                <c:pt idx="5">
                  <c:v>155.30420556793501</c:v>
                </c:pt>
                <c:pt idx="6">
                  <c:v>154.97983245423518</c:v>
                </c:pt>
                <c:pt idx="7">
                  <c:v>170.77539277353114</c:v>
                </c:pt>
                <c:pt idx="8">
                  <c:v>163.00454122359179</c:v>
                </c:pt>
                <c:pt idx="9">
                  <c:v>215.115787098412</c:v>
                </c:pt>
                <c:pt idx="10">
                  <c:v>173.51140947169492</c:v>
                </c:pt>
                <c:pt idx="11">
                  <c:v>153.55541138972723</c:v>
                </c:pt>
                <c:pt idx="12">
                  <c:v>168.68812230276703</c:v>
                </c:pt>
                <c:pt idx="13">
                  <c:v>212.08360364426142</c:v>
                </c:pt>
                <c:pt idx="14">
                  <c:v>173.04600456942993</c:v>
                </c:pt>
                <c:pt idx="15">
                  <c:v>262.93966660085175</c:v>
                </c:pt>
                <c:pt idx="16">
                  <c:v>180.78864976165625</c:v>
                </c:pt>
                <c:pt idx="17">
                  <c:v>180.59120525766508</c:v>
                </c:pt>
                <c:pt idx="18">
                  <c:v>175.57047358474597</c:v>
                </c:pt>
                <c:pt idx="19">
                  <c:v>255.36625955490365</c:v>
                </c:pt>
                <c:pt idx="20">
                  <c:v>223.53538487575102</c:v>
                </c:pt>
                <c:pt idx="21">
                  <c:v>355.48472625729841</c:v>
                </c:pt>
                <c:pt idx="22">
                  <c:v>211.91436549798323</c:v>
                </c:pt>
                <c:pt idx="23">
                  <c:v>250.17628973570638</c:v>
                </c:pt>
                <c:pt idx="24">
                  <c:v>221.44811440498688</c:v>
                </c:pt>
                <c:pt idx="25">
                  <c:v>267.49499337150587</c:v>
                </c:pt>
                <c:pt idx="26">
                  <c:v>265.37951654302879</c:v>
                </c:pt>
                <c:pt idx="27">
                  <c:v>354.90649592418129</c:v>
                </c:pt>
                <c:pt idx="28">
                  <c:v>206.44233210165572</c:v>
                </c:pt>
                <c:pt idx="29">
                  <c:v>223.54948805460751</c:v>
                </c:pt>
                <c:pt idx="30">
                  <c:v>213.19775477392605</c:v>
                </c:pt>
                <c:pt idx="31">
                  <c:v>288.9459284122641</c:v>
                </c:pt>
                <c:pt idx="32">
                  <c:v>536.80929681550231</c:v>
                </c:pt>
                <c:pt idx="33">
                  <c:v>215.31323160240314</c:v>
                </c:pt>
                <c:pt idx="34">
                  <c:v>283.23414097537585</c:v>
                </c:pt>
                <c:pt idx="35">
                  <c:v>228.59842608523962</c:v>
                </c:pt>
                <c:pt idx="36">
                  <c:v>957.33788395904423</c:v>
                </c:pt>
              </c:numCache>
            </c:numRef>
          </c:xVal>
          <c:yVal>
            <c:numRef>
              <c:f>'3회차(0508)'!$BC$3:$BC$39</c:f>
              <c:numCache>
                <c:formatCode>General</c:formatCode>
                <c:ptCount val="37"/>
                <c:pt idx="0">
                  <c:v>0.32414909114746926</c:v>
                </c:pt>
                <c:pt idx="2">
                  <c:v>0.48313104800764506</c:v>
                </c:pt>
                <c:pt idx="4">
                  <c:v>0.48698875362210342</c:v>
                </c:pt>
                <c:pt idx="6">
                  <c:v>0.50234878270860284</c:v>
                </c:pt>
                <c:pt idx="8">
                  <c:v>0.59499704699846456</c:v>
                </c:pt>
                <c:pt idx="10">
                  <c:v>0.63837903159171572</c:v>
                </c:pt>
                <c:pt idx="12">
                  <c:v>0.64054964169353934</c:v>
                </c:pt>
                <c:pt idx="14">
                  <c:v>0.65185407063612222</c:v>
                </c:pt>
                <c:pt idx="16">
                  <c:v>0.65928035280277031</c:v>
                </c:pt>
                <c:pt idx="18">
                  <c:v>0.62824909911728788</c:v>
                </c:pt>
                <c:pt idx="20">
                  <c:v>0.55891612553344772</c:v>
                </c:pt>
                <c:pt idx="22">
                  <c:v>0.57777480220358346</c:v>
                </c:pt>
                <c:pt idx="24">
                  <c:v>0.57192160147522364</c:v>
                </c:pt>
                <c:pt idx="26">
                  <c:v>0.91400156252395615</c:v>
                </c:pt>
                <c:pt idx="28">
                  <c:v>0.59758522745146669</c:v>
                </c:pt>
                <c:pt idx="30">
                  <c:v>0.61967123111159139</c:v>
                </c:pt>
                <c:pt idx="33">
                  <c:v>0.61242237240679387</c:v>
                </c:pt>
                <c:pt idx="35">
                  <c:v>0.58666858721384507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BFC-4273-BE2F-97660DB5EB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267615"/>
        <c:axId val="634261791"/>
      </c:scatterChart>
      <c:valAx>
        <c:axId val="634267615"/>
        <c:scaling>
          <c:orientation val="minMax"/>
          <c:max val="1000"/>
        </c:scaling>
        <c:delete val="0"/>
        <c:axPos val="b"/>
        <c:numFmt formatCode="0_ " sourceLinked="0"/>
        <c:majorTickMark val="out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634261791"/>
        <c:crosses val="autoZero"/>
        <c:crossBetween val="midCat"/>
        <c:minorUnit val="50"/>
      </c:valAx>
      <c:valAx>
        <c:axId val="634261791"/>
        <c:scaling>
          <c:orientation val="minMax"/>
          <c:max val="1"/>
        </c:scaling>
        <c:delete val="0"/>
        <c:axPos val="l"/>
        <c:numFmt formatCode="#,##0.00_);[Red]\(#,##0.00\)" sourceLinked="0"/>
        <c:majorTickMark val="out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634267615"/>
        <c:crosses val="autoZero"/>
        <c:crossBetween val="midCat"/>
        <c:majorUnit val="0.2"/>
        <c:minorUnit val="5.000000000000001E-2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noFill/>
    <a:ln w="12700" cap="flat" cmpd="sng" algn="ctr">
      <a:noFill/>
      <a:round/>
    </a:ln>
    <a:effectLst/>
  </c:spPr>
  <c:txPr>
    <a:bodyPr/>
    <a:lstStyle/>
    <a:p>
      <a:pPr>
        <a:defRPr sz="1200" b="1">
          <a:latin typeface="Times New Roman" panose="02020603050405020304" pitchFamily="18" charset="0"/>
          <a:cs typeface="Times New Roman" panose="02020603050405020304" pitchFamily="18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3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0000CC"/>
              </a:solidFill>
              <a:ln w="9525">
                <a:solidFill>
                  <a:schemeClr val="bg1"/>
                </a:solidFill>
              </a:ln>
              <a:effectLst/>
            </c:spPr>
          </c:marker>
          <c:xVal>
            <c:numRef>
              <c:f>'3회차(0508)'!$AW$3:$AW$38</c:f>
              <c:numCache>
                <c:formatCode>0.00_);[Red]\(0.00\)</c:formatCode>
                <c:ptCount val="36"/>
                <c:pt idx="0">
                  <c:v>3.3</c:v>
                </c:pt>
                <c:pt idx="1">
                  <c:v>3.52</c:v>
                </c:pt>
                <c:pt idx="2">
                  <c:v>3.61</c:v>
                </c:pt>
                <c:pt idx="3">
                  <c:v>1.81</c:v>
                </c:pt>
                <c:pt idx="4">
                  <c:v>3.85</c:v>
                </c:pt>
                <c:pt idx="5">
                  <c:v>4.38</c:v>
                </c:pt>
                <c:pt idx="6">
                  <c:v>3.64</c:v>
                </c:pt>
                <c:pt idx="7">
                  <c:v>8.39</c:v>
                </c:pt>
                <c:pt idx="8">
                  <c:v>5.99</c:v>
                </c:pt>
                <c:pt idx="9">
                  <c:v>6.11</c:v>
                </c:pt>
                <c:pt idx="10">
                  <c:v>8.26</c:v>
                </c:pt>
                <c:pt idx="11">
                  <c:v>6.84</c:v>
                </c:pt>
                <c:pt idx="12">
                  <c:v>6.5</c:v>
                </c:pt>
                <c:pt idx="13">
                  <c:v>5.18</c:v>
                </c:pt>
                <c:pt idx="14">
                  <c:v>6</c:v>
                </c:pt>
                <c:pt idx="15">
                  <c:v>7.27</c:v>
                </c:pt>
                <c:pt idx="16">
                  <c:v>6.14</c:v>
                </c:pt>
                <c:pt idx="17">
                  <c:v>5.1100000000000003</c:v>
                </c:pt>
                <c:pt idx="18">
                  <c:v>5.9</c:v>
                </c:pt>
                <c:pt idx="19">
                  <c:v>6.79</c:v>
                </c:pt>
                <c:pt idx="20">
                  <c:v>6.79</c:v>
                </c:pt>
                <c:pt idx="21">
                  <c:v>5.7</c:v>
                </c:pt>
                <c:pt idx="22">
                  <c:v>6.38</c:v>
                </c:pt>
                <c:pt idx="23">
                  <c:v>6.94</c:v>
                </c:pt>
                <c:pt idx="24">
                  <c:v>6.37</c:v>
                </c:pt>
                <c:pt idx="25">
                  <c:v>7.54</c:v>
                </c:pt>
                <c:pt idx="26">
                  <c:v>6.09</c:v>
                </c:pt>
                <c:pt idx="27">
                  <c:v>6.6</c:v>
                </c:pt>
                <c:pt idx="28">
                  <c:v>5.52</c:v>
                </c:pt>
                <c:pt idx="29">
                  <c:v>7.38</c:v>
                </c:pt>
                <c:pt idx="30">
                  <c:v>6.05</c:v>
                </c:pt>
                <c:pt idx="31">
                  <c:v>7.74</c:v>
                </c:pt>
                <c:pt idx="32">
                  <c:v>8.07</c:v>
                </c:pt>
                <c:pt idx="33">
                  <c:v>6.09</c:v>
                </c:pt>
                <c:pt idx="34">
                  <c:v>7.3</c:v>
                </c:pt>
                <c:pt idx="35">
                  <c:v>6.22</c:v>
                </c:pt>
              </c:numCache>
            </c:numRef>
          </c:xVal>
          <c:yVal>
            <c:numRef>
              <c:f>'3회차(0508)'!$AZ$3:$AZ$38</c:f>
              <c:numCache>
                <c:formatCode>0.00_);[Red]\(0.00\)</c:formatCode>
                <c:ptCount val="36"/>
                <c:pt idx="0">
                  <c:v>2.48</c:v>
                </c:pt>
                <c:pt idx="2">
                  <c:v>2.16</c:v>
                </c:pt>
                <c:pt idx="4">
                  <c:v>2.2599999999999998</c:v>
                </c:pt>
                <c:pt idx="6">
                  <c:v>1.17</c:v>
                </c:pt>
                <c:pt idx="8">
                  <c:v>1.63</c:v>
                </c:pt>
                <c:pt idx="10">
                  <c:v>1.58</c:v>
                </c:pt>
                <c:pt idx="12">
                  <c:v>1.95</c:v>
                </c:pt>
                <c:pt idx="14">
                  <c:v>1.41</c:v>
                </c:pt>
                <c:pt idx="16">
                  <c:v>1.89</c:v>
                </c:pt>
                <c:pt idx="18">
                  <c:v>1.97</c:v>
                </c:pt>
                <c:pt idx="20">
                  <c:v>2.4900000000000002</c:v>
                </c:pt>
                <c:pt idx="22">
                  <c:v>2.35</c:v>
                </c:pt>
                <c:pt idx="24">
                  <c:v>2.46</c:v>
                </c:pt>
                <c:pt idx="26">
                  <c:v>2.36</c:v>
                </c:pt>
                <c:pt idx="28">
                  <c:v>2.68</c:v>
                </c:pt>
                <c:pt idx="30">
                  <c:v>2.9</c:v>
                </c:pt>
                <c:pt idx="33">
                  <c:v>2.94</c:v>
                </c:pt>
                <c:pt idx="35">
                  <c:v>2.95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9D-43B1-9DDD-6C487DDB96F7}"/>
            </c:ext>
          </c:extLst>
        </c:ser>
        <c:ser>
          <c:idx val="0"/>
          <c:order val="1"/>
          <c:spPr>
            <a:ln w="25400" cap="rnd">
              <a:noFill/>
              <a:round/>
            </a:ln>
            <a:effectLst/>
          </c:spPr>
          <c:marker>
            <c:symbol val="triangle"/>
            <c:size val="8"/>
            <c:spPr>
              <a:solidFill>
                <a:srgbClr val="FF0000"/>
              </a:solidFill>
              <a:ln w="9525">
                <a:solidFill>
                  <a:schemeClr val="bg1"/>
                </a:solidFill>
              </a:ln>
              <a:effectLst/>
            </c:spPr>
          </c:marker>
          <c:xVal>
            <c:numRef>
              <c:f>'3회차(0508)'!$AW$3:$AW$39</c:f>
              <c:numCache>
                <c:formatCode>0.00_);[Red]\(0.00\)</c:formatCode>
                <c:ptCount val="37"/>
                <c:pt idx="0">
                  <c:v>3.3</c:v>
                </c:pt>
                <c:pt idx="1">
                  <c:v>3.52</c:v>
                </c:pt>
                <c:pt idx="2">
                  <c:v>3.61</c:v>
                </c:pt>
                <c:pt idx="3">
                  <c:v>1.81</c:v>
                </c:pt>
                <c:pt idx="4">
                  <c:v>3.85</c:v>
                </c:pt>
                <c:pt idx="5">
                  <c:v>4.38</c:v>
                </c:pt>
                <c:pt idx="6">
                  <c:v>3.64</c:v>
                </c:pt>
                <c:pt idx="7">
                  <c:v>8.39</c:v>
                </c:pt>
                <c:pt idx="8">
                  <c:v>5.99</c:v>
                </c:pt>
                <c:pt idx="9">
                  <c:v>6.11</c:v>
                </c:pt>
                <c:pt idx="10">
                  <c:v>8.26</c:v>
                </c:pt>
                <c:pt idx="11">
                  <c:v>6.84</c:v>
                </c:pt>
                <c:pt idx="12">
                  <c:v>6.5</c:v>
                </c:pt>
                <c:pt idx="13">
                  <c:v>5.18</c:v>
                </c:pt>
                <c:pt idx="14">
                  <c:v>6</c:v>
                </c:pt>
                <c:pt idx="15">
                  <c:v>7.27</c:v>
                </c:pt>
                <c:pt idx="16">
                  <c:v>6.14</c:v>
                </c:pt>
                <c:pt idx="17">
                  <c:v>5.1100000000000003</c:v>
                </c:pt>
                <c:pt idx="18">
                  <c:v>5.9</c:v>
                </c:pt>
                <c:pt idx="19">
                  <c:v>6.79</c:v>
                </c:pt>
                <c:pt idx="20">
                  <c:v>6.79</c:v>
                </c:pt>
                <c:pt idx="21">
                  <c:v>5.7</c:v>
                </c:pt>
                <c:pt idx="22">
                  <c:v>6.38</c:v>
                </c:pt>
                <c:pt idx="23">
                  <c:v>6.94</c:v>
                </c:pt>
                <c:pt idx="24">
                  <c:v>6.37</c:v>
                </c:pt>
                <c:pt idx="25">
                  <c:v>7.54</c:v>
                </c:pt>
                <c:pt idx="26">
                  <c:v>6.09</c:v>
                </c:pt>
                <c:pt idx="27">
                  <c:v>6.6</c:v>
                </c:pt>
                <c:pt idx="28">
                  <c:v>5.52</c:v>
                </c:pt>
                <c:pt idx="29">
                  <c:v>7.38</c:v>
                </c:pt>
                <c:pt idx="30">
                  <c:v>6.05</c:v>
                </c:pt>
                <c:pt idx="31">
                  <c:v>7.74</c:v>
                </c:pt>
                <c:pt idx="32">
                  <c:v>8.07</c:v>
                </c:pt>
                <c:pt idx="33">
                  <c:v>6.09</c:v>
                </c:pt>
                <c:pt idx="34">
                  <c:v>7.3</c:v>
                </c:pt>
                <c:pt idx="35">
                  <c:v>6.22</c:v>
                </c:pt>
                <c:pt idx="36" formatCode="0.00_ ">
                  <c:v>11.48</c:v>
                </c:pt>
              </c:numCache>
            </c:numRef>
          </c:xVal>
          <c:yVal>
            <c:numRef>
              <c:f>'3회차(0508)'!$AY$3:$AY$39</c:f>
              <c:numCache>
                <c:formatCode>0.00_);[Red]\(0.00\)</c:formatCode>
                <c:ptCount val="37"/>
                <c:pt idx="1">
                  <c:v>3.04</c:v>
                </c:pt>
                <c:pt idx="3">
                  <c:v>2.2200000000000002</c:v>
                </c:pt>
                <c:pt idx="5">
                  <c:v>2.2400000000000002</c:v>
                </c:pt>
                <c:pt idx="7">
                  <c:v>1.86</c:v>
                </c:pt>
                <c:pt idx="9">
                  <c:v>1.21</c:v>
                </c:pt>
                <c:pt idx="11">
                  <c:v>2.23</c:v>
                </c:pt>
                <c:pt idx="13">
                  <c:v>2.31</c:v>
                </c:pt>
                <c:pt idx="15">
                  <c:v>1.99</c:v>
                </c:pt>
                <c:pt idx="17">
                  <c:v>2.8</c:v>
                </c:pt>
                <c:pt idx="19">
                  <c:v>2.69</c:v>
                </c:pt>
                <c:pt idx="21" formatCode="0.00_ ">
                  <c:v>-0.68</c:v>
                </c:pt>
                <c:pt idx="23">
                  <c:v>3.07</c:v>
                </c:pt>
                <c:pt idx="25">
                  <c:v>2.41</c:v>
                </c:pt>
                <c:pt idx="27">
                  <c:v>2.39</c:v>
                </c:pt>
                <c:pt idx="29">
                  <c:v>1.66</c:v>
                </c:pt>
                <c:pt idx="31">
                  <c:v>3.22</c:v>
                </c:pt>
                <c:pt idx="32">
                  <c:v>2.42</c:v>
                </c:pt>
                <c:pt idx="34">
                  <c:v>3.37</c:v>
                </c:pt>
                <c:pt idx="36" formatCode="0.00_ ">
                  <c:v>0.36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8C-49CB-A44B-13EFABD803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2126495"/>
        <c:axId val="1312121087"/>
      </c:scatterChart>
      <c:valAx>
        <c:axId val="1312126495"/>
        <c:scaling>
          <c:orientation val="minMax"/>
          <c:max val="25"/>
          <c:min val="-10"/>
        </c:scaling>
        <c:delete val="0"/>
        <c:axPos val="b"/>
        <c:numFmt formatCode="#,##0_ " sourceLinked="0"/>
        <c:majorTickMark val="out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1312121087"/>
        <c:crossesAt val="-20"/>
        <c:crossBetween val="midCat"/>
        <c:majorUnit val="5"/>
      </c:valAx>
      <c:valAx>
        <c:axId val="1312121087"/>
        <c:scaling>
          <c:orientation val="minMax"/>
          <c:max val="25"/>
          <c:min val="-5"/>
        </c:scaling>
        <c:delete val="0"/>
        <c:axPos val="l"/>
        <c:numFmt formatCode="#,##0_ " sourceLinked="0"/>
        <c:majorTickMark val="out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1312126495"/>
        <c:crossesAt val="-20"/>
        <c:crossBetween val="midCat"/>
        <c:majorUnit val="5"/>
      </c:valAx>
      <c:spPr>
        <a:noFill/>
        <a:ln w="12700" cmpd="sng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triangle"/>
            <c:size val="8"/>
            <c:spPr>
              <a:solidFill>
                <a:srgbClr val="FF0000"/>
              </a:solidFill>
              <a:ln w="9525">
                <a:solidFill>
                  <a:schemeClr val="bg1"/>
                </a:solidFill>
              </a:ln>
              <a:effectLst/>
            </c:spPr>
          </c:marker>
          <c:xVal>
            <c:numRef>
              <c:f>'3회차(0508)-re'!$AS$3:$AS$39</c:f>
              <c:numCache>
                <c:formatCode>0.0_ </c:formatCode>
                <c:ptCount val="37"/>
                <c:pt idx="0">
                  <c:v>227.62530674414015</c:v>
                </c:pt>
                <c:pt idx="1">
                  <c:v>121.82325896257015</c:v>
                </c:pt>
                <c:pt idx="2">
                  <c:v>155.23368967365241</c:v>
                </c:pt>
                <c:pt idx="3">
                  <c:v>111.1753589259019</c:v>
                </c:pt>
                <c:pt idx="4">
                  <c:v>148.50647335909517</c:v>
                </c:pt>
                <c:pt idx="5">
                  <c:v>155.30420556793501</c:v>
                </c:pt>
                <c:pt idx="6">
                  <c:v>154.97983245423518</c:v>
                </c:pt>
                <c:pt idx="7">
                  <c:v>170.77539277353114</c:v>
                </c:pt>
                <c:pt idx="8">
                  <c:v>163.00454122359179</c:v>
                </c:pt>
                <c:pt idx="9">
                  <c:v>215.115787098412</c:v>
                </c:pt>
                <c:pt idx="10">
                  <c:v>173.51140947169492</c:v>
                </c:pt>
                <c:pt idx="11">
                  <c:v>153.55541138972723</c:v>
                </c:pt>
                <c:pt idx="12">
                  <c:v>168.68812230276703</c:v>
                </c:pt>
                <c:pt idx="13">
                  <c:v>212.08360364426142</c:v>
                </c:pt>
                <c:pt idx="14">
                  <c:v>173.04600456942993</c:v>
                </c:pt>
                <c:pt idx="15">
                  <c:v>262.93966660085175</c:v>
                </c:pt>
                <c:pt idx="16">
                  <c:v>180.78864976165625</c:v>
                </c:pt>
                <c:pt idx="17">
                  <c:v>180.59120525766508</c:v>
                </c:pt>
                <c:pt idx="18">
                  <c:v>175.57047358474597</c:v>
                </c:pt>
                <c:pt idx="19">
                  <c:v>255.36625955490365</c:v>
                </c:pt>
                <c:pt idx="20">
                  <c:v>223.53538487575102</c:v>
                </c:pt>
                <c:pt idx="21">
                  <c:v>355.48472625729841</c:v>
                </c:pt>
                <c:pt idx="22">
                  <c:v>211.91436549798323</c:v>
                </c:pt>
                <c:pt idx="23">
                  <c:v>250.17628973570638</c:v>
                </c:pt>
                <c:pt idx="24">
                  <c:v>221.44811440498688</c:v>
                </c:pt>
                <c:pt idx="25">
                  <c:v>267.49499337150587</c:v>
                </c:pt>
                <c:pt idx="26">
                  <c:v>265.37951654302879</c:v>
                </c:pt>
                <c:pt idx="27">
                  <c:v>354.90649592418129</c:v>
                </c:pt>
                <c:pt idx="28">
                  <c:v>206.44233210165572</c:v>
                </c:pt>
                <c:pt idx="29">
                  <c:v>223.54948805460751</c:v>
                </c:pt>
                <c:pt idx="30">
                  <c:v>213.19775477392605</c:v>
                </c:pt>
                <c:pt idx="31">
                  <c:v>288.9459284122641</c:v>
                </c:pt>
                <c:pt idx="32">
                  <c:v>536.80929681550231</c:v>
                </c:pt>
                <c:pt idx="33">
                  <c:v>215.31323160240314</c:v>
                </c:pt>
                <c:pt idx="34">
                  <c:v>283.23414097537585</c:v>
                </c:pt>
                <c:pt idx="35">
                  <c:v>228.59842608523962</c:v>
                </c:pt>
                <c:pt idx="36">
                  <c:v>957.33788395904423</c:v>
                </c:pt>
              </c:numCache>
            </c:numRef>
          </c:xVal>
          <c:yVal>
            <c:numRef>
              <c:f>'3회차(0508)-re'!$BB$3:$BB$39</c:f>
              <c:numCache>
                <c:formatCode>General</c:formatCode>
                <c:ptCount val="37"/>
                <c:pt idx="1">
                  <c:v>0.61768245966653823</c:v>
                </c:pt>
                <c:pt idx="3">
                  <c:v>0.48194449919890631</c:v>
                </c:pt>
                <c:pt idx="5">
                  <c:v>0.55600350284097222</c:v>
                </c:pt>
                <c:pt idx="7">
                  <c:v>0.73054464709884026</c:v>
                </c:pt>
                <c:pt idx="9">
                  <c:v>0.34980273300987069</c:v>
                </c:pt>
                <c:pt idx="11">
                  <c:v>0.8394353193404348</c:v>
                </c:pt>
                <c:pt idx="13">
                  <c:v>0.66702460427871313</c:v>
                </c:pt>
                <c:pt idx="15">
                  <c:v>0.66630538287726238</c:v>
                </c:pt>
                <c:pt idx="17">
                  <c:v>0.3907823574685575</c:v>
                </c:pt>
                <c:pt idx="19">
                  <c:v>0.52950654275462683</c:v>
                </c:pt>
                <c:pt idx="21">
                  <c:v>0.45076847493438538</c:v>
                </c:pt>
                <c:pt idx="23">
                  <c:v>0.52736425631256756</c:v>
                </c:pt>
                <c:pt idx="25">
                  <c:v>0.46346186094714853</c:v>
                </c:pt>
                <c:pt idx="27">
                  <c:v>0.70073972408930518</c:v>
                </c:pt>
                <c:pt idx="29">
                  <c:v>0.83656481464829213</c:v>
                </c:pt>
                <c:pt idx="31">
                  <c:v>0.53480552145971971</c:v>
                </c:pt>
                <c:pt idx="32">
                  <c:v>0.27430188996838872</c:v>
                </c:pt>
                <c:pt idx="34">
                  <c:v>0.40771206077202687</c:v>
                </c:pt>
                <c:pt idx="36">
                  <c:v>0.29292814758905239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09-4952-99CC-F3FD6D913AD7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0000CC"/>
              </a:solidFill>
              <a:ln w="9525">
                <a:solidFill>
                  <a:schemeClr val="bg1"/>
                </a:solidFill>
              </a:ln>
              <a:effectLst/>
            </c:spPr>
          </c:marker>
          <c:xVal>
            <c:numRef>
              <c:f>'3회차(0508)-re'!$AS$3:$AS$39</c:f>
              <c:numCache>
                <c:formatCode>0.0_ </c:formatCode>
                <c:ptCount val="37"/>
                <c:pt idx="0">
                  <c:v>227.62530674414015</c:v>
                </c:pt>
                <c:pt idx="1">
                  <c:v>121.82325896257015</c:v>
                </c:pt>
                <c:pt idx="2">
                  <c:v>155.23368967365241</c:v>
                </c:pt>
                <c:pt idx="3">
                  <c:v>111.1753589259019</c:v>
                </c:pt>
                <c:pt idx="4">
                  <c:v>148.50647335909517</c:v>
                </c:pt>
                <c:pt idx="5">
                  <c:v>155.30420556793501</c:v>
                </c:pt>
                <c:pt idx="6">
                  <c:v>154.97983245423518</c:v>
                </c:pt>
                <c:pt idx="7">
                  <c:v>170.77539277353114</c:v>
                </c:pt>
                <c:pt idx="8">
                  <c:v>163.00454122359179</c:v>
                </c:pt>
                <c:pt idx="9">
                  <c:v>215.115787098412</c:v>
                </c:pt>
                <c:pt idx="10">
                  <c:v>173.51140947169492</c:v>
                </c:pt>
                <c:pt idx="11">
                  <c:v>153.55541138972723</c:v>
                </c:pt>
                <c:pt idx="12">
                  <c:v>168.68812230276703</c:v>
                </c:pt>
                <c:pt idx="13">
                  <c:v>212.08360364426142</c:v>
                </c:pt>
                <c:pt idx="14">
                  <c:v>173.04600456942993</c:v>
                </c:pt>
                <c:pt idx="15">
                  <c:v>262.93966660085175</c:v>
                </c:pt>
                <c:pt idx="16">
                  <c:v>180.78864976165625</c:v>
                </c:pt>
                <c:pt idx="17">
                  <c:v>180.59120525766508</c:v>
                </c:pt>
                <c:pt idx="18">
                  <c:v>175.57047358474597</c:v>
                </c:pt>
                <c:pt idx="19">
                  <c:v>255.36625955490365</c:v>
                </c:pt>
                <c:pt idx="20">
                  <c:v>223.53538487575102</c:v>
                </c:pt>
                <c:pt idx="21">
                  <c:v>355.48472625729841</c:v>
                </c:pt>
                <c:pt idx="22">
                  <c:v>211.91436549798323</c:v>
                </c:pt>
                <c:pt idx="23">
                  <c:v>250.17628973570638</c:v>
                </c:pt>
                <c:pt idx="24">
                  <c:v>221.44811440498688</c:v>
                </c:pt>
                <c:pt idx="25">
                  <c:v>267.49499337150587</c:v>
                </c:pt>
                <c:pt idx="26">
                  <c:v>265.37951654302879</c:v>
                </c:pt>
                <c:pt idx="27">
                  <c:v>354.90649592418129</c:v>
                </c:pt>
                <c:pt idx="28">
                  <c:v>206.44233210165572</c:v>
                </c:pt>
                <c:pt idx="29">
                  <c:v>223.54948805460751</c:v>
                </c:pt>
                <c:pt idx="30">
                  <c:v>213.19775477392605</c:v>
                </c:pt>
                <c:pt idx="31">
                  <c:v>288.9459284122641</c:v>
                </c:pt>
                <c:pt idx="32">
                  <c:v>536.80929681550231</c:v>
                </c:pt>
                <c:pt idx="33">
                  <c:v>215.31323160240314</c:v>
                </c:pt>
                <c:pt idx="34">
                  <c:v>283.23414097537585</c:v>
                </c:pt>
                <c:pt idx="35">
                  <c:v>228.59842608523962</c:v>
                </c:pt>
                <c:pt idx="36">
                  <c:v>957.33788395904423</c:v>
                </c:pt>
              </c:numCache>
            </c:numRef>
          </c:xVal>
          <c:yVal>
            <c:numRef>
              <c:f>'3회차(0508)-re'!$BC$3:$BC$39</c:f>
              <c:numCache>
                <c:formatCode>General</c:formatCode>
                <c:ptCount val="37"/>
                <c:pt idx="0">
                  <c:v>0.32414909114746926</c:v>
                </c:pt>
                <c:pt idx="2">
                  <c:v>0.48313104800764506</c:v>
                </c:pt>
                <c:pt idx="4">
                  <c:v>0.48698875362210342</c:v>
                </c:pt>
                <c:pt idx="6">
                  <c:v>0.50234878270860284</c:v>
                </c:pt>
                <c:pt idx="8">
                  <c:v>0.59499704699846456</c:v>
                </c:pt>
                <c:pt idx="10">
                  <c:v>0.63837903159171572</c:v>
                </c:pt>
                <c:pt idx="12">
                  <c:v>0.64054964169353934</c:v>
                </c:pt>
                <c:pt idx="14">
                  <c:v>0.65185407063612222</c:v>
                </c:pt>
                <c:pt idx="16">
                  <c:v>0.65928035280277031</c:v>
                </c:pt>
                <c:pt idx="18">
                  <c:v>0.62824909911728788</c:v>
                </c:pt>
                <c:pt idx="20">
                  <c:v>0.55891612553344772</c:v>
                </c:pt>
                <c:pt idx="22">
                  <c:v>0.57777480220358346</c:v>
                </c:pt>
                <c:pt idx="24">
                  <c:v>0.57192160147522364</c:v>
                </c:pt>
                <c:pt idx="26">
                  <c:v>0.91400156252395615</c:v>
                </c:pt>
                <c:pt idx="28">
                  <c:v>0.59758522745146669</c:v>
                </c:pt>
                <c:pt idx="30">
                  <c:v>0.61967123111159139</c:v>
                </c:pt>
                <c:pt idx="33">
                  <c:v>0.61242237240679387</c:v>
                </c:pt>
                <c:pt idx="35">
                  <c:v>0.58666858721384507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109-4952-99CC-F3FD6D913A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267615"/>
        <c:axId val="634261791"/>
      </c:scatterChart>
      <c:valAx>
        <c:axId val="634267615"/>
        <c:scaling>
          <c:orientation val="minMax"/>
          <c:max val="1000"/>
        </c:scaling>
        <c:delete val="0"/>
        <c:axPos val="b"/>
        <c:numFmt formatCode="0_ " sourceLinked="0"/>
        <c:majorTickMark val="out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634261791"/>
        <c:crosses val="autoZero"/>
        <c:crossBetween val="midCat"/>
        <c:minorUnit val="50"/>
      </c:valAx>
      <c:valAx>
        <c:axId val="634261791"/>
        <c:scaling>
          <c:orientation val="minMax"/>
          <c:max val="1"/>
        </c:scaling>
        <c:delete val="0"/>
        <c:axPos val="l"/>
        <c:numFmt formatCode="#,##0.00_);[Red]\(#,##0.00\)" sourceLinked="0"/>
        <c:majorTickMark val="out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634267615"/>
        <c:crosses val="autoZero"/>
        <c:crossBetween val="midCat"/>
        <c:majorUnit val="0.2"/>
        <c:minorUnit val="5.000000000000001E-2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noFill/>
    <a:ln w="12700" cap="flat" cmpd="sng" algn="ctr">
      <a:noFill/>
      <a:round/>
    </a:ln>
    <a:effectLst/>
  </c:spPr>
  <c:txPr>
    <a:bodyPr/>
    <a:lstStyle/>
    <a:p>
      <a:pPr>
        <a:defRPr sz="1200" b="1">
          <a:latin typeface="Times New Roman" panose="02020603050405020304" pitchFamily="18" charset="0"/>
          <a:cs typeface="Times New Roman" panose="02020603050405020304" pitchFamily="18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0000CC"/>
              </a:solidFill>
              <a:ln w="9525">
                <a:solidFill>
                  <a:schemeClr val="bg1"/>
                </a:solidFill>
              </a:ln>
              <a:effectLst/>
            </c:spPr>
          </c:marker>
          <c:xVal>
            <c:numRef>
              <c:f>'3회차(0508)-re'!$BE$3:$BE$39</c:f>
              <c:numCache>
                <c:formatCode>0.000_ </c:formatCode>
                <c:ptCount val="37"/>
                <c:pt idx="0">
                  <c:v>0.21858227415263901</c:v>
                </c:pt>
                <c:pt idx="2">
                  <c:v>0.21504500746002142</c:v>
                </c:pt>
                <c:pt idx="4">
                  <c:v>0.22300570615671519</c:v>
                </c:pt>
                <c:pt idx="6">
                  <c:v>0.20715706587505958</c:v>
                </c:pt>
                <c:pt idx="8">
                  <c:v>0.16628986406827567</c:v>
                </c:pt>
                <c:pt idx="10">
                  <c:v>0.14560411236658233</c:v>
                </c:pt>
                <c:pt idx="12">
                  <c:v>0.14925984825685662</c:v>
                </c:pt>
                <c:pt idx="14">
                  <c:v>0.14297770907389398</c:v>
                </c:pt>
                <c:pt idx="16">
                  <c:v>0.13531283638020514</c:v>
                </c:pt>
                <c:pt idx="18">
                  <c:v>0.14621668630210516</c:v>
                </c:pt>
                <c:pt idx="20">
                  <c:v>0.1290884459067157</c:v>
                </c:pt>
                <c:pt idx="22">
                  <c:v>0.13172290398644459</c:v>
                </c:pt>
                <c:pt idx="24">
                  <c:v>0.12734204077607242</c:v>
                </c:pt>
                <c:pt idx="26">
                  <c:v>6.6491473241133914E-2</c:v>
                </c:pt>
                <c:pt idx="28">
                  <c:v>0.13073193306525027</c:v>
                </c:pt>
                <c:pt idx="30">
                  <c:v>0.12207769810146042</c:v>
                </c:pt>
                <c:pt idx="33">
                  <c:v>0.12230903104317947</c:v>
                </c:pt>
                <c:pt idx="35">
                  <c:v>0.12025806778640002</c:v>
                </c:pt>
                <c:pt idx="36">
                  <c:v>5.7511400289397274E-2</c:v>
                </c:pt>
              </c:numCache>
            </c:numRef>
          </c:xVal>
          <c:yVal>
            <c:numRef>
              <c:f>'3회차(0508)-re'!$AW$3:$AW$39</c:f>
              <c:numCache>
                <c:formatCode>0.00_);[Red]\(0.00\)</c:formatCode>
                <c:ptCount val="37"/>
                <c:pt idx="0">
                  <c:v>3.3</c:v>
                </c:pt>
                <c:pt idx="1">
                  <c:v>3.52</c:v>
                </c:pt>
                <c:pt idx="2">
                  <c:v>3.61</c:v>
                </c:pt>
                <c:pt idx="3">
                  <c:v>1.81</c:v>
                </c:pt>
                <c:pt idx="4">
                  <c:v>3.85</c:v>
                </c:pt>
                <c:pt idx="5">
                  <c:v>4.38</c:v>
                </c:pt>
                <c:pt idx="6">
                  <c:v>3.64</c:v>
                </c:pt>
                <c:pt idx="7">
                  <c:v>8.39</c:v>
                </c:pt>
                <c:pt idx="8">
                  <c:v>5.99</c:v>
                </c:pt>
                <c:pt idx="9">
                  <c:v>6.11</c:v>
                </c:pt>
                <c:pt idx="10">
                  <c:v>8.26</c:v>
                </c:pt>
                <c:pt idx="11">
                  <c:v>6.84</c:v>
                </c:pt>
                <c:pt idx="12">
                  <c:v>6.5</c:v>
                </c:pt>
                <c:pt idx="13">
                  <c:v>5.18</c:v>
                </c:pt>
                <c:pt idx="14">
                  <c:v>6</c:v>
                </c:pt>
                <c:pt idx="15">
                  <c:v>7.27</c:v>
                </c:pt>
                <c:pt idx="16">
                  <c:v>6.14</c:v>
                </c:pt>
                <c:pt idx="17">
                  <c:v>5.1100000000000003</c:v>
                </c:pt>
                <c:pt idx="18">
                  <c:v>5.9</c:v>
                </c:pt>
                <c:pt idx="19">
                  <c:v>6.79</c:v>
                </c:pt>
                <c:pt idx="20">
                  <c:v>6.79</c:v>
                </c:pt>
                <c:pt idx="21">
                  <c:v>5.7</c:v>
                </c:pt>
                <c:pt idx="22">
                  <c:v>6.38</c:v>
                </c:pt>
                <c:pt idx="23">
                  <c:v>6.94</c:v>
                </c:pt>
                <c:pt idx="24">
                  <c:v>6.37</c:v>
                </c:pt>
                <c:pt idx="25">
                  <c:v>7.54</c:v>
                </c:pt>
                <c:pt idx="26">
                  <c:v>6.09</c:v>
                </c:pt>
                <c:pt idx="27">
                  <c:v>6.6</c:v>
                </c:pt>
                <c:pt idx="28">
                  <c:v>5.52</c:v>
                </c:pt>
                <c:pt idx="29">
                  <c:v>7.38</c:v>
                </c:pt>
                <c:pt idx="30">
                  <c:v>6.05</c:v>
                </c:pt>
                <c:pt idx="31">
                  <c:v>7.74</c:v>
                </c:pt>
                <c:pt idx="32">
                  <c:v>8.07</c:v>
                </c:pt>
                <c:pt idx="33">
                  <c:v>6.09</c:v>
                </c:pt>
                <c:pt idx="34">
                  <c:v>7.3</c:v>
                </c:pt>
                <c:pt idx="35">
                  <c:v>6.22</c:v>
                </c:pt>
                <c:pt idx="36" formatCode="0.00_ ">
                  <c:v>11.48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B6-4BD8-A0C3-D845AEDD5AE5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triangle"/>
            <c:size val="8"/>
            <c:spPr>
              <a:solidFill>
                <a:srgbClr val="FF0000"/>
              </a:solidFill>
              <a:ln w="9525">
                <a:solidFill>
                  <a:schemeClr val="bg1"/>
                </a:solidFill>
              </a:ln>
              <a:effectLst/>
            </c:spPr>
          </c:marker>
          <c:xVal>
            <c:numRef>
              <c:f>'3회차(0508)-re'!$BD$3:$BD$39</c:f>
              <c:numCache>
                <c:formatCode>0.000_ </c:formatCode>
                <c:ptCount val="37"/>
                <c:pt idx="1">
                  <c:v>0.21433091113543884</c:v>
                </c:pt>
                <c:pt idx="3">
                  <c:v>0.30100570331346099</c:v>
                </c:pt>
                <c:pt idx="5">
                  <c:v>0.1867753454623832</c:v>
                </c:pt>
                <c:pt idx="7">
                  <c:v>0.12927312179499426</c:v>
                </c:pt>
                <c:pt idx="9">
                  <c:v>0.21433091113543878</c:v>
                </c:pt>
                <c:pt idx="11">
                  <c:v>0.12512034358169619</c:v>
                </c:pt>
                <c:pt idx="13">
                  <c:v>0.1140069544974779</c:v>
                </c:pt>
                <c:pt idx="15">
                  <c:v>9.2055737708538088E-2</c:v>
                </c:pt>
                <c:pt idx="17">
                  <c:v>0.22853290878781232</c:v>
                </c:pt>
                <c:pt idx="19">
                  <c:v>0.1192739072527732</c:v>
                </c:pt>
                <c:pt idx="21">
                  <c:v>0.10064815341356759</c:v>
                </c:pt>
                <c:pt idx="23">
                  <c:v>0.12224284650257168</c:v>
                </c:pt>
                <c:pt idx="25">
                  <c:v>0.13009201286308808</c:v>
                </c:pt>
                <c:pt idx="27">
                  <c:v>6.4849944118487865E-2</c:v>
                </c:pt>
                <c:pt idx="29">
                  <c:v>8.6239656551537494E-2</c:v>
                </c:pt>
                <c:pt idx="31">
                  <c:v>0.10436811288369255</c:v>
                </c:pt>
                <c:pt idx="32">
                  <c:v>0.10952959046630423</c:v>
                </c:pt>
                <c:pt idx="34">
                  <c:v>0.13966292447403553</c:v>
                </c:pt>
              </c:numCache>
            </c:numRef>
          </c:xVal>
          <c:yVal>
            <c:numRef>
              <c:f>'3회차(0508)-re'!$AW$3:$AW$39</c:f>
              <c:numCache>
                <c:formatCode>0.00_);[Red]\(0.00\)</c:formatCode>
                <c:ptCount val="37"/>
                <c:pt idx="0">
                  <c:v>3.3</c:v>
                </c:pt>
                <c:pt idx="1">
                  <c:v>3.52</c:v>
                </c:pt>
                <c:pt idx="2">
                  <c:v>3.61</c:v>
                </c:pt>
                <c:pt idx="3">
                  <c:v>1.81</c:v>
                </c:pt>
                <c:pt idx="4">
                  <c:v>3.85</c:v>
                </c:pt>
                <c:pt idx="5">
                  <c:v>4.38</c:v>
                </c:pt>
                <c:pt idx="6">
                  <c:v>3.64</c:v>
                </c:pt>
                <c:pt idx="7">
                  <c:v>8.39</c:v>
                </c:pt>
                <c:pt idx="8">
                  <c:v>5.99</c:v>
                </c:pt>
                <c:pt idx="9">
                  <c:v>6.11</c:v>
                </c:pt>
                <c:pt idx="10">
                  <c:v>8.26</c:v>
                </c:pt>
                <c:pt idx="11">
                  <c:v>6.84</c:v>
                </c:pt>
                <c:pt idx="12">
                  <c:v>6.5</c:v>
                </c:pt>
                <c:pt idx="13">
                  <c:v>5.18</c:v>
                </c:pt>
                <c:pt idx="14">
                  <c:v>6</c:v>
                </c:pt>
                <c:pt idx="15">
                  <c:v>7.27</c:v>
                </c:pt>
                <c:pt idx="16">
                  <c:v>6.14</c:v>
                </c:pt>
                <c:pt idx="17">
                  <c:v>5.1100000000000003</c:v>
                </c:pt>
                <c:pt idx="18">
                  <c:v>5.9</c:v>
                </c:pt>
                <c:pt idx="19">
                  <c:v>6.79</c:v>
                </c:pt>
                <c:pt idx="20">
                  <c:v>6.79</c:v>
                </c:pt>
                <c:pt idx="21">
                  <c:v>5.7</c:v>
                </c:pt>
                <c:pt idx="22">
                  <c:v>6.38</c:v>
                </c:pt>
                <c:pt idx="23">
                  <c:v>6.94</c:v>
                </c:pt>
                <c:pt idx="24">
                  <c:v>6.37</c:v>
                </c:pt>
                <c:pt idx="25">
                  <c:v>7.54</c:v>
                </c:pt>
                <c:pt idx="26">
                  <c:v>6.09</c:v>
                </c:pt>
                <c:pt idx="27">
                  <c:v>6.6</c:v>
                </c:pt>
                <c:pt idx="28">
                  <c:v>5.52</c:v>
                </c:pt>
                <c:pt idx="29">
                  <c:v>7.38</c:v>
                </c:pt>
                <c:pt idx="30">
                  <c:v>6.05</c:v>
                </c:pt>
                <c:pt idx="31">
                  <c:v>7.74</c:v>
                </c:pt>
                <c:pt idx="32">
                  <c:v>8.07</c:v>
                </c:pt>
                <c:pt idx="33">
                  <c:v>6.09</c:v>
                </c:pt>
                <c:pt idx="34">
                  <c:v>7.3</c:v>
                </c:pt>
                <c:pt idx="35">
                  <c:v>6.22</c:v>
                </c:pt>
                <c:pt idx="36" formatCode="0.00_ ">
                  <c:v>11.48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B6-4BD8-A0C3-D845AEDD5A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2126495"/>
        <c:axId val="1312121087"/>
      </c:scatterChart>
      <c:valAx>
        <c:axId val="1312126495"/>
        <c:scaling>
          <c:orientation val="minMax"/>
          <c:max val="0.5"/>
        </c:scaling>
        <c:delete val="0"/>
        <c:axPos val="b"/>
        <c:numFmt formatCode="#,##0.00_ " sourceLinked="0"/>
        <c:majorTickMark val="out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1312121087"/>
        <c:crossesAt val="-20"/>
        <c:crossBetween val="midCat"/>
      </c:valAx>
      <c:valAx>
        <c:axId val="1312121087"/>
        <c:scaling>
          <c:orientation val="minMax"/>
          <c:max val="25"/>
          <c:min val="-5"/>
        </c:scaling>
        <c:delete val="0"/>
        <c:axPos val="l"/>
        <c:numFmt formatCode="#,##0_ " sourceLinked="0"/>
        <c:majorTickMark val="out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1312126495"/>
        <c:crossesAt val="-20"/>
        <c:crossBetween val="midCat"/>
        <c:majorUnit val="5"/>
      </c:valAx>
      <c:spPr>
        <a:noFill/>
        <a:ln w="12700" cmpd="sng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3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0000CC"/>
              </a:solidFill>
              <a:ln w="9525">
                <a:solidFill>
                  <a:schemeClr val="bg1"/>
                </a:solidFill>
              </a:ln>
              <a:effectLst/>
            </c:spPr>
          </c:marker>
          <c:xVal>
            <c:numRef>
              <c:f>'3회차(0508)-re'!$AW$3:$AW$38</c:f>
              <c:numCache>
                <c:formatCode>0.00_);[Red]\(0.00\)</c:formatCode>
                <c:ptCount val="36"/>
                <c:pt idx="0">
                  <c:v>3.3</c:v>
                </c:pt>
                <c:pt idx="1">
                  <c:v>3.52</c:v>
                </c:pt>
                <c:pt idx="2">
                  <c:v>3.61</c:v>
                </c:pt>
                <c:pt idx="3">
                  <c:v>1.81</c:v>
                </c:pt>
                <c:pt idx="4">
                  <c:v>3.85</c:v>
                </c:pt>
                <c:pt idx="5">
                  <c:v>4.38</c:v>
                </c:pt>
                <c:pt idx="6">
                  <c:v>3.64</c:v>
                </c:pt>
                <c:pt idx="7">
                  <c:v>8.39</c:v>
                </c:pt>
                <c:pt idx="8">
                  <c:v>5.99</c:v>
                </c:pt>
                <c:pt idx="9">
                  <c:v>6.11</c:v>
                </c:pt>
                <c:pt idx="10">
                  <c:v>8.26</c:v>
                </c:pt>
                <c:pt idx="11">
                  <c:v>6.84</c:v>
                </c:pt>
                <c:pt idx="12">
                  <c:v>6.5</c:v>
                </c:pt>
                <c:pt idx="13">
                  <c:v>5.18</c:v>
                </c:pt>
                <c:pt idx="14">
                  <c:v>6</c:v>
                </c:pt>
                <c:pt idx="15">
                  <c:v>7.27</c:v>
                </c:pt>
                <c:pt idx="16">
                  <c:v>6.14</c:v>
                </c:pt>
                <c:pt idx="17">
                  <c:v>5.1100000000000003</c:v>
                </c:pt>
                <c:pt idx="18">
                  <c:v>5.9</c:v>
                </c:pt>
                <c:pt idx="19">
                  <c:v>6.79</c:v>
                </c:pt>
                <c:pt idx="20">
                  <c:v>6.79</c:v>
                </c:pt>
                <c:pt idx="21">
                  <c:v>5.7</c:v>
                </c:pt>
                <c:pt idx="22">
                  <c:v>6.38</c:v>
                </c:pt>
                <c:pt idx="23">
                  <c:v>6.94</c:v>
                </c:pt>
                <c:pt idx="24">
                  <c:v>6.37</c:v>
                </c:pt>
                <c:pt idx="25">
                  <c:v>7.54</c:v>
                </c:pt>
                <c:pt idx="26">
                  <c:v>6.09</c:v>
                </c:pt>
                <c:pt idx="27">
                  <c:v>6.6</c:v>
                </c:pt>
                <c:pt idx="28">
                  <c:v>5.52</c:v>
                </c:pt>
                <c:pt idx="29">
                  <c:v>7.38</c:v>
                </c:pt>
                <c:pt idx="30">
                  <c:v>6.05</c:v>
                </c:pt>
                <c:pt idx="31">
                  <c:v>7.74</c:v>
                </c:pt>
                <c:pt idx="32">
                  <c:v>8.07</c:v>
                </c:pt>
                <c:pt idx="33">
                  <c:v>6.09</c:v>
                </c:pt>
                <c:pt idx="34">
                  <c:v>7.3</c:v>
                </c:pt>
                <c:pt idx="35">
                  <c:v>6.22</c:v>
                </c:pt>
              </c:numCache>
            </c:numRef>
          </c:xVal>
          <c:yVal>
            <c:numRef>
              <c:f>'3회차(0508)-re'!$AZ$3:$AZ$38</c:f>
              <c:numCache>
                <c:formatCode>0.00_);[Red]\(0.00\)</c:formatCode>
                <c:ptCount val="36"/>
                <c:pt idx="0">
                  <c:v>2.48</c:v>
                </c:pt>
                <c:pt idx="2">
                  <c:v>2.16</c:v>
                </c:pt>
                <c:pt idx="4">
                  <c:v>2.2599999999999998</c:v>
                </c:pt>
                <c:pt idx="6">
                  <c:v>1.17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D9-4DDB-A34E-828F44E7B2F3}"/>
            </c:ext>
          </c:extLst>
        </c:ser>
        <c:ser>
          <c:idx val="0"/>
          <c:order val="1"/>
          <c:spPr>
            <a:ln w="25400" cap="rnd">
              <a:noFill/>
              <a:round/>
            </a:ln>
            <a:effectLst/>
          </c:spPr>
          <c:marker>
            <c:symbol val="triangle"/>
            <c:size val="8"/>
            <c:spPr>
              <a:solidFill>
                <a:srgbClr val="FF0000"/>
              </a:solidFill>
              <a:ln w="9525">
                <a:solidFill>
                  <a:schemeClr val="bg1"/>
                </a:solidFill>
              </a:ln>
              <a:effectLst/>
            </c:spPr>
          </c:marker>
          <c:xVal>
            <c:numRef>
              <c:f>'3회차(0508)-re'!$AW$3:$AW$39</c:f>
              <c:numCache>
                <c:formatCode>0.00_);[Red]\(0.00\)</c:formatCode>
                <c:ptCount val="37"/>
                <c:pt idx="0">
                  <c:v>3.3</c:v>
                </c:pt>
                <c:pt idx="1">
                  <c:v>3.52</c:v>
                </c:pt>
                <c:pt idx="2">
                  <c:v>3.61</c:v>
                </c:pt>
                <c:pt idx="3">
                  <c:v>1.81</c:v>
                </c:pt>
                <c:pt idx="4">
                  <c:v>3.85</c:v>
                </c:pt>
                <c:pt idx="5">
                  <c:v>4.38</c:v>
                </c:pt>
                <c:pt idx="6">
                  <c:v>3.64</c:v>
                </c:pt>
                <c:pt idx="7">
                  <c:v>8.39</c:v>
                </c:pt>
                <c:pt idx="8">
                  <c:v>5.99</c:v>
                </c:pt>
                <c:pt idx="9">
                  <c:v>6.11</c:v>
                </c:pt>
                <c:pt idx="10">
                  <c:v>8.26</c:v>
                </c:pt>
                <c:pt idx="11">
                  <c:v>6.84</c:v>
                </c:pt>
                <c:pt idx="12">
                  <c:v>6.5</c:v>
                </c:pt>
                <c:pt idx="13">
                  <c:v>5.18</c:v>
                </c:pt>
                <c:pt idx="14">
                  <c:v>6</c:v>
                </c:pt>
                <c:pt idx="15">
                  <c:v>7.27</c:v>
                </c:pt>
                <c:pt idx="16">
                  <c:v>6.14</c:v>
                </c:pt>
                <c:pt idx="17">
                  <c:v>5.1100000000000003</c:v>
                </c:pt>
                <c:pt idx="18">
                  <c:v>5.9</c:v>
                </c:pt>
                <c:pt idx="19">
                  <c:v>6.79</c:v>
                </c:pt>
                <c:pt idx="20">
                  <c:v>6.79</c:v>
                </c:pt>
                <c:pt idx="21">
                  <c:v>5.7</c:v>
                </c:pt>
                <c:pt idx="22">
                  <c:v>6.38</c:v>
                </c:pt>
                <c:pt idx="23">
                  <c:v>6.94</c:v>
                </c:pt>
                <c:pt idx="24">
                  <c:v>6.37</c:v>
                </c:pt>
                <c:pt idx="25">
                  <c:v>7.54</c:v>
                </c:pt>
                <c:pt idx="26">
                  <c:v>6.09</c:v>
                </c:pt>
                <c:pt idx="27">
                  <c:v>6.6</c:v>
                </c:pt>
                <c:pt idx="28">
                  <c:v>5.52</c:v>
                </c:pt>
                <c:pt idx="29">
                  <c:v>7.38</c:v>
                </c:pt>
                <c:pt idx="30">
                  <c:v>6.05</c:v>
                </c:pt>
                <c:pt idx="31">
                  <c:v>7.74</c:v>
                </c:pt>
                <c:pt idx="32">
                  <c:v>8.07</c:v>
                </c:pt>
                <c:pt idx="33">
                  <c:v>6.09</c:v>
                </c:pt>
                <c:pt idx="34">
                  <c:v>7.3</c:v>
                </c:pt>
                <c:pt idx="35">
                  <c:v>6.22</c:v>
                </c:pt>
                <c:pt idx="36" formatCode="0.00_ ">
                  <c:v>11.48</c:v>
                </c:pt>
              </c:numCache>
            </c:numRef>
          </c:xVal>
          <c:yVal>
            <c:numRef>
              <c:f>'3회차(0508)-re'!$AY$3:$AY$39</c:f>
              <c:numCache>
                <c:formatCode>0.00_);[Red]\(0.00\)</c:formatCode>
                <c:ptCount val="37"/>
                <c:pt idx="1">
                  <c:v>3.04</c:v>
                </c:pt>
                <c:pt idx="3">
                  <c:v>2.2200000000000002</c:v>
                </c:pt>
                <c:pt idx="5">
                  <c:v>2.2400000000000002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FD9-4DDB-A34E-828F44E7B2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2126495"/>
        <c:axId val="1312121087"/>
      </c:scatterChart>
      <c:valAx>
        <c:axId val="1312126495"/>
        <c:scaling>
          <c:orientation val="minMax"/>
          <c:max val="25"/>
          <c:min val="-10"/>
        </c:scaling>
        <c:delete val="0"/>
        <c:axPos val="b"/>
        <c:numFmt formatCode="#,##0_ " sourceLinked="0"/>
        <c:majorTickMark val="out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1312121087"/>
        <c:crossesAt val="-20"/>
        <c:crossBetween val="midCat"/>
        <c:majorUnit val="5"/>
      </c:valAx>
      <c:valAx>
        <c:axId val="1312121087"/>
        <c:scaling>
          <c:orientation val="minMax"/>
          <c:max val="25"/>
          <c:min val="-5"/>
        </c:scaling>
        <c:delete val="0"/>
        <c:axPos val="l"/>
        <c:numFmt formatCode="#,##0_ " sourceLinked="0"/>
        <c:majorTickMark val="out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1312126495"/>
        <c:crossesAt val="-20"/>
        <c:crossBetween val="midCat"/>
        <c:majorUnit val="5"/>
      </c:valAx>
      <c:spPr>
        <a:noFill/>
        <a:ln w="12700" cmpd="sng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'안정동위원소 (전체)'!$A$3:$A$38</c:f>
              <c:strCache>
                <c:ptCount val="36"/>
                <c:pt idx="0">
                  <c:v>JS-1</c:v>
                </c:pt>
                <c:pt idx="1">
                  <c:v>JS-2</c:v>
                </c:pt>
                <c:pt idx="2">
                  <c:v>JS-3</c:v>
                </c:pt>
                <c:pt idx="3">
                  <c:v>JS-4</c:v>
                </c:pt>
                <c:pt idx="4">
                  <c:v>JS-5</c:v>
                </c:pt>
                <c:pt idx="5">
                  <c:v>JS-6</c:v>
                </c:pt>
                <c:pt idx="6">
                  <c:v>JS-7</c:v>
                </c:pt>
                <c:pt idx="7">
                  <c:v>JS-8</c:v>
                </c:pt>
                <c:pt idx="8">
                  <c:v>JS-9</c:v>
                </c:pt>
                <c:pt idx="9">
                  <c:v>JS-10</c:v>
                </c:pt>
                <c:pt idx="10">
                  <c:v>JS-11</c:v>
                </c:pt>
                <c:pt idx="11">
                  <c:v>JS-12</c:v>
                </c:pt>
                <c:pt idx="12">
                  <c:v>JS-13</c:v>
                </c:pt>
                <c:pt idx="13">
                  <c:v>JS-14</c:v>
                </c:pt>
                <c:pt idx="14">
                  <c:v>JS-15</c:v>
                </c:pt>
                <c:pt idx="15">
                  <c:v>JS-16</c:v>
                </c:pt>
                <c:pt idx="16">
                  <c:v>JS-17</c:v>
                </c:pt>
                <c:pt idx="17">
                  <c:v>JS-18</c:v>
                </c:pt>
                <c:pt idx="18">
                  <c:v>JS-19</c:v>
                </c:pt>
                <c:pt idx="19">
                  <c:v>JS-20</c:v>
                </c:pt>
                <c:pt idx="20">
                  <c:v>JS-21</c:v>
                </c:pt>
                <c:pt idx="21">
                  <c:v>JS-22</c:v>
                </c:pt>
                <c:pt idx="22">
                  <c:v>JS-23</c:v>
                </c:pt>
                <c:pt idx="23">
                  <c:v>JS-24</c:v>
                </c:pt>
                <c:pt idx="24">
                  <c:v>JS-25</c:v>
                </c:pt>
                <c:pt idx="25">
                  <c:v>JS-26</c:v>
                </c:pt>
                <c:pt idx="26">
                  <c:v>JS-27</c:v>
                </c:pt>
                <c:pt idx="27">
                  <c:v>JS-28</c:v>
                </c:pt>
                <c:pt idx="28">
                  <c:v>JS-29</c:v>
                </c:pt>
                <c:pt idx="29">
                  <c:v>JS-30</c:v>
                </c:pt>
                <c:pt idx="30">
                  <c:v>JS-31</c:v>
                </c:pt>
                <c:pt idx="31">
                  <c:v>JS-32</c:v>
                </c:pt>
                <c:pt idx="32">
                  <c:v>JS-33</c:v>
                </c:pt>
                <c:pt idx="33">
                  <c:v>JS-34</c:v>
                </c:pt>
                <c:pt idx="34">
                  <c:v>JS-35</c:v>
                </c:pt>
                <c:pt idx="35">
                  <c:v>JS-36</c:v>
                </c:pt>
              </c:strCache>
            </c:strRef>
          </c:cat>
          <c:val>
            <c:numRef>
              <c:f>'안정동위원소 (전체)'!$F$3:$F$38</c:f>
              <c:numCache>
                <c:formatCode>0.00_);[Red]\(0.00\)</c:formatCode>
                <c:ptCount val="36"/>
                <c:pt idx="0">
                  <c:v>3.87</c:v>
                </c:pt>
                <c:pt idx="1">
                  <c:v>4.2</c:v>
                </c:pt>
                <c:pt idx="2">
                  <c:v>4.4800000000000004</c:v>
                </c:pt>
                <c:pt idx="3">
                  <c:v>2.3199999999999998</c:v>
                </c:pt>
                <c:pt idx="4">
                  <c:v>4.5599999999999996</c:v>
                </c:pt>
                <c:pt idx="5">
                  <c:v>5.29</c:v>
                </c:pt>
                <c:pt idx="6">
                  <c:v>5.16</c:v>
                </c:pt>
                <c:pt idx="7">
                  <c:v>12.37</c:v>
                </c:pt>
                <c:pt idx="8">
                  <c:v>8.4</c:v>
                </c:pt>
                <c:pt idx="9">
                  <c:v>6.75</c:v>
                </c:pt>
                <c:pt idx="10">
                  <c:v>8.77</c:v>
                </c:pt>
                <c:pt idx="11">
                  <c:v>6.9</c:v>
                </c:pt>
                <c:pt idx="12">
                  <c:v>9.17</c:v>
                </c:pt>
                <c:pt idx="13">
                  <c:v>6.52</c:v>
                </c:pt>
                <c:pt idx="14">
                  <c:v>8.77</c:v>
                </c:pt>
                <c:pt idx="15">
                  <c:v>8.74</c:v>
                </c:pt>
                <c:pt idx="16">
                  <c:v>8.7100000000000009</c:v>
                </c:pt>
                <c:pt idx="17">
                  <c:v>5.41</c:v>
                </c:pt>
                <c:pt idx="18">
                  <c:v>8.1999999999999993</c:v>
                </c:pt>
                <c:pt idx="19">
                  <c:v>8.59</c:v>
                </c:pt>
                <c:pt idx="20">
                  <c:v>8.75</c:v>
                </c:pt>
                <c:pt idx="21">
                  <c:v>7.48</c:v>
                </c:pt>
                <c:pt idx="22">
                  <c:v>6.54</c:v>
                </c:pt>
                <c:pt idx="23">
                  <c:v>7.52</c:v>
                </c:pt>
                <c:pt idx="24">
                  <c:v>7.69</c:v>
                </c:pt>
                <c:pt idx="25">
                  <c:v>8.2899999999999991</c:v>
                </c:pt>
                <c:pt idx="26">
                  <c:v>6.91</c:v>
                </c:pt>
                <c:pt idx="27">
                  <c:v>8.3000000000000007</c:v>
                </c:pt>
                <c:pt idx="28">
                  <c:v>7.02</c:v>
                </c:pt>
                <c:pt idx="29">
                  <c:v>9.19</c:v>
                </c:pt>
                <c:pt idx="30">
                  <c:v>7.59</c:v>
                </c:pt>
                <c:pt idx="31">
                  <c:v>9.9499999999999993</c:v>
                </c:pt>
                <c:pt idx="32">
                  <c:v>10.210000000000001</c:v>
                </c:pt>
                <c:pt idx="33">
                  <c:v>7.58</c:v>
                </c:pt>
                <c:pt idx="34">
                  <c:v>12.01</c:v>
                </c:pt>
                <c:pt idx="35">
                  <c:v>8.58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1C-4CC3-8871-D1FF8723F0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-27"/>
        <c:axId val="1103823183"/>
        <c:axId val="1103827759"/>
      </c:barChart>
      <c:catAx>
        <c:axId val="110382318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1103827759"/>
        <c:crosses val="autoZero"/>
        <c:auto val="1"/>
        <c:lblAlgn val="ctr"/>
        <c:lblOffset val="100"/>
        <c:noMultiLvlLbl val="0"/>
      </c:catAx>
      <c:valAx>
        <c:axId val="1103827759"/>
        <c:scaling>
          <c:orientation val="minMax"/>
          <c:max val="16"/>
        </c:scaling>
        <c:delete val="0"/>
        <c:axPos val="l"/>
        <c:numFmt formatCode="0.0_ " sourceLinked="0"/>
        <c:majorTickMark val="out"/>
        <c:minorTickMark val="none"/>
        <c:tickLblPos val="nextTo"/>
        <c:spPr>
          <a:noFill/>
          <a:ln>
            <a:solidFill>
              <a:schemeClr val="tx1">
                <a:alpha val="97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1103823183"/>
        <c:crosses val="autoZero"/>
        <c:crossBetween val="between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0000CC"/>
              </a:solidFill>
              <a:ln w="9525">
                <a:solidFill>
                  <a:schemeClr val="bg1"/>
                </a:solidFill>
              </a:ln>
              <a:effectLst/>
            </c:spPr>
          </c:marker>
          <c:xVal>
            <c:numRef>
              <c:f>'4회차(0528)'!$BE$3:$BE$41</c:f>
              <c:numCache>
                <c:formatCode>0.000_ </c:formatCode>
                <c:ptCount val="39"/>
                <c:pt idx="0">
                  <c:v>0.30363545744187159</c:v>
                </c:pt>
                <c:pt idx="2">
                  <c:v>0.31595074172972376</c:v>
                </c:pt>
                <c:pt idx="4">
                  <c:v>0.29149003914419674</c:v>
                </c:pt>
                <c:pt idx="6">
                  <c:v>0.30945860320103086</c:v>
                </c:pt>
                <c:pt idx="8">
                  <c:v>0.23804507938540831</c:v>
                </c:pt>
                <c:pt idx="10">
                  <c:v>0.1508042592368174</c:v>
                </c:pt>
                <c:pt idx="12">
                  <c:v>0.16684252609804465</c:v>
                </c:pt>
                <c:pt idx="14">
                  <c:v>0.18218127446512297</c:v>
                </c:pt>
                <c:pt idx="16">
                  <c:v>0.17704136390027622</c:v>
                </c:pt>
                <c:pt idx="18">
                  <c:v>0.2309864829619146</c:v>
                </c:pt>
                <c:pt idx="20">
                  <c:v>0.1566607353236841</c:v>
                </c:pt>
                <c:pt idx="22">
                  <c:v>0.16525587442337417</c:v>
                </c:pt>
                <c:pt idx="24">
                  <c:v>0.18174157710116853</c:v>
                </c:pt>
                <c:pt idx="26">
                  <c:v>0.14881737835095682</c:v>
                </c:pt>
                <c:pt idx="28">
                  <c:v>0.17872213634236747</c:v>
                </c:pt>
                <c:pt idx="30">
                  <c:v>0.24501603073400488</c:v>
                </c:pt>
                <c:pt idx="33">
                  <c:v>0.33172508125807998</c:v>
                </c:pt>
                <c:pt idx="35">
                  <c:v>0.18144962276044374</c:v>
                </c:pt>
                <c:pt idx="36">
                  <c:v>6.2044707590429127E-2</c:v>
                </c:pt>
                <c:pt idx="37">
                  <c:v>1.0614828509385983E-2</c:v>
                </c:pt>
              </c:numCache>
            </c:numRef>
          </c:xVal>
          <c:yVal>
            <c:numRef>
              <c:f>'4회차(0528)'!$AW$3:$AW$41</c:f>
              <c:numCache>
                <c:formatCode>0.00_ </c:formatCode>
                <c:ptCount val="39"/>
                <c:pt idx="0">
                  <c:v>7.07</c:v>
                </c:pt>
                <c:pt idx="1">
                  <c:v>6.27</c:v>
                </c:pt>
                <c:pt idx="2">
                  <c:v>7.17</c:v>
                </c:pt>
                <c:pt idx="3">
                  <c:v>-1.51</c:v>
                </c:pt>
                <c:pt idx="4">
                  <c:v>5.73</c:v>
                </c:pt>
                <c:pt idx="5">
                  <c:v>5.15</c:v>
                </c:pt>
                <c:pt idx="6">
                  <c:v>5.49</c:v>
                </c:pt>
                <c:pt idx="7">
                  <c:v>9.11</c:v>
                </c:pt>
                <c:pt idx="8">
                  <c:v>8.6999999999999993</c:v>
                </c:pt>
                <c:pt idx="9">
                  <c:v>10.93</c:v>
                </c:pt>
                <c:pt idx="10">
                  <c:v>8.42</c:v>
                </c:pt>
                <c:pt idx="11">
                  <c:v>5.75</c:v>
                </c:pt>
                <c:pt idx="12">
                  <c:v>8.01</c:v>
                </c:pt>
                <c:pt idx="13">
                  <c:v>8.84</c:v>
                </c:pt>
                <c:pt idx="14">
                  <c:v>8.58</c:v>
                </c:pt>
                <c:pt idx="15">
                  <c:v>7.21</c:v>
                </c:pt>
                <c:pt idx="16">
                  <c:v>9.0399999999999991</c:v>
                </c:pt>
                <c:pt idx="17">
                  <c:v>8.8699999999999992</c:v>
                </c:pt>
                <c:pt idx="18">
                  <c:v>10.48</c:v>
                </c:pt>
                <c:pt idx="19">
                  <c:v>8.19</c:v>
                </c:pt>
                <c:pt idx="20">
                  <c:v>9.77</c:v>
                </c:pt>
                <c:pt idx="21">
                  <c:v>20.170000000000002</c:v>
                </c:pt>
                <c:pt idx="22">
                  <c:v>8.17</c:v>
                </c:pt>
                <c:pt idx="23">
                  <c:v>7.7</c:v>
                </c:pt>
                <c:pt idx="24">
                  <c:v>8.69</c:v>
                </c:pt>
                <c:pt idx="25">
                  <c:v>8.49</c:v>
                </c:pt>
                <c:pt idx="26">
                  <c:v>9.24</c:v>
                </c:pt>
                <c:pt idx="27">
                  <c:v>9.4600000000000009</c:v>
                </c:pt>
                <c:pt idx="28">
                  <c:v>10.51</c:v>
                </c:pt>
                <c:pt idx="29">
                  <c:v>15.24</c:v>
                </c:pt>
                <c:pt idx="30">
                  <c:v>12.19</c:v>
                </c:pt>
                <c:pt idx="31">
                  <c:v>10.33</c:v>
                </c:pt>
                <c:pt idx="32">
                  <c:v>10.06</c:v>
                </c:pt>
                <c:pt idx="33">
                  <c:v>12.27</c:v>
                </c:pt>
                <c:pt idx="34">
                  <c:v>7.56</c:v>
                </c:pt>
                <c:pt idx="35">
                  <c:v>11.08</c:v>
                </c:pt>
                <c:pt idx="36">
                  <c:v>9.83</c:v>
                </c:pt>
                <c:pt idx="37">
                  <c:v>13.13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5C-43ED-9D6B-0107357D19A5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triangle"/>
            <c:size val="8"/>
            <c:spPr>
              <a:solidFill>
                <a:srgbClr val="FF0000"/>
              </a:solidFill>
              <a:ln w="9525">
                <a:solidFill>
                  <a:schemeClr val="bg1"/>
                </a:solidFill>
              </a:ln>
              <a:effectLst/>
            </c:spPr>
          </c:marker>
          <c:xVal>
            <c:numRef>
              <c:f>'4회차(0528)'!$BD$3:$BD$41</c:f>
              <c:numCache>
                <c:formatCode>0.000_ </c:formatCode>
                <c:ptCount val="39"/>
                <c:pt idx="1">
                  <c:v>0.34969780237887382</c:v>
                </c:pt>
                <c:pt idx="3">
                  <c:v>0.31550946974406768</c:v>
                </c:pt>
                <c:pt idx="5">
                  <c:v>0.40196580131094745</c:v>
                </c:pt>
                <c:pt idx="7">
                  <c:v>0.12806393443126557</c:v>
                </c:pt>
                <c:pt idx="9">
                  <c:v>0.14852385294987014</c:v>
                </c:pt>
                <c:pt idx="11">
                  <c:v>0.22169262054637143</c:v>
                </c:pt>
                <c:pt idx="13">
                  <c:v>0.75806973267366606</c:v>
                </c:pt>
                <c:pt idx="15">
                  <c:v>0.28704546421442501</c:v>
                </c:pt>
                <c:pt idx="17">
                  <c:v>0.29960846198508284</c:v>
                </c:pt>
                <c:pt idx="19">
                  <c:v>0.24501603073400488</c:v>
                </c:pt>
                <c:pt idx="21">
                  <c:v>0.17337281683557368</c:v>
                </c:pt>
                <c:pt idx="23">
                  <c:v>0.22366809934331927</c:v>
                </c:pt>
                <c:pt idx="25">
                  <c:v>0.22388977238528493</c:v>
                </c:pt>
                <c:pt idx="27">
                  <c:v>0.17900537269156294</c:v>
                </c:pt>
                <c:pt idx="29">
                  <c:v>0.73345707901543011</c:v>
                </c:pt>
                <c:pt idx="31">
                  <c:v>0.2326516790285813</c:v>
                </c:pt>
                <c:pt idx="32">
                  <c:v>9.7414739256900584E-2</c:v>
                </c:pt>
                <c:pt idx="34">
                  <c:v>0.21679921337500235</c:v>
                </c:pt>
                <c:pt idx="38">
                  <c:v>0.48064846880160106</c:v>
                </c:pt>
              </c:numCache>
            </c:numRef>
          </c:xVal>
          <c:yVal>
            <c:numRef>
              <c:f>'4회차(0528)'!$AW$3:$AW$41</c:f>
              <c:numCache>
                <c:formatCode>0.00_ </c:formatCode>
                <c:ptCount val="39"/>
                <c:pt idx="0">
                  <c:v>7.07</c:v>
                </c:pt>
                <c:pt idx="1">
                  <c:v>6.27</c:v>
                </c:pt>
                <c:pt idx="2">
                  <c:v>7.17</c:v>
                </c:pt>
                <c:pt idx="3">
                  <c:v>-1.51</c:v>
                </c:pt>
                <c:pt idx="4">
                  <c:v>5.73</c:v>
                </c:pt>
                <c:pt idx="5">
                  <c:v>5.15</c:v>
                </c:pt>
                <c:pt idx="6">
                  <c:v>5.49</c:v>
                </c:pt>
                <c:pt idx="7">
                  <c:v>9.11</c:v>
                </c:pt>
                <c:pt idx="8">
                  <c:v>8.6999999999999993</c:v>
                </c:pt>
                <c:pt idx="9">
                  <c:v>10.93</c:v>
                </c:pt>
                <c:pt idx="10">
                  <c:v>8.42</c:v>
                </c:pt>
                <c:pt idx="11">
                  <c:v>5.75</c:v>
                </c:pt>
                <c:pt idx="12">
                  <c:v>8.01</c:v>
                </c:pt>
                <c:pt idx="13">
                  <c:v>8.84</c:v>
                </c:pt>
                <c:pt idx="14">
                  <c:v>8.58</c:v>
                </c:pt>
                <c:pt idx="15">
                  <c:v>7.21</c:v>
                </c:pt>
                <c:pt idx="16">
                  <c:v>9.0399999999999991</c:v>
                </c:pt>
                <c:pt idx="17">
                  <c:v>8.8699999999999992</c:v>
                </c:pt>
                <c:pt idx="18">
                  <c:v>10.48</c:v>
                </c:pt>
                <c:pt idx="19">
                  <c:v>8.19</c:v>
                </c:pt>
                <c:pt idx="20">
                  <c:v>9.77</c:v>
                </c:pt>
                <c:pt idx="21">
                  <c:v>20.170000000000002</c:v>
                </c:pt>
                <c:pt idx="22">
                  <c:v>8.17</c:v>
                </c:pt>
                <c:pt idx="23">
                  <c:v>7.7</c:v>
                </c:pt>
                <c:pt idx="24">
                  <c:v>8.69</c:v>
                </c:pt>
                <c:pt idx="25">
                  <c:v>8.49</c:v>
                </c:pt>
                <c:pt idx="26">
                  <c:v>9.24</c:v>
                </c:pt>
                <c:pt idx="27">
                  <c:v>9.4600000000000009</c:v>
                </c:pt>
                <c:pt idx="28">
                  <c:v>10.51</c:v>
                </c:pt>
                <c:pt idx="29">
                  <c:v>15.24</c:v>
                </c:pt>
                <c:pt idx="30">
                  <c:v>12.19</c:v>
                </c:pt>
                <c:pt idx="31">
                  <c:v>10.33</c:v>
                </c:pt>
                <c:pt idx="32">
                  <c:v>10.06</c:v>
                </c:pt>
                <c:pt idx="33">
                  <c:v>12.27</c:v>
                </c:pt>
                <c:pt idx="34">
                  <c:v>7.56</c:v>
                </c:pt>
                <c:pt idx="35">
                  <c:v>11.08</c:v>
                </c:pt>
                <c:pt idx="36">
                  <c:v>9.83</c:v>
                </c:pt>
                <c:pt idx="37">
                  <c:v>13.13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5C-43ED-9D6B-0107357D19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2126495"/>
        <c:axId val="1312121087"/>
      </c:scatterChart>
      <c:valAx>
        <c:axId val="1312126495"/>
        <c:scaling>
          <c:orientation val="minMax"/>
          <c:max val="0.5"/>
        </c:scaling>
        <c:delete val="0"/>
        <c:axPos val="b"/>
        <c:numFmt formatCode="#,##0.00_ " sourceLinked="0"/>
        <c:majorTickMark val="out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1312121087"/>
        <c:crossesAt val="-20"/>
        <c:crossBetween val="midCat"/>
      </c:valAx>
      <c:valAx>
        <c:axId val="1312121087"/>
        <c:scaling>
          <c:orientation val="minMax"/>
          <c:max val="25"/>
          <c:min val="-5"/>
        </c:scaling>
        <c:delete val="0"/>
        <c:axPos val="l"/>
        <c:numFmt formatCode="#,##0_ " sourceLinked="0"/>
        <c:majorTickMark val="out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1312126495"/>
        <c:crossesAt val="-20"/>
        <c:crossBetween val="midCat"/>
        <c:majorUnit val="5"/>
      </c:valAx>
      <c:spPr>
        <a:noFill/>
        <a:ln w="12700" cmpd="sng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triangle"/>
            <c:size val="8"/>
            <c:spPr>
              <a:solidFill>
                <a:srgbClr val="FF0000"/>
              </a:solidFill>
              <a:ln w="9525">
                <a:solidFill>
                  <a:schemeClr val="bg1"/>
                </a:solidFill>
              </a:ln>
              <a:effectLst/>
            </c:spPr>
          </c:marker>
          <c:xVal>
            <c:numRef>
              <c:f>'4회차(0528)'!$AS$3:$AS$39</c:f>
              <c:numCache>
                <c:formatCode>0.0_ </c:formatCode>
                <c:ptCount val="37"/>
                <c:pt idx="0">
                  <c:v>419.87984091614243</c:v>
                </c:pt>
                <c:pt idx="1">
                  <c:v>153.69644317829236</c:v>
                </c:pt>
                <c:pt idx="2">
                  <c:v>223.19690858319464</c:v>
                </c:pt>
                <c:pt idx="3">
                  <c:v>203.64990268806588</c:v>
                </c:pt>
                <c:pt idx="4">
                  <c:v>248.94931317518964</c:v>
                </c:pt>
                <c:pt idx="5">
                  <c:v>183.11567427298112</c:v>
                </c:pt>
                <c:pt idx="6">
                  <c:v>253.34950497842206</c:v>
                </c:pt>
                <c:pt idx="7">
                  <c:v>261.10625334950493</c:v>
                </c:pt>
                <c:pt idx="8">
                  <c:v>266.63469946125849</c:v>
                </c:pt>
                <c:pt idx="9">
                  <c:v>491.15730685696565</c:v>
                </c:pt>
                <c:pt idx="10">
                  <c:v>318.92928666121344</c:v>
                </c:pt>
                <c:pt idx="11">
                  <c:v>189.03900939271711</c:v>
                </c:pt>
                <c:pt idx="12">
                  <c:v>267.08600118466694</c:v>
                </c:pt>
                <c:pt idx="13">
                  <c:v>365.1595069528671</c:v>
                </c:pt>
                <c:pt idx="14">
                  <c:v>293.12046935379232</c:v>
                </c:pt>
                <c:pt idx="15">
                  <c:v>534.76433588130772</c:v>
                </c:pt>
                <c:pt idx="16">
                  <c:v>320.33960454686485</c:v>
                </c:pt>
                <c:pt idx="17">
                  <c:v>209.34758694609761</c:v>
                </c:pt>
                <c:pt idx="18">
                  <c:v>317.51896877556197</c:v>
                </c:pt>
                <c:pt idx="19">
                  <c:v>546.58279976306653</c:v>
                </c:pt>
                <c:pt idx="20">
                  <c:v>498.23710264293567</c:v>
                </c:pt>
                <c:pt idx="21">
                  <c:v>893.4645869178911</c:v>
                </c:pt>
                <c:pt idx="22">
                  <c:v>476.6310326347558</c:v>
                </c:pt>
                <c:pt idx="23">
                  <c:v>612.04975601500587</c:v>
                </c:pt>
                <c:pt idx="24">
                  <c:v>480.89019264942306</c:v>
                </c:pt>
                <c:pt idx="25">
                  <c:v>371.95723916170698</c:v>
                </c:pt>
                <c:pt idx="26">
                  <c:v>515.04809183990074</c:v>
                </c:pt>
                <c:pt idx="27">
                  <c:v>441.65514907060043</c:v>
                </c:pt>
                <c:pt idx="28">
                  <c:v>468.16912532084723</c:v>
                </c:pt>
                <c:pt idx="29">
                  <c:v>278.48136970073051</c:v>
                </c:pt>
                <c:pt idx="30">
                  <c:v>421.82607959834138</c:v>
                </c:pt>
                <c:pt idx="31">
                  <c:v>454.99675626886295</c:v>
                </c:pt>
                <c:pt idx="32">
                  <c:v>1194.4546300736188</c:v>
                </c:pt>
                <c:pt idx="33">
                  <c:v>443.85524497221672</c:v>
                </c:pt>
                <c:pt idx="34">
                  <c:v>601.13389558006372</c:v>
                </c:pt>
                <c:pt idx="35">
                  <c:v>516.90971144896059</c:v>
                </c:pt>
                <c:pt idx="36">
                  <c:v>1154.8529038445263</c:v>
                </c:pt>
              </c:numCache>
            </c:numRef>
          </c:xVal>
          <c:yVal>
            <c:numRef>
              <c:f>'4회차(0528)'!$BB$3:$BB$39</c:f>
              <c:numCache>
                <c:formatCode>General</c:formatCode>
                <c:ptCount val="37"/>
                <c:pt idx="1">
                  <c:v>0.30007068667642955</c:v>
                </c:pt>
                <c:pt idx="3">
                  <c:v>0.25100575948669912</c:v>
                </c:pt>
                <c:pt idx="5">
                  <c:v>0.21911174946810549</c:v>
                </c:pt>
                <c:pt idx="7">
                  <c:v>0.48232100866494498</c:v>
                </c:pt>
                <c:pt idx="9">
                  <c:v>0.22108713714616382</c:v>
                </c:pt>
                <c:pt idx="11">
                  <c:v>0.38483771074346868</c:v>
                </c:pt>
                <c:pt idx="13">
                  <c:v>5.8262420510077774E-2</c:v>
                </c:pt>
                <c:pt idx="15">
                  <c:v>0.10506720221979686</c:v>
                </c:pt>
                <c:pt idx="17">
                  <c:v>0.25713326114015023</c:v>
                </c:pt>
                <c:pt idx="19">
                  <c:v>0.12042865375622056</c:v>
                </c:pt>
                <c:pt idx="21">
                  <c:v>0.10411707131479273</c:v>
                </c:pt>
                <c:pt idx="23">
                  <c:v>0.1178119965449652</c:v>
                </c:pt>
                <c:pt idx="25">
                  <c:v>0.19366583919254884</c:v>
                </c:pt>
                <c:pt idx="27">
                  <c:v>0.20400035735649324</c:v>
                </c:pt>
                <c:pt idx="29">
                  <c:v>7.8960418504411309E-2</c:v>
                </c:pt>
                <c:pt idx="31">
                  <c:v>0.15235818862711017</c:v>
                </c:pt>
                <c:pt idx="32">
                  <c:v>0.13860725467161603</c:v>
                </c:pt>
                <c:pt idx="34">
                  <c:v>0.12375175695078244</c:v>
                </c:pt>
                <c:pt idx="36">
                  <c:v>0.22508620533156862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FC-41A6-BBB1-60E5D73257B7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0000CC"/>
              </a:solidFill>
              <a:ln w="9525">
                <a:solidFill>
                  <a:schemeClr val="bg1"/>
                </a:solidFill>
              </a:ln>
              <a:effectLst/>
            </c:spPr>
          </c:marker>
          <c:xVal>
            <c:numRef>
              <c:f>'4회차(0528)'!$AS$3:$AS$38</c:f>
              <c:numCache>
                <c:formatCode>0.0_ </c:formatCode>
                <c:ptCount val="36"/>
                <c:pt idx="0">
                  <c:v>419.87984091614243</c:v>
                </c:pt>
                <c:pt idx="1">
                  <c:v>153.69644317829236</c:v>
                </c:pt>
                <c:pt idx="2">
                  <c:v>223.19690858319464</c:v>
                </c:pt>
                <c:pt idx="3">
                  <c:v>203.64990268806588</c:v>
                </c:pt>
                <c:pt idx="4">
                  <c:v>248.94931317518964</c:v>
                </c:pt>
                <c:pt idx="5">
                  <c:v>183.11567427298112</c:v>
                </c:pt>
                <c:pt idx="6">
                  <c:v>253.34950497842206</c:v>
                </c:pt>
                <c:pt idx="7">
                  <c:v>261.10625334950493</c:v>
                </c:pt>
                <c:pt idx="8">
                  <c:v>266.63469946125849</c:v>
                </c:pt>
                <c:pt idx="9">
                  <c:v>491.15730685696565</c:v>
                </c:pt>
                <c:pt idx="10">
                  <c:v>318.92928666121344</c:v>
                </c:pt>
                <c:pt idx="11">
                  <c:v>189.03900939271711</c:v>
                </c:pt>
                <c:pt idx="12">
                  <c:v>267.08600118466694</c:v>
                </c:pt>
                <c:pt idx="13">
                  <c:v>365.1595069528671</c:v>
                </c:pt>
                <c:pt idx="14">
                  <c:v>293.12046935379232</c:v>
                </c:pt>
                <c:pt idx="15">
                  <c:v>534.76433588130772</c:v>
                </c:pt>
                <c:pt idx="16">
                  <c:v>320.33960454686485</c:v>
                </c:pt>
                <c:pt idx="17">
                  <c:v>209.34758694609761</c:v>
                </c:pt>
                <c:pt idx="18">
                  <c:v>317.51896877556197</c:v>
                </c:pt>
                <c:pt idx="19">
                  <c:v>546.58279976306653</c:v>
                </c:pt>
                <c:pt idx="20">
                  <c:v>498.23710264293567</c:v>
                </c:pt>
                <c:pt idx="21">
                  <c:v>893.4645869178911</c:v>
                </c:pt>
                <c:pt idx="22">
                  <c:v>476.6310326347558</c:v>
                </c:pt>
                <c:pt idx="23">
                  <c:v>612.04975601500587</c:v>
                </c:pt>
                <c:pt idx="24">
                  <c:v>480.89019264942306</c:v>
                </c:pt>
                <c:pt idx="25">
                  <c:v>371.95723916170698</c:v>
                </c:pt>
                <c:pt idx="26">
                  <c:v>515.04809183990074</c:v>
                </c:pt>
                <c:pt idx="27">
                  <c:v>441.65514907060043</c:v>
                </c:pt>
                <c:pt idx="28">
                  <c:v>468.16912532084723</c:v>
                </c:pt>
                <c:pt idx="29">
                  <c:v>278.48136970073051</c:v>
                </c:pt>
                <c:pt idx="30">
                  <c:v>421.82607959834138</c:v>
                </c:pt>
                <c:pt idx="31">
                  <c:v>454.99675626886295</c:v>
                </c:pt>
                <c:pt idx="32">
                  <c:v>1194.4546300736188</c:v>
                </c:pt>
                <c:pt idx="33">
                  <c:v>443.85524497221672</c:v>
                </c:pt>
                <c:pt idx="34">
                  <c:v>601.13389558006372</c:v>
                </c:pt>
                <c:pt idx="35">
                  <c:v>516.90971144896059</c:v>
                </c:pt>
              </c:numCache>
            </c:numRef>
          </c:xVal>
          <c:yVal>
            <c:numRef>
              <c:f>'4회차(0528)'!$BC$3:$BC$38</c:f>
              <c:numCache>
                <c:formatCode>General</c:formatCode>
                <c:ptCount val="36"/>
                <c:pt idx="0">
                  <c:v>0.12650357034875781</c:v>
                </c:pt>
                <c:pt idx="2">
                  <c:v>0.2287034616323656</c:v>
                </c:pt>
                <c:pt idx="4">
                  <c:v>0.22225198138685992</c:v>
                </c:pt>
                <c:pt idx="6">
                  <c:v>0.2057110739092394</c:v>
                </c:pt>
                <c:pt idx="8">
                  <c:v>0.25409985460791545</c:v>
                </c:pt>
                <c:pt idx="10">
                  <c:v>0.33532990292684206</c:v>
                </c:pt>
                <c:pt idx="12">
                  <c:v>0.36192818908199015</c:v>
                </c:pt>
                <c:pt idx="14">
                  <c:v>0.30201631835572373</c:v>
                </c:pt>
                <c:pt idx="16">
                  <c:v>0.28437728958763686</c:v>
                </c:pt>
                <c:pt idx="18">
                  <c:v>0.2198994032089655</c:v>
                </c:pt>
                <c:pt idx="20">
                  <c:v>0.20662557081966265</c:v>
                </c:pt>
                <c:pt idx="22">
                  <c:v>0.20475809049468133</c:v>
                </c:pt>
                <c:pt idx="24">
                  <c:v>0.1845355654374953</c:v>
                </c:pt>
                <c:pt idx="26">
                  <c:v>0.21041604843017392</c:v>
                </c:pt>
                <c:pt idx="28">
                  <c:v>0.19275212547789425</c:v>
                </c:pt>
                <c:pt idx="30">
                  <c:v>0.15604590120281125</c:v>
                </c:pt>
                <c:pt idx="33">
                  <c:v>0.10953694570392197</c:v>
                </c:pt>
                <c:pt idx="35">
                  <c:v>0.17195291052810074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FC-41A6-BBB1-60E5D73257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267615"/>
        <c:axId val="634261791"/>
      </c:scatterChart>
      <c:valAx>
        <c:axId val="634267615"/>
        <c:scaling>
          <c:orientation val="minMax"/>
          <c:max val="1500"/>
        </c:scaling>
        <c:delete val="0"/>
        <c:axPos val="b"/>
        <c:numFmt formatCode="0_ " sourceLinked="0"/>
        <c:majorTickMark val="out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634261791"/>
        <c:crosses val="autoZero"/>
        <c:crossBetween val="midCat"/>
        <c:minorUnit val="50"/>
      </c:valAx>
      <c:valAx>
        <c:axId val="634261791"/>
        <c:scaling>
          <c:orientation val="minMax"/>
          <c:max val="1"/>
        </c:scaling>
        <c:delete val="0"/>
        <c:axPos val="l"/>
        <c:numFmt formatCode="#,##0.00_);[Red]\(#,##0.00\)" sourceLinked="0"/>
        <c:majorTickMark val="out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634267615"/>
        <c:crosses val="autoZero"/>
        <c:crossBetween val="midCat"/>
        <c:majorUnit val="0.2"/>
        <c:minorUnit val="5.000000000000001E-2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noFill/>
    <a:ln w="12700" cap="flat" cmpd="sng" algn="ctr">
      <a:noFill/>
      <a:round/>
    </a:ln>
    <a:effectLst/>
  </c:spPr>
  <c:txPr>
    <a:bodyPr/>
    <a:lstStyle/>
    <a:p>
      <a:pPr>
        <a:defRPr sz="1200" b="1">
          <a:latin typeface="Times New Roman" panose="02020603050405020304" pitchFamily="18" charset="0"/>
          <a:cs typeface="Times New Roman" panose="02020603050405020304" pitchFamily="18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3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0000CC"/>
              </a:solidFill>
              <a:ln w="9525">
                <a:solidFill>
                  <a:schemeClr val="bg1"/>
                </a:solidFill>
              </a:ln>
              <a:effectLst/>
            </c:spPr>
          </c:marker>
          <c:xVal>
            <c:numRef>
              <c:f>'4회차(0528)'!$AW$3:$AW$38</c:f>
              <c:numCache>
                <c:formatCode>0.00_ </c:formatCode>
                <c:ptCount val="36"/>
                <c:pt idx="0">
                  <c:v>7.07</c:v>
                </c:pt>
                <c:pt idx="1">
                  <c:v>6.27</c:v>
                </c:pt>
                <c:pt idx="2">
                  <c:v>7.17</c:v>
                </c:pt>
                <c:pt idx="3">
                  <c:v>-1.51</c:v>
                </c:pt>
                <c:pt idx="4">
                  <c:v>5.73</c:v>
                </c:pt>
                <c:pt idx="5">
                  <c:v>5.15</c:v>
                </c:pt>
                <c:pt idx="6">
                  <c:v>5.49</c:v>
                </c:pt>
                <c:pt idx="7">
                  <c:v>9.11</c:v>
                </c:pt>
                <c:pt idx="8">
                  <c:v>8.6999999999999993</c:v>
                </c:pt>
                <c:pt idx="9">
                  <c:v>10.93</c:v>
                </c:pt>
                <c:pt idx="10">
                  <c:v>8.42</c:v>
                </c:pt>
                <c:pt idx="11">
                  <c:v>5.75</c:v>
                </c:pt>
                <c:pt idx="12">
                  <c:v>8.01</c:v>
                </c:pt>
                <c:pt idx="13">
                  <c:v>8.84</c:v>
                </c:pt>
                <c:pt idx="14">
                  <c:v>8.58</c:v>
                </c:pt>
                <c:pt idx="15">
                  <c:v>7.21</c:v>
                </c:pt>
                <c:pt idx="16">
                  <c:v>9.0399999999999991</c:v>
                </c:pt>
                <c:pt idx="17">
                  <c:v>8.8699999999999992</c:v>
                </c:pt>
                <c:pt idx="18">
                  <c:v>10.48</c:v>
                </c:pt>
                <c:pt idx="19">
                  <c:v>8.19</c:v>
                </c:pt>
                <c:pt idx="20">
                  <c:v>9.77</c:v>
                </c:pt>
                <c:pt idx="21">
                  <c:v>20.170000000000002</c:v>
                </c:pt>
                <c:pt idx="22">
                  <c:v>8.17</c:v>
                </c:pt>
                <c:pt idx="23">
                  <c:v>7.7</c:v>
                </c:pt>
                <c:pt idx="24">
                  <c:v>8.69</c:v>
                </c:pt>
                <c:pt idx="25">
                  <c:v>8.49</c:v>
                </c:pt>
                <c:pt idx="26">
                  <c:v>9.24</c:v>
                </c:pt>
                <c:pt idx="27">
                  <c:v>9.4600000000000009</c:v>
                </c:pt>
                <c:pt idx="28">
                  <c:v>10.51</c:v>
                </c:pt>
                <c:pt idx="29">
                  <c:v>15.24</c:v>
                </c:pt>
                <c:pt idx="30">
                  <c:v>12.19</c:v>
                </c:pt>
                <c:pt idx="31">
                  <c:v>10.33</c:v>
                </c:pt>
                <c:pt idx="32">
                  <c:v>10.06</c:v>
                </c:pt>
                <c:pt idx="33">
                  <c:v>12.27</c:v>
                </c:pt>
                <c:pt idx="34">
                  <c:v>7.56</c:v>
                </c:pt>
                <c:pt idx="35">
                  <c:v>11.08</c:v>
                </c:pt>
              </c:numCache>
            </c:numRef>
          </c:xVal>
          <c:yVal>
            <c:numRef>
              <c:f>'4회차(0528)'!$AZ$3:$AZ$38</c:f>
              <c:numCache>
                <c:formatCode>0.00_ </c:formatCode>
                <c:ptCount val="36"/>
                <c:pt idx="0">
                  <c:v>-0.39</c:v>
                </c:pt>
                <c:pt idx="2">
                  <c:v>1.43</c:v>
                </c:pt>
                <c:pt idx="4">
                  <c:v>1.85</c:v>
                </c:pt>
                <c:pt idx="6">
                  <c:v>0.44</c:v>
                </c:pt>
                <c:pt idx="8">
                  <c:v>4.07</c:v>
                </c:pt>
                <c:pt idx="10">
                  <c:v>4.5599999999999996</c:v>
                </c:pt>
                <c:pt idx="12">
                  <c:v>4</c:v>
                </c:pt>
                <c:pt idx="14">
                  <c:v>6.7</c:v>
                </c:pt>
                <c:pt idx="16">
                  <c:v>6.43</c:v>
                </c:pt>
                <c:pt idx="18">
                  <c:v>6.58</c:v>
                </c:pt>
                <c:pt idx="20">
                  <c:v>3.74</c:v>
                </c:pt>
                <c:pt idx="22">
                  <c:v>6.16</c:v>
                </c:pt>
                <c:pt idx="24">
                  <c:v>5.16</c:v>
                </c:pt>
                <c:pt idx="26">
                  <c:v>6.7</c:v>
                </c:pt>
                <c:pt idx="28">
                  <c:v>9.89</c:v>
                </c:pt>
                <c:pt idx="30">
                  <c:v>9.81</c:v>
                </c:pt>
                <c:pt idx="33">
                  <c:v>6.77</c:v>
                </c:pt>
                <c:pt idx="35">
                  <c:v>3.28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55-489C-B660-5632938DC661}"/>
            </c:ext>
          </c:extLst>
        </c:ser>
        <c:ser>
          <c:idx val="0"/>
          <c:order val="1"/>
          <c:spPr>
            <a:ln w="25400" cap="rnd">
              <a:noFill/>
              <a:round/>
            </a:ln>
            <a:effectLst/>
          </c:spPr>
          <c:marker>
            <c:symbol val="triangle"/>
            <c:size val="8"/>
            <c:spPr>
              <a:solidFill>
                <a:srgbClr val="FF0000"/>
              </a:solidFill>
              <a:ln w="9525">
                <a:solidFill>
                  <a:schemeClr val="bg1"/>
                </a:solidFill>
              </a:ln>
              <a:effectLst/>
            </c:spPr>
          </c:marker>
          <c:xVal>
            <c:numRef>
              <c:f>'4회차(0528)'!$AW$3:$AW$39</c:f>
              <c:numCache>
                <c:formatCode>0.00_ </c:formatCode>
                <c:ptCount val="37"/>
                <c:pt idx="0">
                  <c:v>7.07</c:v>
                </c:pt>
                <c:pt idx="1">
                  <c:v>6.27</c:v>
                </c:pt>
                <c:pt idx="2">
                  <c:v>7.17</c:v>
                </c:pt>
                <c:pt idx="3">
                  <c:v>-1.51</c:v>
                </c:pt>
                <c:pt idx="4">
                  <c:v>5.73</c:v>
                </c:pt>
                <c:pt idx="5">
                  <c:v>5.15</c:v>
                </c:pt>
                <c:pt idx="6">
                  <c:v>5.49</c:v>
                </c:pt>
                <c:pt idx="7">
                  <c:v>9.11</c:v>
                </c:pt>
                <c:pt idx="8">
                  <c:v>8.6999999999999993</c:v>
                </c:pt>
                <c:pt idx="9">
                  <c:v>10.93</c:v>
                </c:pt>
                <c:pt idx="10">
                  <c:v>8.42</c:v>
                </c:pt>
                <c:pt idx="11">
                  <c:v>5.75</c:v>
                </c:pt>
                <c:pt idx="12">
                  <c:v>8.01</c:v>
                </c:pt>
                <c:pt idx="13">
                  <c:v>8.84</c:v>
                </c:pt>
                <c:pt idx="14">
                  <c:v>8.58</c:v>
                </c:pt>
                <c:pt idx="15">
                  <c:v>7.21</c:v>
                </c:pt>
                <c:pt idx="16">
                  <c:v>9.0399999999999991</c:v>
                </c:pt>
                <c:pt idx="17">
                  <c:v>8.8699999999999992</c:v>
                </c:pt>
                <c:pt idx="18">
                  <c:v>10.48</c:v>
                </c:pt>
                <c:pt idx="19">
                  <c:v>8.19</c:v>
                </c:pt>
                <c:pt idx="20">
                  <c:v>9.77</c:v>
                </c:pt>
                <c:pt idx="21">
                  <c:v>20.170000000000002</c:v>
                </c:pt>
                <c:pt idx="22">
                  <c:v>8.17</c:v>
                </c:pt>
                <c:pt idx="23">
                  <c:v>7.7</c:v>
                </c:pt>
                <c:pt idx="24">
                  <c:v>8.69</c:v>
                </c:pt>
                <c:pt idx="25">
                  <c:v>8.49</c:v>
                </c:pt>
                <c:pt idx="26">
                  <c:v>9.24</c:v>
                </c:pt>
                <c:pt idx="27">
                  <c:v>9.4600000000000009</c:v>
                </c:pt>
                <c:pt idx="28">
                  <c:v>10.51</c:v>
                </c:pt>
                <c:pt idx="29">
                  <c:v>15.24</c:v>
                </c:pt>
                <c:pt idx="30">
                  <c:v>12.19</c:v>
                </c:pt>
                <c:pt idx="31">
                  <c:v>10.33</c:v>
                </c:pt>
                <c:pt idx="32">
                  <c:v>10.06</c:v>
                </c:pt>
                <c:pt idx="33">
                  <c:v>12.27</c:v>
                </c:pt>
                <c:pt idx="34">
                  <c:v>7.56</c:v>
                </c:pt>
                <c:pt idx="35">
                  <c:v>11.08</c:v>
                </c:pt>
                <c:pt idx="36">
                  <c:v>9.83</c:v>
                </c:pt>
              </c:numCache>
            </c:numRef>
          </c:xVal>
          <c:yVal>
            <c:numRef>
              <c:f>'4회차(0528)'!$AY$3:$AY$39</c:f>
              <c:numCache>
                <c:formatCode>0.00_ </c:formatCode>
                <c:ptCount val="37"/>
                <c:pt idx="1">
                  <c:v>2.06</c:v>
                </c:pt>
                <c:pt idx="3">
                  <c:v>-4.58</c:v>
                </c:pt>
                <c:pt idx="5">
                  <c:v>1.1200000000000001</c:v>
                </c:pt>
                <c:pt idx="7">
                  <c:v>7.68</c:v>
                </c:pt>
                <c:pt idx="9">
                  <c:v>1.68</c:v>
                </c:pt>
                <c:pt idx="11">
                  <c:v>1.47</c:v>
                </c:pt>
                <c:pt idx="13">
                  <c:v>2.7</c:v>
                </c:pt>
                <c:pt idx="15">
                  <c:v>4.17</c:v>
                </c:pt>
                <c:pt idx="17">
                  <c:v>1.45</c:v>
                </c:pt>
                <c:pt idx="19">
                  <c:v>3.22</c:v>
                </c:pt>
                <c:pt idx="21">
                  <c:v>-2.1</c:v>
                </c:pt>
                <c:pt idx="23">
                  <c:v>4.8899999999999997</c:v>
                </c:pt>
                <c:pt idx="25">
                  <c:v>2.58</c:v>
                </c:pt>
                <c:pt idx="27">
                  <c:v>3.75</c:v>
                </c:pt>
                <c:pt idx="29">
                  <c:v>5.65</c:v>
                </c:pt>
                <c:pt idx="31">
                  <c:v>3.47</c:v>
                </c:pt>
                <c:pt idx="32">
                  <c:v>1.24</c:v>
                </c:pt>
                <c:pt idx="34">
                  <c:v>1.72</c:v>
                </c:pt>
                <c:pt idx="36">
                  <c:v>-1.54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55-489C-B660-5632938DC6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2126495"/>
        <c:axId val="1312121087"/>
      </c:scatterChart>
      <c:valAx>
        <c:axId val="1312126495"/>
        <c:scaling>
          <c:orientation val="minMax"/>
          <c:max val="25"/>
          <c:min val="-10"/>
        </c:scaling>
        <c:delete val="0"/>
        <c:axPos val="b"/>
        <c:numFmt formatCode="#,##0_ " sourceLinked="0"/>
        <c:majorTickMark val="out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1312121087"/>
        <c:crossesAt val="-20"/>
        <c:crossBetween val="midCat"/>
        <c:majorUnit val="5"/>
      </c:valAx>
      <c:valAx>
        <c:axId val="1312121087"/>
        <c:scaling>
          <c:orientation val="minMax"/>
          <c:max val="25"/>
          <c:min val="-5"/>
        </c:scaling>
        <c:delete val="0"/>
        <c:axPos val="l"/>
        <c:numFmt formatCode="#,##0_ " sourceLinked="0"/>
        <c:majorTickMark val="out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1312126495"/>
        <c:crossesAt val="-20"/>
        <c:crossBetween val="midCat"/>
        <c:majorUnit val="5"/>
      </c:valAx>
      <c:spPr>
        <a:noFill/>
        <a:ln w="12700" cmpd="sng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triangle"/>
            <c:size val="8"/>
            <c:spPr>
              <a:solidFill>
                <a:srgbClr val="FF0000"/>
              </a:solidFill>
              <a:ln w="9525">
                <a:solidFill>
                  <a:schemeClr val="bg1"/>
                </a:solidFill>
              </a:ln>
              <a:effectLst/>
            </c:spPr>
          </c:marker>
          <c:xVal>
            <c:numRef>
              <c:f>'4회차(528)-re'!$AS$3:$AS$39</c:f>
              <c:numCache>
                <c:formatCode>0.0_ </c:formatCode>
                <c:ptCount val="37"/>
                <c:pt idx="0">
                  <c:v>419.87984091614243</c:v>
                </c:pt>
                <c:pt idx="1">
                  <c:v>153.69644317829236</c:v>
                </c:pt>
                <c:pt idx="2">
                  <c:v>223.19690858319464</c:v>
                </c:pt>
                <c:pt idx="3">
                  <c:v>203.64990268806588</c:v>
                </c:pt>
                <c:pt idx="4">
                  <c:v>248.94931317518964</c:v>
                </c:pt>
                <c:pt idx="5">
                  <c:v>183.11567427298112</c:v>
                </c:pt>
                <c:pt idx="6">
                  <c:v>253.34950497842206</c:v>
                </c:pt>
                <c:pt idx="7">
                  <c:v>261.10625334950493</c:v>
                </c:pt>
                <c:pt idx="8">
                  <c:v>266.63469946125849</c:v>
                </c:pt>
                <c:pt idx="9">
                  <c:v>491.15730685696565</c:v>
                </c:pt>
                <c:pt idx="10">
                  <c:v>318.92928666121344</c:v>
                </c:pt>
                <c:pt idx="11">
                  <c:v>189.03900939271711</c:v>
                </c:pt>
                <c:pt idx="12">
                  <c:v>267.08600118466694</c:v>
                </c:pt>
                <c:pt idx="13">
                  <c:v>365.1595069528671</c:v>
                </c:pt>
                <c:pt idx="14">
                  <c:v>293.12046935379232</c:v>
                </c:pt>
                <c:pt idx="15">
                  <c:v>534.76433588130772</c:v>
                </c:pt>
                <c:pt idx="16">
                  <c:v>320.33960454686485</c:v>
                </c:pt>
                <c:pt idx="17">
                  <c:v>209.34758694609761</c:v>
                </c:pt>
                <c:pt idx="18">
                  <c:v>317.51896877556197</c:v>
                </c:pt>
                <c:pt idx="19">
                  <c:v>546.58279976306653</c:v>
                </c:pt>
                <c:pt idx="20">
                  <c:v>498.23710264293567</c:v>
                </c:pt>
                <c:pt idx="21">
                  <c:v>893.4645869178911</c:v>
                </c:pt>
                <c:pt idx="22">
                  <c:v>476.6310326347558</c:v>
                </c:pt>
                <c:pt idx="23">
                  <c:v>612.04975601500587</c:v>
                </c:pt>
                <c:pt idx="24">
                  <c:v>480.89019264942306</c:v>
                </c:pt>
                <c:pt idx="25">
                  <c:v>371.95723916170698</c:v>
                </c:pt>
                <c:pt idx="26">
                  <c:v>515.04809183990074</c:v>
                </c:pt>
                <c:pt idx="27">
                  <c:v>441.65514907060043</c:v>
                </c:pt>
                <c:pt idx="28">
                  <c:v>468.16912532084723</c:v>
                </c:pt>
                <c:pt idx="29">
                  <c:v>278.48136970073051</c:v>
                </c:pt>
                <c:pt idx="30">
                  <c:v>421.82607959834138</c:v>
                </c:pt>
                <c:pt idx="31">
                  <c:v>454.99675626886295</c:v>
                </c:pt>
                <c:pt idx="32">
                  <c:v>1194.4546300736188</c:v>
                </c:pt>
                <c:pt idx="33">
                  <c:v>443.85524497221672</c:v>
                </c:pt>
                <c:pt idx="34">
                  <c:v>601.13389558006372</c:v>
                </c:pt>
                <c:pt idx="35">
                  <c:v>516.90971144896059</c:v>
                </c:pt>
                <c:pt idx="36">
                  <c:v>1154.8529038445263</c:v>
                </c:pt>
              </c:numCache>
            </c:numRef>
          </c:xVal>
          <c:yVal>
            <c:numRef>
              <c:f>'4회차(528)-re'!$BB$3:$BB$39</c:f>
              <c:numCache>
                <c:formatCode>General</c:formatCode>
                <c:ptCount val="37"/>
                <c:pt idx="1">
                  <c:v>0.30007068667642955</c:v>
                </c:pt>
                <c:pt idx="3">
                  <c:v>0.25100575948669912</c:v>
                </c:pt>
                <c:pt idx="5">
                  <c:v>0.21911174946810549</c:v>
                </c:pt>
                <c:pt idx="7">
                  <c:v>0.48232100866494498</c:v>
                </c:pt>
                <c:pt idx="9">
                  <c:v>0.22108713714616382</c:v>
                </c:pt>
                <c:pt idx="11">
                  <c:v>0.38483771074346868</c:v>
                </c:pt>
                <c:pt idx="13">
                  <c:v>5.8262420510077774E-2</c:v>
                </c:pt>
                <c:pt idx="15">
                  <c:v>0.10506720221979686</c:v>
                </c:pt>
                <c:pt idx="17">
                  <c:v>0.25713326114015023</c:v>
                </c:pt>
                <c:pt idx="19">
                  <c:v>0.12042865375622056</c:v>
                </c:pt>
                <c:pt idx="21">
                  <c:v>0.10411707131479273</c:v>
                </c:pt>
                <c:pt idx="23">
                  <c:v>0.1178119965449652</c:v>
                </c:pt>
                <c:pt idx="25">
                  <c:v>0.19366583919254884</c:v>
                </c:pt>
                <c:pt idx="27">
                  <c:v>0.20400035735649324</c:v>
                </c:pt>
                <c:pt idx="29">
                  <c:v>7.8960418504411309E-2</c:v>
                </c:pt>
                <c:pt idx="31">
                  <c:v>0.15235818862711017</c:v>
                </c:pt>
                <c:pt idx="32">
                  <c:v>0.13860725467161603</c:v>
                </c:pt>
                <c:pt idx="34">
                  <c:v>0.12375175695078244</c:v>
                </c:pt>
                <c:pt idx="36">
                  <c:v>0.22508620533156862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AE-4C7D-BFCF-D1332155F764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0000CC"/>
              </a:solidFill>
              <a:ln w="9525">
                <a:solidFill>
                  <a:schemeClr val="bg1"/>
                </a:solidFill>
              </a:ln>
              <a:effectLst/>
            </c:spPr>
          </c:marker>
          <c:xVal>
            <c:numRef>
              <c:f>'4회차(528)-re'!$AS$3:$AS$38</c:f>
              <c:numCache>
                <c:formatCode>0.0_ </c:formatCode>
                <c:ptCount val="36"/>
                <c:pt idx="0">
                  <c:v>419.87984091614243</c:v>
                </c:pt>
                <c:pt idx="1">
                  <c:v>153.69644317829236</c:v>
                </c:pt>
                <c:pt idx="2">
                  <c:v>223.19690858319464</c:v>
                </c:pt>
                <c:pt idx="3">
                  <c:v>203.64990268806588</c:v>
                </c:pt>
                <c:pt idx="4">
                  <c:v>248.94931317518964</c:v>
                </c:pt>
                <c:pt idx="5">
                  <c:v>183.11567427298112</c:v>
                </c:pt>
                <c:pt idx="6">
                  <c:v>253.34950497842206</c:v>
                </c:pt>
                <c:pt idx="7">
                  <c:v>261.10625334950493</c:v>
                </c:pt>
                <c:pt idx="8">
                  <c:v>266.63469946125849</c:v>
                </c:pt>
                <c:pt idx="9">
                  <c:v>491.15730685696565</c:v>
                </c:pt>
                <c:pt idx="10">
                  <c:v>318.92928666121344</c:v>
                </c:pt>
                <c:pt idx="11">
                  <c:v>189.03900939271711</c:v>
                </c:pt>
                <c:pt idx="12">
                  <c:v>267.08600118466694</c:v>
                </c:pt>
                <c:pt idx="13">
                  <c:v>365.1595069528671</c:v>
                </c:pt>
                <c:pt idx="14">
                  <c:v>293.12046935379232</c:v>
                </c:pt>
                <c:pt idx="15">
                  <c:v>534.76433588130772</c:v>
                </c:pt>
                <c:pt idx="16">
                  <c:v>320.33960454686485</c:v>
                </c:pt>
                <c:pt idx="17">
                  <c:v>209.34758694609761</c:v>
                </c:pt>
                <c:pt idx="18">
                  <c:v>317.51896877556197</c:v>
                </c:pt>
                <c:pt idx="19">
                  <c:v>546.58279976306653</c:v>
                </c:pt>
                <c:pt idx="20">
                  <c:v>498.23710264293567</c:v>
                </c:pt>
                <c:pt idx="21">
                  <c:v>893.4645869178911</c:v>
                </c:pt>
                <c:pt idx="22">
                  <c:v>476.6310326347558</c:v>
                </c:pt>
                <c:pt idx="23">
                  <c:v>612.04975601500587</c:v>
                </c:pt>
                <c:pt idx="24">
                  <c:v>480.89019264942306</c:v>
                </c:pt>
                <c:pt idx="25">
                  <c:v>371.95723916170698</c:v>
                </c:pt>
                <c:pt idx="26">
                  <c:v>515.04809183990074</c:v>
                </c:pt>
                <c:pt idx="27">
                  <c:v>441.65514907060043</c:v>
                </c:pt>
                <c:pt idx="28">
                  <c:v>468.16912532084723</c:v>
                </c:pt>
                <c:pt idx="29">
                  <c:v>278.48136970073051</c:v>
                </c:pt>
                <c:pt idx="30">
                  <c:v>421.82607959834138</c:v>
                </c:pt>
                <c:pt idx="31">
                  <c:v>454.99675626886295</c:v>
                </c:pt>
                <c:pt idx="32">
                  <c:v>1194.4546300736188</c:v>
                </c:pt>
                <c:pt idx="33">
                  <c:v>443.85524497221672</c:v>
                </c:pt>
                <c:pt idx="34">
                  <c:v>601.13389558006372</c:v>
                </c:pt>
                <c:pt idx="35">
                  <c:v>516.90971144896059</c:v>
                </c:pt>
              </c:numCache>
            </c:numRef>
          </c:xVal>
          <c:yVal>
            <c:numRef>
              <c:f>'4회차(528)-re'!$BC$3:$BC$38</c:f>
              <c:numCache>
                <c:formatCode>General</c:formatCode>
                <c:ptCount val="36"/>
                <c:pt idx="0">
                  <c:v>0.12650357034875781</c:v>
                </c:pt>
                <c:pt idx="2">
                  <c:v>0.2287034616323656</c:v>
                </c:pt>
                <c:pt idx="4">
                  <c:v>0.22225198138685992</c:v>
                </c:pt>
                <c:pt idx="6">
                  <c:v>0.2057110739092394</c:v>
                </c:pt>
                <c:pt idx="8">
                  <c:v>0.25409985460791545</c:v>
                </c:pt>
                <c:pt idx="10">
                  <c:v>0.33532990292684206</c:v>
                </c:pt>
                <c:pt idx="12">
                  <c:v>0.36192818908199015</c:v>
                </c:pt>
                <c:pt idx="14">
                  <c:v>0.30201631835572373</c:v>
                </c:pt>
                <c:pt idx="16">
                  <c:v>0.28437728958763686</c:v>
                </c:pt>
                <c:pt idx="18">
                  <c:v>0.2198994032089655</c:v>
                </c:pt>
                <c:pt idx="20">
                  <c:v>0.20662557081966265</c:v>
                </c:pt>
                <c:pt idx="22">
                  <c:v>0.20475809049468133</c:v>
                </c:pt>
                <c:pt idx="24">
                  <c:v>0.1845355654374953</c:v>
                </c:pt>
                <c:pt idx="26">
                  <c:v>0.21041604843017392</c:v>
                </c:pt>
                <c:pt idx="28">
                  <c:v>0.19275212547789425</c:v>
                </c:pt>
                <c:pt idx="30">
                  <c:v>0.15604590120281125</c:v>
                </c:pt>
                <c:pt idx="33">
                  <c:v>0.10953694570392197</c:v>
                </c:pt>
                <c:pt idx="35">
                  <c:v>0.17195291052810074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1AE-4C7D-BFCF-D1332155F7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267615"/>
        <c:axId val="634261791"/>
      </c:scatterChart>
      <c:valAx>
        <c:axId val="634267615"/>
        <c:scaling>
          <c:orientation val="minMax"/>
          <c:max val="1000"/>
        </c:scaling>
        <c:delete val="0"/>
        <c:axPos val="b"/>
        <c:numFmt formatCode="0_ " sourceLinked="0"/>
        <c:majorTickMark val="out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634261791"/>
        <c:crosses val="autoZero"/>
        <c:crossBetween val="midCat"/>
        <c:minorUnit val="50"/>
      </c:valAx>
      <c:valAx>
        <c:axId val="634261791"/>
        <c:scaling>
          <c:orientation val="minMax"/>
          <c:max val="1"/>
        </c:scaling>
        <c:delete val="0"/>
        <c:axPos val="l"/>
        <c:numFmt formatCode="#,##0.00_);[Red]\(#,##0.00\)" sourceLinked="0"/>
        <c:majorTickMark val="out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634267615"/>
        <c:crosses val="autoZero"/>
        <c:crossBetween val="midCat"/>
        <c:majorUnit val="0.2"/>
        <c:minorUnit val="5.000000000000001E-2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noFill/>
    <a:ln w="12700" cap="flat" cmpd="sng" algn="ctr">
      <a:noFill/>
      <a:round/>
    </a:ln>
    <a:effectLst/>
  </c:spPr>
  <c:txPr>
    <a:bodyPr/>
    <a:lstStyle/>
    <a:p>
      <a:pPr>
        <a:defRPr sz="1200" b="1">
          <a:latin typeface="Times New Roman" panose="02020603050405020304" pitchFamily="18" charset="0"/>
          <a:cs typeface="Times New Roman" panose="02020603050405020304" pitchFamily="18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3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0000CC"/>
              </a:solidFill>
              <a:ln w="9525">
                <a:solidFill>
                  <a:schemeClr val="bg1"/>
                </a:solidFill>
              </a:ln>
              <a:effectLst/>
            </c:spPr>
          </c:marker>
          <c:xVal>
            <c:numRef>
              <c:f>'4회차(528)-re'!$AW$3:$AW$38</c:f>
              <c:numCache>
                <c:formatCode>0.00_ </c:formatCode>
                <c:ptCount val="36"/>
                <c:pt idx="0">
                  <c:v>7.07</c:v>
                </c:pt>
                <c:pt idx="1">
                  <c:v>6.27</c:v>
                </c:pt>
                <c:pt idx="2">
                  <c:v>7.17</c:v>
                </c:pt>
                <c:pt idx="3">
                  <c:v>-1.51</c:v>
                </c:pt>
                <c:pt idx="4">
                  <c:v>5.73</c:v>
                </c:pt>
                <c:pt idx="5">
                  <c:v>5.15</c:v>
                </c:pt>
                <c:pt idx="6">
                  <c:v>5.49</c:v>
                </c:pt>
                <c:pt idx="7">
                  <c:v>9.11</c:v>
                </c:pt>
                <c:pt idx="8">
                  <c:v>8.6999999999999993</c:v>
                </c:pt>
                <c:pt idx="9">
                  <c:v>10.93</c:v>
                </c:pt>
                <c:pt idx="10">
                  <c:v>8.42</c:v>
                </c:pt>
                <c:pt idx="11">
                  <c:v>5.75</c:v>
                </c:pt>
                <c:pt idx="12">
                  <c:v>8.01</c:v>
                </c:pt>
                <c:pt idx="13">
                  <c:v>8.84</c:v>
                </c:pt>
                <c:pt idx="14">
                  <c:v>8.58</c:v>
                </c:pt>
                <c:pt idx="15">
                  <c:v>7.21</c:v>
                </c:pt>
                <c:pt idx="16">
                  <c:v>9.0399999999999991</c:v>
                </c:pt>
                <c:pt idx="17">
                  <c:v>8.8699999999999992</c:v>
                </c:pt>
                <c:pt idx="18">
                  <c:v>10.48</c:v>
                </c:pt>
                <c:pt idx="19">
                  <c:v>8.19</c:v>
                </c:pt>
                <c:pt idx="20">
                  <c:v>9.77</c:v>
                </c:pt>
                <c:pt idx="21">
                  <c:v>20.170000000000002</c:v>
                </c:pt>
                <c:pt idx="22">
                  <c:v>8.17</c:v>
                </c:pt>
                <c:pt idx="23">
                  <c:v>7.7</c:v>
                </c:pt>
                <c:pt idx="24">
                  <c:v>8.69</c:v>
                </c:pt>
                <c:pt idx="25">
                  <c:v>8.49</c:v>
                </c:pt>
                <c:pt idx="26">
                  <c:v>9.24</c:v>
                </c:pt>
                <c:pt idx="27">
                  <c:v>9.4600000000000009</c:v>
                </c:pt>
                <c:pt idx="28">
                  <c:v>10.51</c:v>
                </c:pt>
                <c:pt idx="29">
                  <c:v>15.24</c:v>
                </c:pt>
                <c:pt idx="30">
                  <c:v>12.19</c:v>
                </c:pt>
                <c:pt idx="31">
                  <c:v>10.33</c:v>
                </c:pt>
                <c:pt idx="32">
                  <c:v>10.06</c:v>
                </c:pt>
                <c:pt idx="33">
                  <c:v>12.27</c:v>
                </c:pt>
                <c:pt idx="34">
                  <c:v>7.56</c:v>
                </c:pt>
                <c:pt idx="35">
                  <c:v>11.08</c:v>
                </c:pt>
              </c:numCache>
            </c:numRef>
          </c:xVal>
          <c:yVal>
            <c:numRef>
              <c:f>'4회차(528)-re'!$AZ$3:$AZ$38</c:f>
              <c:numCache>
                <c:formatCode>0.00_ </c:formatCode>
                <c:ptCount val="36"/>
                <c:pt idx="0">
                  <c:v>-0.39</c:v>
                </c:pt>
                <c:pt idx="2">
                  <c:v>1.43</c:v>
                </c:pt>
                <c:pt idx="4">
                  <c:v>1.85</c:v>
                </c:pt>
                <c:pt idx="6">
                  <c:v>0.44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ED-431D-97FE-8E121D0699EB}"/>
            </c:ext>
          </c:extLst>
        </c:ser>
        <c:ser>
          <c:idx val="0"/>
          <c:order val="1"/>
          <c:spPr>
            <a:ln w="25400" cap="rnd">
              <a:noFill/>
              <a:round/>
            </a:ln>
            <a:effectLst/>
          </c:spPr>
          <c:marker>
            <c:symbol val="triangle"/>
            <c:size val="8"/>
            <c:spPr>
              <a:solidFill>
                <a:srgbClr val="FF0000"/>
              </a:solidFill>
              <a:ln w="9525">
                <a:solidFill>
                  <a:schemeClr val="bg1"/>
                </a:solidFill>
              </a:ln>
              <a:effectLst/>
            </c:spPr>
          </c:marker>
          <c:xVal>
            <c:numRef>
              <c:f>'4회차(528)-re'!$AW$3:$AW$38</c:f>
              <c:numCache>
                <c:formatCode>0.00_ </c:formatCode>
                <c:ptCount val="36"/>
                <c:pt idx="0">
                  <c:v>7.07</c:v>
                </c:pt>
                <c:pt idx="1">
                  <c:v>6.27</c:v>
                </c:pt>
                <c:pt idx="2">
                  <c:v>7.17</c:v>
                </c:pt>
                <c:pt idx="3">
                  <c:v>-1.51</c:v>
                </c:pt>
                <c:pt idx="4">
                  <c:v>5.73</c:v>
                </c:pt>
                <c:pt idx="5">
                  <c:v>5.15</c:v>
                </c:pt>
                <c:pt idx="6">
                  <c:v>5.49</c:v>
                </c:pt>
                <c:pt idx="7">
                  <c:v>9.11</c:v>
                </c:pt>
                <c:pt idx="8">
                  <c:v>8.6999999999999993</c:v>
                </c:pt>
                <c:pt idx="9">
                  <c:v>10.93</c:v>
                </c:pt>
                <c:pt idx="10">
                  <c:v>8.42</c:v>
                </c:pt>
                <c:pt idx="11">
                  <c:v>5.75</c:v>
                </c:pt>
                <c:pt idx="12">
                  <c:v>8.01</c:v>
                </c:pt>
                <c:pt idx="13">
                  <c:v>8.84</c:v>
                </c:pt>
                <c:pt idx="14">
                  <c:v>8.58</c:v>
                </c:pt>
                <c:pt idx="15">
                  <c:v>7.21</c:v>
                </c:pt>
                <c:pt idx="16">
                  <c:v>9.0399999999999991</c:v>
                </c:pt>
                <c:pt idx="17">
                  <c:v>8.8699999999999992</c:v>
                </c:pt>
                <c:pt idx="18">
                  <c:v>10.48</c:v>
                </c:pt>
                <c:pt idx="19">
                  <c:v>8.19</c:v>
                </c:pt>
                <c:pt idx="20">
                  <c:v>9.77</c:v>
                </c:pt>
                <c:pt idx="21">
                  <c:v>20.170000000000002</c:v>
                </c:pt>
                <c:pt idx="22">
                  <c:v>8.17</c:v>
                </c:pt>
                <c:pt idx="23">
                  <c:v>7.7</c:v>
                </c:pt>
                <c:pt idx="24">
                  <c:v>8.69</c:v>
                </c:pt>
                <c:pt idx="25">
                  <c:v>8.49</c:v>
                </c:pt>
                <c:pt idx="26">
                  <c:v>9.24</c:v>
                </c:pt>
                <c:pt idx="27">
                  <c:v>9.4600000000000009</c:v>
                </c:pt>
                <c:pt idx="28">
                  <c:v>10.51</c:v>
                </c:pt>
                <c:pt idx="29">
                  <c:v>15.24</c:v>
                </c:pt>
                <c:pt idx="30">
                  <c:v>12.19</c:v>
                </c:pt>
                <c:pt idx="31">
                  <c:v>10.33</c:v>
                </c:pt>
                <c:pt idx="32">
                  <c:v>10.06</c:v>
                </c:pt>
                <c:pt idx="33">
                  <c:v>12.27</c:v>
                </c:pt>
                <c:pt idx="34">
                  <c:v>7.56</c:v>
                </c:pt>
                <c:pt idx="35">
                  <c:v>11.08</c:v>
                </c:pt>
              </c:numCache>
            </c:numRef>
          </c:xVal>
          <c:yVal>
            <c:numRef>
              <c:f>'4회차(528)-re'!$AY$3:$AY$38</c:f>
              <c:numCache>
                <c:formatCode>0.00_ </c:formatCode>
                <c:ptCount val="36"/>
                <c:pt idx="1">
                  <c:v>2.06</c:v>
                </c:pt>
                <c:pt idx="3">
                  <c:v>-4.58</c:v>
                </c:pt>
                <c:pt idx="5">
                  <c:v>1.1200000000000001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ED-431D-97FE-8E121D0699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2126495"/>
        <c:axId val="1312121087"/>
      </c:scatterChart>
      <c:valAx>
        <c:axId val="1312126495"/>
        <c:scaling>
          <c:orientation val="minMax"/>
          <c:max val="25"/>
          <c:min val="-10"/>
        </c:scaling>
        <c:delete val="0"/>
        <c:axPos val="b"/>
        <c:numFmt formatCode="#,##0_ " sourceLinked="0"/>
        <c:majorTickMark val="out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1312121087"/>
        <c:crossesAt val="-20"/>
        <c:crossBetween val="midCat"/>
        <c:majorUnit val="5"/>
      </c:valAx>
      <c:valAx>
        <c:axId val="1312121087"/>
        <c:scaling>
          <c:orientation val="minMax"/>
          <c:max val="25"/>
          <c:min val="-5"/>
        </c:scaling>
        <c:delete val="0"/>
        <c:axPos val="l"/>
        <c:numFmt formatCode="#,##0_ " sourceLinked="0"/>
        <c:majorTickMark val="out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1312126495"/>
        <c:crossesAt val="-20"/>
        <c:crossBetween val="midCat"/>
        <c:majorUnit val="5"/>
      </c:valAx>
      <c:spPr>
        <a:noFill/>
        <a:ln w="12700" cmpd="sng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0000CC"/>
              </a:solidFill>
              <a:ln w="9525">
                <a:solidFill>
                  <a:schemeClr val="bg1"/>
                </a:solidFill>
              </a:ln>
              <a:effectLst/>
            </c:spPr>
          </c:marker>
          <c:xVal>
            <c:numRef>
              <c:f>'4회차(528)-re'!$BE$3:$BE$41</c:f>
              <c:numCache>
                <c:formatCode>0.000_ </c:formatCode>
                <c:ptCount val="39"/>
                <c:pt idx="0">
                  <c:v>0.30363545744187159</c:v>
                </c:pt>
                <c:pt idx="2">
                  <c:v>0.31595074172972376</c:v>
                </c:pt>
                <c:pt idx="4">
                  <c:v>0.29149003914419674</c:v>
                </c:pt>
                <c:pt idx="6">
                  <c:v>0.30945860320103086</c:v>
                </c:pt>
                <c:pt idx="8">
                  <c:v>0.23804507938540831</c:v>
                </c:pt>
                <c:pt idx="10">
                  <c:v>0.1508042592368174</c:v>
                </c:pt>
                <c:pt idx="12">
                  <c:v>0.16684252609804465</c:v>
                </c:pt>
                <c:pt idx="14">
                  <c:v>0.18218127446512297</c:v>
                </c:pt>
                <c:pt idx="16">
                  <c:v>0.17704136390027622</c:v>
                </c:pt>
                <c:pt idx="18">
                  <c:v>0.2309864829619146</c:v>
                </c:pt>
                <c:pt idx="20">
                  <c:v>0.1566607353236841</c:v>
                </c:pt>
                <c:pt idx="22">
                  <c:v>0.16525587442337417</c:v>
                </c:pt>
                <c:pt idx="24">
                  <c:v>0.18174157710116853</c:v>
                </c:pt>
                <c:pt idx="26">
                  <c:v>0.14881737835095682</c:v>
                </c:pt>
                <c:pt idx="28">
                  <c:v>0.17872213634236747</c:v>
                </c:pt>
                <c:pt idx="30">
                  <c:v>0.24501603073400488</c:v>
                </c:pt>
                <c:pt idx="33">
                  <c:v>0.33172508125807998</c:v>
                </c:pt>
                <c:pt idx="35">
                  <c:v>0.18144962276044374</c:v>
                </c:pt>
                <c:pt idx="36">
                  <c:v>6.2044707590429127E-2</c:v>
                </c:pt>
                <c:pt idx="37">
                  <c:v>1.0614828509385983E-2</c:v>
                </c:pt>
              </c:numCache>
            </c:numRef>
          </c:xVal>
          <c:yVal>
            <c:numRef>
              <c:f>'4회차(528)-re'!$AW$3:$AW$41</c:f>
              <c:numCache>
                <c:formatCode>0.00_ </c:formatCode>
                <c:ptCount val="39"/>
                <c:pt idx="0">
                  <c:v>7.07</c:v>
                </c:pt>
                <c:pt idx="1">
                  <c:v>6.27</c:v>
                </c:pt>
                <c:pt idx="2">
                  <c:v>7.17</c:v>
                </c:pt>
                <c:pt idx="3">
                  <c:v>-1.51</c:v>
                </c:pt>
                <c:pt idx="4">
                  <c:v>5.73</c:v>
                </c:pt>
                <c:pt idx="5">
                  <c:v>5.15</c:v>
                </c:pt>
                <c:pt idx="6">
                  <c:v>5.49</c:v>
                </c:pt>
                <c:pt idx="7">
                  <c:v>9.11</c:v>
                </c:pt>
                <c:pt idx="8">
                  <c:v>8.6999999999999993</c:v>
                </c:pt>
                <c:pt idx="9">
                  <c:v>10.93</c:v>
                </c:pt>
                <c:pt idx="10">
                  <c:v>8.42</c:v>
                </c:pt>
                <c:pt idx="11">
                  <c:v>5.75</c:v>
                </c:pt>
                <c:pt idx="12">
                  <c:v>8.01</c:v>
                </c:pt>
                <c:pt idx="13">
                  <c:v>8.84</c:v>
                </c:pt>
                <c:pt idx="14">
                  <c:v>8.58</c:v>
                </c:pt>
                <c:pt idx="15">
                  <c:v>7.21</c:v>
                </c:pt>
                <c:pt idx="16">
                  <c:v>9.0399999999999991</c:v>
                </c:pt>
                <c:pt idx="17">
                  <c:v>8.8699999999999992</c:v>
                </c:pt>
                <c:pt idx="18">
                  <c:v>10.48</c:v>
                </c:pt>
                <c:pt idx="19">
                  <c:v>8.19</c:v>
                </c:pt>
                <c:pt idx="20">
                  <c:v>9.77</c:v>
                </c:pt>
                <c:pt idx="21">
                  <c:v>20.170000000000002</c:v>
                </c:pt>
                <c:pt idx="22">
                  <c:v>8.17</c:v>
                </c:pt>
                <c:pt idx="23">
                  <c:v>7.7</c:v>
                </c:pt>
                <c:pt idx="24">
                  <c:v>8.69</c:v>
                </c:pt>
                <c:pt idx="25">
                  <c:v>8.49</c:v>
                </c:pt>
                <c:pt idx="26">
                  <c:v>9.24</c:v>
                </c:pt>
                <c:pt idx="27">
                  <c:v>9.4600000000000009</c:v>
                </c:pt>
                <c:pt idx="28">
                  <c:v>10.51</c:v>
                </c:pt>
                <c:pt idx="29">
                  <c:v>15.24</c:v>
                </c:pt>
                <c:pt idx="30">
                  <c:v>12.19</c:v>
                </c:pt>
                <c:pt idx="31">
                  <c:v>10.33</c:v>
                </c:pt>
                <c:pt idx="32">
                  <c:v>10.06</c:v>
                </c:pt>
                <c:pt idx="33">
                  <c:v>12.27</c:v>
                </c:pt>
                <c:pt idx="34">
                  <c:v>7.56</c:v>
                </c:pt>
                <c:pt idx="35">
                  <c:v>11.08</c:v>
                </c:pt>
                <c:pt idx="36">
                  <c:v>9.83</c:v>
                </c:pt>
                <c:pt idx="37">
                  <c:v>13.13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59-4E02-ABD9-FA70FD2CB091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triangle"/>
            <c:size val="8"/>
            <c:spPr>
              <a:solidFill>
                <a:srgbClr val="FF0000"/>
              </a:solidFill>
              <a:ln w="9525">
                <a:solidFill>
                  <a:schemeClr val="bg1"/>
                </a:solidFill>
              </a:ln>
              <a:effectLst/>
            </c:spPr>
          </c:marker>
          <c:xVal>
            <c:numRef>
              <c:f>'4회차(528)-re'!$BD$3:$BD$41</c:f>
              <c:numCache>
                <c:formatCode>0.000_ </c:formatCode>
                <c:ptCount val="39"/>
                <c:pt idx="1">
                  <c:v>0.34969780237887382</c:v>
                </c:pt>
                <c:pt idx="3">
                  <c:v>0.31550946974406768</c:v>
                </c:pt>
                <c:pt idx="5">
                  <c:v>0.40196580131094745</c:v>
                </c:pt>
                <c:pt idx="7">
                  <c:v>0.12806393443126557</c:v>
                </c:pt>
                <c:pt idx="9">
                  <c:v>0.14852385294987014</c:v>
                </c:pt>
                <c:pt idx="11">
                  <c:v>0.22169262054637143</c:v>
                </c:pt>
                <c:pt idx="13">
                  <c:v>0.75806973267366606</c:v>
                </c:pt>
                <c:pt idx="15">
                  <c:v>0.28704546421442501</c:v>
                </c:pt>
                <c:pt idx="17">
                  <c:v>0.29960846198508284</c:v>
                </c:pt>
                <c:pt idx="19">
                  <c:v>0.24501603073400488</c:v>
                </c:pt>
                <c:pt idx="21">
                  <c:v>0.17337281683557368</c:v>
                </c:pt>
                <c:pt idx="23">
                  <c:v>0.22366809934331927</c:v>
                </c:pt>
                <c:pt idx="25">
                  <c:v>0.22388977238528493</c:v>
                </c:pt>
                <c:pt idx="27">
                  <c:v>0.17900537269156294</c:v>
                </c:pt>
                <c:pt idx="29">
                  <c:v>0.73345707901543011</c:v>
                </c:pt>
                <c:pt idx="31">
                  <c:v>0.2326516790285813</c:v>
                </c:pt>
                <c:pt idx="32">
                  <c:v>9.7414739256900584E-2</c:v>
                </c:pt>
                <c:pt idx="34">
                  <c:v>0.21679921337500235</c:v>
                </c:pt>
                <c:pt idx="38">
                  <c:v>0.48064846880160106</c:v>
                </c:pt>
              </c:numCache>
            </c:numRef>
          </c:xVal>
          <c:yVal>
            <c:numRef>
              <c:f>'4회차(528)-re'!$AW$3:$AW$41</c:f>
              <c:numCache>
                <c:formatCode>0.00_ </c:formatCode>
                <c:ptCount val="39"/>
                <c:pt idx="0">
                  <c:v>7.07</c:v>
                </c:pt>
                <c:pt idx="1">
                  <c:v>6.27</c:v>
                </c:pt>
                <c:pt idx="2">
                  <c:v>7.17</c:v>
                </c:pt>
                <c:pt idx="3">
                  <c:v>-1.51</c:v>
                </c:pt>
                <c:pt idx="4">
                  <c:v>5.73</c:v>
                </c:pt>
                <c:pt idx="5">
                  <c:v>5.15</c:v>
                </c:pt>
                <c:pt idx="6">
                  <c:v>5.49</c:v>
                </c:pt>
                <c:pt idx="7">
                  <c:v>9.11</c:v>
                </c:pt>
                <c:pt idx="8">
                  <c:v>8.6999999999999993</c:v>
                </c:pt>
                <c:pt idx="9">
                  <c:v>10.93</c:v>
                </c:pt>
                <c:pt idx="10">
                  <c:v>8.42</c:v>
                </c:pt>
                <c:pt idx="11">
                  <c:v>5.75</c:v>
                </c:pt>
                <c:pt idx="12">
                  <c:v>8.01</c:v>
                </c:pt>
                <c:pt idx="13">
                  <c:v>8.84</c:v>
                </c:pt>
                <c:pt idx="14">
                  <c:v>8.58</c:v>
                </c:pt>
                <c:pt idx="15">
                  <c:v>7.21</c:v>
                </c:pt>
                <c:pt idx="16">
                  <c:v>9.0399999999999991</c:v>
                </c:pt>
                <c:pt idx="17">
                  <c:v>8.8699999999999992</c:v>
                </c:pt>
                <c:pt idx="18">
                  <c:v>10.48</c:v>
                </c:pt>
                <c:pt idx="19">
                  <c:v>8.19</c:v>
                </c:pt>
                <c:pt idx="20">
                  <c:v>9.77</c:v>
                </c:pt>
                <c:pt idx="21">
                  <c:v>20.170000000000002</c:v>
                </c:pt>
                <c:pt idx="22">
                  <c:v>8.17</c:v>
                </c:pt>
                <c:pt idx="23">
                  <c:v>7.7</c:v>
                </c:pt>
                <c:pt idx="24">
                  <c:v>8.69</c:v>
                </c:pt>
                <c:pt idx="25">
                  <c:v>8.49</c:v>
                </c:pt>
                <c:pt idx="26">
                  <c:v>9.24</c:v>
                </c:pt>
                <c:pt idx="27">
                  <c:v>9.4600000000000009</c:v>
                </c:pt>
                <c:pt idx="28">
                  <c:v>10.51</c:v>
                </c:pt>
                <c:pt idx="29">
                  <c:v>15.24</c:v>
                </c:pt>
                <c:pt idx="30">
                  <c:v>12.19</c:v>
                </c:pt>
                <c:pt idx="31">
                  <c:v>10.33</c:v>
                </c:pt>
                <c:pt idx="32">
                  <c:v>10.06</c:v>
                </c:pt>
                <c:pt idx="33">
                  <c:v>12.27</c:v>
                </c:pt>
                <c:pt idx="34">
                  <c:v>7.56</c:v>
                </c:pt>
                <c:pt idx="35">
                  <c:v>11.08</c:v>
                </c:pt>
                <c:pt idx="36">
                  <c:v>9.83</c:v>
                </c:pt>
                <c:pt idx="37">
                  <c:v>13.13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559-4E02-ABD9-FA70FD2CB0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2126495"/>
        <c:axId val="1312121087"/>
      </c:scatterChart>
      <c:valAx>
        <c:axId val="1312126495"/>
        <c:scaling>
          <c:orientation val="minMax"/>
          <c:max val="0.5"/>
        </c:scaling>
        <c:delete val="0"/>
        <c:axPos val="b"/>
        <c:numFmt formatCode="#,##0.00_ " sourceLinked="0"/>
        <c:majorTickMark val="out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1312121087"/>
        <c:crossesAt val="-20"/>
        <c:crossBetween val="midCat"/>
      </c:valAx>
      <c:valAx>
        <c:axId val="1312121087"/>
        <c:scaling>
          <c:orientation val="minMax"/>
          <c:max val="25"/>
          <c:min val="-5"/>
        </c:scaling>
        <c:delete val="0"/>
        <c:axPos val="l"/>
        <c:numFmt formatCode="#,##0_ " sourceLinked="0"/>
        <c:majorTickMark val="out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1312126495"/>
        <c:crossesAt val="-20"/>
        <c:crossBetween val="midCat"/>
        <c:majorUnit val="5"/>
      </c:valAx>
      <c:spPr>
        <a:noFill/>
        <a:ln w="12700" cmpd="sng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0000CC"/>
              </a:solidFill>
              <a:ln w="9525">
                <a:solidFill>
                  <a:schemeClr val="bg1"/>
                </a:solidFill>
              </a:ln>
              <a:effectLst/>
            </c:spPr>
          </c:marker>
          <c:xVal>
            <c:numRef>
              <c:f>'5회차(0611-0612)'!$BE$3:$BE$41</c:f>
              <c:numCache>
                <c:formatCode>0.000_ </c:formatCode>
                <c:ptCount val="39"/>
                <c:pt idx="0">
                  <c:v>0.28668119332075187</c:v>
                </c:pt>
                <c:pt idx="2">
                  <c:v>0.35408272780055244</c:v>
                </c:pt>
                <c:pt idx="4">
                  <c:v>0.26025896352160421</c:v>
                </c:pt>
                <c:pt idx="6">
                  <c:v>0.253256480198153</c:v>
                </c:pt>
                <c:pt idx="8">
                  <c:v>0.30651937630495585</c:v>
                </c:pt>
                <c:pt idx="10">
                  <c:v>0.11519876610747194</c:v>
                </c:pt>
                <c:pt idx="12">
                  <c:v>0.17829895843469018</c:v>
                </c:pt>
                <c:pt idx="14">
                  <c:v>0.17759809774901922</c:v>
                </c:pt>
                <c:pt idx="16">
                  <c:v>0.18685258919499789</c:v>
                </c:pt>
                <c:pt idx="18">
                  <c:v>0.29921162958510261</c:v>
                </c:pt>
                <c:pt idx="20">
                  <c:v>0.1310352554157497</c:v>
                </c:pt>
                <c:pt idx="22">
                  <c:v>0.15987599457661181</c:v>
                </c:pt>
                <c:pt idx="24">
                  <c:v>0.17928950820377179</c:v>
                </c:pt>
                <c:pt idx="26">
                  <c:v>0.13382984617106189</c:v>
                </c:pt>
                <c:pt idx="28">
                  <c:v>0.28344389000847237</c:v>
                </c:pt>
                <c:pt idx="30">
                  <c:v>0.30000634838878154</c:v>
                </c:pt>
                <c:pt idx="33">
                  <c:v>0.25044875868819561</c:v>
                </c:pt>
                <c:pt idx="35">
                  <c:v>0.15420121524693001</c:v>
                </c:pt>
              </c:numCache>
            </c:numRef>
          </c:xVal>
          <c:yVal>
            <c:numRef>
              <c:f>'5회차(0611-0612)'!$AW$3:$AW$41</c:f>
              <c:numCache>
                <c:formatCode>0.00_ </c:formatCode>
                <c:ptCount val="39"/>
                <c:pt idx="0">
                  <c:v>3.98</c:v>
                </c:pt>
                <c:pt idx="1">
                  <c:v>7.05</c:v>
                </c:pt>
                <c:pt idx="2">
                  <c:v>7.81</c:v>
                </c:pt>
                <c:pt idx="3">
                  <c:v>7.62</c:v>
                </c:pt>
                <c:pt idx="4">
                  <c:v>7.23</c:v>
                </c:pt>
                <c:pt idx="5" formatCode="General">
                  <c:v>5.52</c:v>
                </c:pt>
                <c:pt idx="6" formatCode="General">
                  <c:v>7.76</c:v>
                </c:pt>
                <c:pt idx="7" formatCode="General">
                  <c:v>9.16</c:v>
                </c:pt>
                <c:pt idx="8" formatCode="General">
                  <c:v>9.0500000000000007</c:v>
                </c:pt>
                <c:pt idx="9" formatCode="General">
                  <c:v>11.99</c:v>
                </c:pt>
                <c:pt idx="10" formatCode="General">
                  <c:v>5.98</c:v>
                </c:pt>
                <c:pt idx="11" formatCode="General">
                  <c:v>5.91</c:v>
                </c:pt>
                <c:pt idx="12" formatCode="General">
                  <c:v>7.97</c:v>
                </c:pt>
                <c:pt idx="13" formatCode="General">
                  <c:v>8.32</c:v>
                </c:pt>
                <c:pt idx="14" formatCode="General">
                  <c:v>8.8800000000000008</c:v>
                </c:pt>
                <c:pt idx="15" formatCode="General">
                  <c:v>6.38</c:v>
                </c:pt>
                <c:pt idx="16" formatCode="General">
                  <c:v>9.25</c:v>
                </c:pt>
                <c:pt idx="17" formatCode="General">
                  <c:v>8.56</c:v>
                </c:pt>
                <c:pt idx="18" formatCode="General">
                  <c:v>10.050000000000001</c:v>
                </c:pt>
                <c:pt idx="19" formatCode="General">
                  <c:v>5.16</c:v>
                </c:pt>
                <c:pt idx="20" formatCode="General">
                  <c:v>9.02</c:v>
                </c:pt>
                <c:pt idx="21" formatCode="General">
                  <c:v>19.38</c:v>
                </c:pt>
                <c:pt idx="22" formatCode="General">
                  <c:v>8.26</c:v>
                </c:pt>
                <c:pt idx="23" formatCode="General">
                  <c:v>7.89</c:v>
                </c:pt>
                <c:pt idx="24" formatCode="General">
                  <c:v>8.49</c:v>
                </c:pt>
                <c:pt idx="25" formatCode="General">
                  <c:v>8.32</c:v>
                </c:pt>
                <c:pt idx="26" formatCode="General">
                  <c:v>7.37</c:v>
                </c:pt>
                <c:pt idx="27" formatCode="General">
                  <c:v>4.7300000000000004</c:v>
                </c:pt>
                <c:pt idx="28" formatCode="General">
                  <c:v>11.11</c:v>
                </c:pt>
                <c:pt idx="29" formatCode="General">
                  <c:v>9.15</c:v>
                </c:pt>
                <c:pt idx="30" formatCode="General">
                  <c:v>11.59</c:v>
                </c:pt>
                <c:pt idx="31" formatCode="General">
                  <c:v>12.06</c:v>
                </c:pt>
                <c:pt idx="32" formatCode="General">
                  <c:v>9.6300000000000008</c:v>
                </c:pt>
                <c:pt idx="33" formatCode="General">
                  <c:v>11.8</c:v>
                </c:pt>
                <c:pt idx="34" formatCode="General">
                  <c:v>8.84</c:v>
                </c:pt>
                <c:pt idx="35" formatCode="General">
                  <c:v>10.72</c:v>
                </c:pt>
                <c:pt idx="36" formatCode="General">
                  <c:v>8.1199999999999992</c:v>
                </c:pt>
                <c:pt idx="37" formatCode="General">
                  <c:v>21.7</c:v>
                </c:pt>
                <c:pt idx="38" formatCode="General">
                  <c:v>5.1100000000000003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80-4B56-904E-703D271E5167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triangle"/>
            <c:size val="8"/>
            <c:spPr>
              <a:solidFill>
                <a:srgbClr val="FF0000"/>
              </a:solidFill>
              <a:ln w="9525">
                <a:solidFill>
                  <a:schemeClr val="bg1"/>
                </a:solidFill>
              </a:ln>
              <a:effectLst/>
            </c:spPr>
          </c:marker>
          <c:xVal>
            <c:numRef>
              <c:f>'5회차(0611-0612)'!$BD$3:$BD$41</c:f>
              <c:numCache>
                <c:formatCode>0.000_ </c:formatCode>
                <c:ptCount val="39"/>
                <c:pt idx="1">
                  <c:v>0.36436254893024594</c:v>
                </c:pt>
                <c:pt idx="3">
                  <c:v>0.36792309501099751</c:v>
                </c:pt>
                <c:pt idx="5">
                  <c:v>0.3491573111850888</c:v>
                </c:pt>
                <c:pt idx="7">
                  <c:v>0.11723133385404902</c:v>
                </c:pt>
                <c:pt idx="9">
                  <c:v>0.19956252679925129</c:v>
                </c:pt>
                <c:pt idx="11">
                  <c:v>0.29224421777070175</c:v>
                </c:pt>
                <c:pt idx="13">
                  <c:v>0.318624513874122</c:v>
                </c:pt>
                <c:pt idx="15">
                  <c:v>0.45180956067350497</c:v>
                </c:pt>
                <c:pt idx="17">
                  <c:v>0.32692442885202966</c:v>
                </c:pt>
                <c:pt idx="19">
                  <c:v>0.17417484991268503</c:v>
                </c:pt>
                <c:pt idx="21">
                  <c:v>0.36672853950771506</c:v>
                </c:pt>
                <c:pt idx="23">
                  <c:v>0.22212859423476156</c:v>
                </c:pt>
                <c:pt idx="25">
                  <c:v>0.29763475670191364</c:v>
                </c:pt>
                <c:pt idx="27">
                  <c:v>0.23905267760502907</c:v>
                </c:pt>
                <c:pt idx="29">
                  <c:v>1.8516785273504301</c:v>
                </c:pt>
                <c:pt idx="31">
                  <c:v>0.66054029338231712</c:v>
                </c:pt>
                <c:pt idx="32">
                  <c:v>0.16393670561447932</c:v>
                </c:pt>
                <c:pt idx="34">
                  <c:v>0.19144472909894281</c:v>
                </c:pt>
                <c:pt idx="36">
                  <c:v>6.4068287106282609E-2</c:v>
                </c:pt>
                <c:pt idx="37">
                  <c:v>0.16909040444367701</c:v>
                </c:pt>
                <c:pt idx="38">
                  <c:v>0.51109678809220016</c:v>
                </c:pt>
              </c:numCache>
            </c:numRef>
          </c:xVal>
          <c:yVal>
            <c:numRef>
              <c:f>'5회차(0611-0612)'!$AW$3:$AW$41</c:f>
              <c:numCache>
                <c:formatCode>0.00_ </c:formatCode>
                <c:ptCount val="39"/>
                <c:pt idx="0">
                  <c:v>3.98</c:v>
                </c:pt>
                <c:pt idx="1">
                  <c:v>7.05</c:v>
                </c:pt>
                <c:pt idx="2">
                  <c:v>7.81</c:v>
                </c:pt>
                <c:pt idx="3">
                  <c:v>7.62</c:v>
                </c:pt>
                <c:pt idx="4">
                  <c:v>7.23</c:v>
                </c:pt>
                <c:pt idx="5" formatCode="General">
                  <c:v>5.52</c:v>
                </c:pt>
                <c:pt idx="6" formatCode="General">
                  <c:v>7.76</c:v>
                </c:pt>
                <c:pt idx="7" formatCode="General">
                  <c:v>9.16</c:v>
                </c:pt>
                <c:pt idx="8" formatCode="General">
                  <c:v>9.0500000000000007</c:v>
                </c:pt>
                <c:pt idx="9" formatCode="General">
                  <c:v>11.99</c:v>
                </c:pt>
                <c:pt idx="10" formatCode="General">
                  <c:v>5.98</c:v>
                </c:pt>
                <c:pt idx="11" formatCode="General">
                  <c:v>5.91</c:v>
                </c:pt>
                <c:pt idx="12" formatCode="General">
                  <c:v>7.97</c:v>
                </c:pt>
                <c:pt idx="13" formatCode="General">
                  <c:v>8.32</c:v>
                </c:pt>
                <c:pt idx="14" formatCode="General">
                  <c:v>8.8800000000000008</c:v>
                </c:pt>
                <c:pt idx="15" formatCode="General">
                  <c:v>6.38</c:v>
                </c:pt>
                <c:pt idx="16" formatCode="General">
                  <c:v>9.25</c:v>
                </c:pt>
                <c:pt idx="17" formatCode="General">
                  <c:v>8.56</c:v>
                </c:pt>
                <c:pt idx="18" formatCode="General">
                  <c:v>10.050000000000001</c:v>
                </c:pt>
                <c:pt idx="19" formatCode="General">
                  <c:v>5.16</c:v>
                </c:pt>
                <c:pt idx="20" formatCode="General">
                  <c:v>9.02</c:v>
                </c:pt>
                <c:pt idx="21" formatCode="General">
                  <c:v>19.38</c:v>
                </c:pt>
                <c:pt idx="22" formatCode="General">
                  <c:v>8.26</c:v>
                </c:pt>
                <c:pt idx="23" formatCode="General">
                  <c:v>7.89</c:v>
                </c:pt>
                <c:pt idx="24" formatCode="General">
                  <c:v>8.49</c:v>
                </c:pt>
                <c:pt idx="25" formatCode="General">
                  <c:v>8.32</c:v>
                </c:pt>
                <c:pt idx="26" formatCode="General">
                  <c:v>7.37</c:v>
                </c:pt>
                <c:pt idx="27" formatCode="General">
                  <c:v>4.7300000000000004</c:v>
                </c:pt>
                <c:pt idx="28" formatCode="General">
                  <c:v>11.11</c:v>
                </c:pt>
                <c:pt idx="29" formatCode="General">
                  <c:v>9.15</c:v>
                </c:pt>
                <c:pt idx="30" formatCode="General">
                  <c:v>11.59</c:v>
                </c:pt>
                <c:pt idx="31" formatCode="General">
                  <c:v>12.06</c:v>
                </c:pt>
                <c:pt idx="32" formatCode="General">
                  <c:v>9.6300000000000008</c:v>
                </c:pt>
                <c:pt idx="33" formatCode="General">
                  <c:v>11.8</c:v>
                </c:pt>
                <c:pt idx="34" formatCode="General">
                  <c:v>8.84</c:v>
                </c:pt>
                <c:pt idx="35" formatCode="General">
                  <c:v>10.72</c:v>
                </c:pt>
                <c:pt idx="36" formatCode="General">
                  <c:v>8.1199999999999992</c:v>
                </c:pt>
                <c:pt idx="37" formatCode="General">
                  <c:v>21.7</c:v>
                </c:pt>
                <c:pt idx="38" formatCode="General">
                  <c:v>5.1100000000000003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80-4B56-904E-703D271E51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2126495"/>
        <c:axId val="1312121087"/>
      </c:scatterChart>
      <c:valAx>
        <c:axId val="1312126495"/>
        <c:scaling>
          <c:orientation val="minMax"/>
          <c:max val="0.5"/>
        </c:scaling>
        <c:delete val="0"/>
        <c:axPos val="b"/>
        <c:numFmt formatCode="#,##0.00_ " sourceLinked="0"/>
        <c:majorTickMark val="out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1312121087"/>
        <c:crossesAt val="-20"/>
        <c:crossBetween val="midCat"/>
      </c:valAx>
      <c:valAx>
        <c:axId val="1312121087"/>
        <c:scaling>
          <c:orientation val="minMax"/>
          <c:max val="25"/>
          <c:min val="-5"/>
        </c:scaling>
        <c:delete val="0"/>
        <c:axPos val="l"/>
        <c:numFmt formatCode="#,##0_ " sourceLinked="0"/>
        <c:majorTickMark val="out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1312126495"/>
        <c:crossesAt val="-20"/>
        <c:crossBetween val="midCat"/>
        <c:majorUnit val="5"/>
      </c:valAx>
      <c:spPr>
        <a:noFill/>
        <a:ln w="12700" cmpd="sng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triangle"/>
            <c:size val="8"/>
            <c:spPr>
              <a:solidFill>
                <a:srgbClr val="FF0000"/>
              </a:solidFill>
              <a:ln w="9525">
                <a:solidFill>
                  <a:schemeClr val="bg1"/>
                </a:solidFill>
              </a:ln>
              <a:effectLst/>
            </c:spPr>
          </c:marker>
          <c:xVal>
            <c:numRef>
              <c:f>'5회차(0611-0612)'!$AS$3:$AS$43</c:f>
              <c:numCache>
                <c:formatCode>0.0_ </c:formatCode>
                <c:ptCount val="41"/>
                <c:pt idx="0">
                  <c:v>507.00927989168764</c:v>
                </c:pt>
                <c:pt idx="1">
                  <c:v>169.26635263588412</c:v>
                </c:pt>
                <c:pt idx="2">
                  <c:v>263.95509547852083</c:v>
                </c:pt>
                <c:pt idx="3">
                  <c:v>174.62556060135955</c:v>
                </c:pt>
                <c:pt idx="4">
                  <c:v>271.26054212619522</c:v>
                </c:pt>
                <c:pt idx="5">
                  <c:v>235.0435788226666</c:v>
                </c:pt>
                <c:pt idx="6">
                  <c:v>270.64000225650864</c:v>
                </c:pt>
                <c:pt idx="7">
                  <c:v>344.1457704566609</c:v>
                </c:pt>
                <c:pt idx="8">
                  <c:v>304.93893323555125</c:v>
                </c:pt>
                <c:pt idx="9">
                  <c:v>700.87157645333252</c:v>
                </c:pt>
                <c:pt idx="10">
                  <c:v>351.14094716949194</c:v>
                </c:pt>
                <c:pt idx="11">
                  <c:v>163.25839844300904</c:v>
                </c:pt>
                <c:pt idx="12">
                  <c:v>274.25041604377628</c:v>
                </c:pt>
                <c:pt idx="13">
                  <c:v>621.4424731334442</c:v>
                </c:pt>
                <c:pt idx="14">
                  <c:v>455.1659944151412</c:v>
                </c:pt>
                <c:pt idx="15">
                  <c:v>513.66598031196224</c:v>
                </c:pt>
                <c:pt idx="16">
                  <c:v>472.7949679857839</c:v>
                </c:pt>
                <c:pt idx="17">
                  <c:v>218.54285956054494</c:v>
                </c:pt>
                <c:pt idx="18">
                  <c:v>420.8388570783855</c:v>
                </c:pt>
                <c:pt idx="19">
                  <c:v>579.35858742560561</c:v>
                </c:pt>
                <c:pt idx="20">
                  <c:v>654.13364172284423</c:v>
                </c:pt>
                <c:pt idx="21">
                  <c:v>1296.8155022141989</c:v>
                </c:pt>
                <c:pt idx="22">
                  <c:v>616.50636053366429</c:v>
                </c:pt>
                <c:pt idx="23">
                  <c:v>661.80577102078792</c:v>
                </c:pt>
                <c:pt idx="24">
                  <c:v>625.53239500183338</c:v>
                </c:pt>
                <c:pt idx="25">
                  <c:v>758.4407525456237</c:v>
                </c:pt>
                <c:pt idx="26">
                  <c:v>637.20982709502721</c:v>
                </c:pt>
                <c:pt idx="27">
                  <c:v>523.93309451950472</c:v>
                </c:pt>
                <c:pt idx="28">
                  <c:v>585.22550982991572</c:v>
                </c:pt>
                <c:pt idx="29">
                  <c:v>330.43748060812908</c:v>
                </c:pt>
                <c:pt idx="30">
                  <c:v>592.19248018503356</c:v>
                </c:pt>
                <c:pt idx="31">
                  <c:v>587.00251036583643</c:v>
                </c:pt>
                <c:pt idx="32">
                  <c:v>1071.3056722985361</c:v>
                </c:pt>
                <c:pt idx="33">
                  <c:v>671.33951992779157</c:v>
                </c:pt>
                <c:pt idx="34">
                  <c:v>716.30045412235916</c:v>
                </c:pt>
                <c:pt idx="35">
                  <c:v>709.36169012495418</c:v>
                </c:pt>
                <c:pt idx="36">
                  <c:v>1254.4495529292301</c:v>
                </c:pt>
                <c:pt idx="37">
                  <c:v>2061.8847488223842</c:v>
                </c:pt>
                <c:pt idx="38">
                  <c:v>1592.0514483964685</c:v>
                </c:pt>
                <c:pt idx="39">
                  <c:v>1974.9245479931171</c:v>
                </c:pt>
                <c:pt idx="40">
                  <c:v>1221.5891461935519</c:v>
                </c:pt>
              </c:numCache>
            </c:numRef>
          </c:xVal>
          <c:yVal>
            <c:numRef>
              <c:f>'5회차(0611-0612)'!$BB$3:$BB$43</c:f>
              <c:numCache>
                <c:formatCode>General</c:formatCode>
                <c:ptCount val="41"/>
                <c:pt idx="1">
                  <c:v>0.26150254793806704</c:v>
                </c:pt>
                <c:pt idx="3">
                  <c:v>0.25102410605620884</c:v>
                </c:pt>
                <c:pt idx="5">
                  <c:v>0.19652181246812953</c:v>
                </c:pt>
                <c:pt idx="7">
                  <c:v>0.39975522559888121</c:v>
                </c:pt>
                <c:pt idx="9">
                  <c:v>0.11530890566123433</c:v>
                </c:pt>
                <c:pt idx="11">
                  <c:v>0.33803279276542997</c:v>
                </c:pt>
                <c:pt idx="13">
                  <c:v>8.1451703990312152E-2</c:v>
                </c:pt>
                <c:pt idx="15">
                  <c:v>6.9493481880693361E-2</c:v>
                </c:pt>
                <c:pt idx="17">
                  <c:v>0.22573364656266159</c:v>
                </c:pt>
                <c:pt idx="19">
                  <c:v>0.15982598838291251</c:v>
                </c:pt>
                <c:pt idx="21">
                  <c:v>3.3912311288239641E-2</c:v>
                </c:pt>
                <c:pt idx="23">
                  <c:v>0.10970976235812173</c:v>
                </c:pt>
                <c:pt idx="25">
                  <c:v>7.1445517578470313E-2</c:v>
                </c:pt>
                <c:pt idx="27">
                  <c:v>0.12876885917740991</c:v>
                </c:pt>
                <c:pt idx="29">
                  <c:v>2.6358785731212194E-2</c:v>
                </c:pt>
                <c:pt idx="31">
                  <c:v>4.1594989486043246E-2</c:v>
                </c:pt>
                <c:pt idx="32">
                  <c:v>9.1831289875115699E-2</c:v>
                </c:pt>
                <c:pt idx="34">
                  <c:v>0.11760929649652151</c:v>
                </c:pt>
                <c:pt idx="36">
                  <c:v>0.20067070583326599</c:v>
                </c:pt>
                <c:pt idx="37">
                  <c:v>4.6259074879210785E-2</c:v>
                </c:pt>
                <c:pt idx="38">
                  <c:v>1.9820748115796594E-2</c:v>
                </c:pt>
                <c:pt idx="39">
                  <c:v>0.17102409908571209</c:v>
                </c:pt>
                <c:pt idx="40">
                  <c:v>1.345407644043648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4A-4542-A1AA-EC8CD7ECFCFF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0000CC"/>
              </a:solidFill>
              <a:ln w="9525">
                <a:solidFill>
                  <a:schemeClr val="bg1"/>
                </a:solidFill>
              </a:ln>
              <a:effectLst/>
            </c:spPr>
          </c:marker>
          <c:xVal>
            <c:numRef>
              <c:f>'5회차(0611-0612)'!$AS$3:$AS$43</c:f>
              <c:numCache>
                <c:formatCode>0.0_ </c:formatCode>
                <c:ptCount val="41"/>
                <c:pt idx="0">
                  <c:v>507.00927989168764</c:v>
                </c:pt>
                <c:pt idx="1">
                  <c:v>169.26635263588412</c:v>
                </c:pt>
                <c:pt idx="2">
                  <c:v>263.95509547852083</c:v>
                </c:pt>
                <c:pt idx="3">
                  <c:v>174.62556060135955</c:v>
                </c:pt>
                <c:pt idx="4">
                  <c:v>271.26054212619522</c:v>
                </c:pt>
                <c:pt idx="5">
                  <c:v>235.0435788226666</c:v>
                </c:pt>
                <c:pt idx="6">
                  <c:v>270.64000225650864</c:v>
                </c:pt>
                <c:pt idx="7">
                  <c:v>344.1457704566609</c:v>
                </c:pt>
                <c:pt idx="8">
                  <c:v>304.93893323555125</c:v>
                </c:pt>
                <c:pt idx="9">
                  <c:v>700.87157645333252</c:v>
                </c:pt>
                <c:pt idx="10">
                  <c:v>351.14094716949194</c:v>
                </c:pt>
                <c:pt idx="11">
                  <c:v>163.25839844300904</c:v>
                </c:pt>
                <c:pt idx="12">
                  <c:v>274.25041604377628</c:v>
                </c:pt>
                <c:pt idx="13">
                  <c:v>621.4424731334442</c:v>
                </c:pt>
                <c:pt idx="14">
                  <c:v>455.1659944151412</c:v>
                </c:pt>
                <c:pt idx="15">
                  <c:v>513.66598031196224</c:v>
                </c:pt>
                <c:pt idx="16">
                  <c:v>472.7949679857839</c:v>
                </c:pt>
                <c:pt idx="17">
                  <c:v>218.54285956054494</c:v>
                </c:pt>
                <c:pt idx="18">
                  <c:v>420.8388570783855</c:v>
                </c:pt>
                <c:pt idx="19">
                  <c:v>579.35858742560561</c:v>
                </c:pt>
                <c:pt idx="20">
                  <c:v>654.13364172284423</c:v>
                </c:pt>
                <c:pt idx="21">
                  <c:v>1296.8155022141989</c:v>
                </c:pt>
                <c:pt idx="22">
                  <c:v>616.50636053366429</c:v>
                </c:pt>
                <c:pt idx="23">
                  <c:v>661.80577102078792</c:v>
                </c:pt>
                <c:pt idx="24">
                  <c:v>625.53239500183338</c:v>
                </c:pt>
                <c:pt idx="25">
                  <c:v>758.4407525456237</c:v>
                </c:pt>
                <c:pt idx="26">
                  <c:v>637.20982709502721</c:v>
                </c:pt>
                <c:pt idx="27">
                  <c:v>523.93309451950472</c:v>
                </c:pt>
                <c:pt idx="28">
                  <c:v>585.22550982991572</c:v>
                </c:pt>
                <c:pt idx="29">
                  <c:v>330.43748060812908</c:v>
                </c:pt>
                <c:pt idx="30">
                  <c:v>592.19248018503356</c:v>
                </c:pt>
                <c:pt idx="31">
                  <c:v>587.00251036583643</c:v>
                </c:pt>
                <c:pt idx="32">
                  <c:v>1071.3056722985361</c:v>
                </c:pt>
                <c:pt idx="33">
                  <c:v>671.33951992779157</c:v>
                </c:pt>
                <c:pt idx="34">
                  <c:v>716.30045412235916</c:v>
                </c:pt>
                <c:pt idx="35">
                  <c:v>709.36169012495418</c:v>
                </c:pt>
                <c:pt idx="36">
                  <c:v>1254.4495529292301</c:v>
                </c:pt>
                <c:pt idx="37">
                  <c:v>2061.8847488223842</c:v>
                </c:pt>
                <c:pt idx="38">
                  <c:v>1592.0514483964685</c:v>
                </c:pt>
                <c:pt idx="39">
                  <c:v>1974.9245479931171</c:v>
                </c:pt>
                <c:pt idx="40">
                  <c:v>1221.5891461935519</c:v>
                </c:pt>
              </c:numCache>
            </c:numRef>
          </c:xVal>
          <c:yVal>
            <c:numRef>
              <c:f>'5회차(0611-0612)'!$BC$3:$BC$43</c:f>
              <c:numCache>
                <c:formatCode>General</c:formatCode>
                <c:ptCount val="41"/>
                <c:pt idx="0">
                  <c:v>0.11095967613252783</c:v>
                </c:pt>
                <c:pt idx="2">
                  <c:v>0.1725621328193413</c:v>
                </c:pt>
                <c:pt idx="4">
                  <c:v>0.22844832133169152</c:v>
                </c:pt>
                <c:pt idx="6">
                  <c:v>0.23530314794958657</c:v>
                </c:pt>
                <c:pt idx="8">
                  <c:v>0.17254782231358787</c:v>
                </c:pt>
                <c:pt idx="10">
                  <c:v>0.39870436354983874</c:v>
                </c:pt>
                <c:pt idx="12">
                  <c:v>0.32982547089100722</c:v>
                </c:pt>
                <c:pt idx="14">
                  <c:v>0.19951344806708535</c:v>
                </c:pt>
                <c:pt idx="16">
                  <c:v>0.18256113475980576</c:v>
                </c:pt>
                <c:pt idx="18">
                  <c:v>0.12808137773319392</c:v>
                </c:pt>
                <c:pt idx="20">
                  <c:v>0.18815928219261996</c:v>
                </c:pt>
                <c:pt idx="22">
                  <c:v>0.16362869683139594</c:v>
                </c:pt>
                <c:pt idx="24">
                  <c:v>0.14380553782269259</c:v>
                </c:pt>
                <c:pt idx="26">
                  <c:v>0.18912321791133374</c:v>
                </c:pt>
                <c:pt idx="28">
                  <c:v>9.7227684733743727E-2</c:v>
                </c:pt>
                <c:pt idx="30">
                  <c:v>9.0779327105745961E-2</c:v>
                </c:pt>
                <c:pt idx="33">
                  <c:v>9.5922214215657775E-2</c:v>
                </c:pt>
                <c:pt idx="35">
                  <c:v>0.14744320607940151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4A-4542-A1AA-EC8CD7ECFC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267615"/>
        <c:axId val="634261791"/>
      </c:scatterChart>
      <c:valAx>
        <c:axId val="634267615"/>
        <c:scaling>
          <c:orientation val="minMax"/>
          <c:max val="2100"/>
          <c:min val="0"/>
        </c:scaling>
        <c:delete val="0"/>
        <c:axPos val="b"/>
        <c:numFmt formatCode="0_ " sourceLinked="0"/>
        <c:majorTickMark val="out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634261791"/>
        <c:crosses val="autoZero"/>
        <c:crossBetween val="midCat"/>
        <c:minorUnit val="50"/>
      </c:valAx>
      <c:valAx>
        <c:axId val="634261791"/>
        <c:scaling>
          <c:orientation val="minMax"/>
          <c:max val="1"/>
        </c:scaling>
        <c:delete val="0"/>
        <c:axPos val="l"/>
        <c:numFmt formatCode="#,##0.00_);[Red]\(#,##0.00\)" sourceLinked="0"/>
        <c:majorTickMark val="out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634267615"/>
        <c:crosses val="autoZero"/>
        <c:crossBetween val="midCat"/>
        <c:majorUnit val="0.2"/>
        <c:minorUnit val="5.000000000000001E-2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noFill/>
    <a:ln w="12700" cap="flat" cmpd="sng" algn="ctr">
      <a:noFill/>
      <a:round/>
    </a:ln>
    <a:effectLst/>
  </c:spPr>
  <c:txPr>
    <a:bodyPr/>
    <a:lstStyle/>
    <a:p>
      <a:pPr>
        <a:defRPr sz="1200" b="1">
          <a:latin typeface="Times New Roman" panose="02020603050405020304" pitchFamily="18" charset="0"/>
          <a:cs typeface="Times New Roman" panose="02020603050405020304" pitchFamily="18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3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0000CC"/>
              </a:solidFill>
              <a:ln w="9525">
                <a:solidFill>
                  <a:schemeClr val="bg1"/>
                </a:solidFill>
              </a:ln>
              <a:effectLst/>
            </c:spPr>
          </c:marker>
          <c:xVal>
            <c:numRef>
              <c:f>'5회차(0611-0612)'!$AW$3:$AW$41</c:f>
              <c:numCache>
                <c:formatCode>0.00_ </c:formatCode>
                <c:ptCount val="39"/>
                <c:pt idx="0">
                  <c:v>3.98</c:v>
                </c:pt>
                <c:pt idx="1">
                  <c:v>7.05</c:v>
                </c:pt>
                <c:pt idx="2">
                  <c:v>7.81</c:v>
                </c:pt>
                <c:pt idx="3">
                  <c:v>7.62</c:v>
                </c:pt>
                <c:pt idx="4">
                  <c:v>7.23</c:v>
                </c:pt>
                <c:pt idx="5" formatCode="General">
                  <c:v>5.52</c:v>
                </c:pt>
                <c:pt idx="6" formatCode="General">
                  <c:v>7.76</c:v>
                </c:pt>
                <c:pt idx="7" formatCode="General">
                  <c:v>9.16</c:v>
                </c:pt>
                <c:pt idx="8" formatCode="General">
                  <c:v>9.0500000000000007</c:v>
                </c:pt>
                <c:pt idx="9" formatCode="General">
                  <c:v>11.99</c:v>
                </c:pt>
                <c:pt idx="10" formatCode="General">
                  <c:v>5.98</c:v>
                </c:pt>
                <c:pt idx="11" formatCode="General">
                  <c:v>5.91</c:v>
                </c:pt>
                <c:pt idx="12" formatCode="General">
                  <c:v>7.97</c:v>
                </c:pt>
                <c:pt idx="13" formatCode="General">
                  <c:v>8.32</c:v>
                </c:pt>
                <c:pt idx="14" formatCode="General">
                  <c:v>8.8800000000000008</c:v>
                </c:pt>
                <c:pt idx="15" formatCode="General">
                  <c:v>6.38</c:v>
                </c:pt>
                <c:pt idx="16" formatCode="General">
                  <c:v>9.25</c:v>
                </c:pt>
                <c:pt idx="17" formatCode="General">
                  <c:v>8.56</c:v>
                </c:pt>
                <c:pt idx="18" formatCode="General">
                  <c:v>10.050000000000001</c:v>
                </c:pt>
                <c:pt idx="19" formatCode="General">
                  <c:v>5.16</c:v>
                </c:pt>
                <c:pt idx="20" formatCode="General">
                  <c:v>9.02</c:v>
                </c:pt>
                <c:pt idx="21" formatCode="General">
                  <c:v>19.38</c:v>
                </c:pt>
                <c:pt idx="22" formatCode="General">
                  <c:v>8.26</c:v>
                </c:pt>
                <c:pt idx="23" formatCode="General">
                  <c:v>7.89</c:v>
                </c:pt>
                <c:pt idx="24" formatCode="General">
                  <c:v>8.49</c:v>
                </c:pt>
                <c:pt idx="25" formatCode="General">
                  <c:v>8.32</c:v>
                </c:pt>
                <c:pt idx="26" formatCode="General">
                  <c:v>7.37</c:v>
                </c:pt>
                <c:pt idx="27" formatCode="General">
                  <c:v>4.7300000000000004</c:v>
                </c:pt>
                <c:pt idx="28" formatCode="General">
                  <c:v>11.11</c:v>
                </c:pt>
                <c:pt idx="29" formatCode="General">
                  <c:v>9.15</c:v>
                </c:pt>
                <c:pt idx="30" formatCode="General">
                  <c:v>11.59</c:v>
                </c:pt>
                <c:pt idx="31" formatCode="General">
                  <c:v>12.06</c:v>
                </c:pt>
                <c:pt idx="32" formatCode="General">
                  <c:v>9.6300000000000008</c:v>
                </c:pt>
                <c:pt idx="33" formatCode="General">
                  <c:v>11.8</c:v>
                </c:pt>
                <c:pt idx="34" formatCode="General">
                  <c:v>8.84</c:v>
                </c:pt>
                <c:pt idx="35" formatCode="General">
                  <c:v>10.72</c:v>
                </c:pt>
                <c:pt idx="36" formatCode="General">
                  <c:v>8.1199999999999992</c:v>
                </c:pt>
                <c:pt idx="37" formatCode="General">
                  <c:v>21.7</c:v>
                </c:pt>
                <c:pt idx="38" formatCode="General">
                  <c:v>5.1100000000000003</c:v>
                </c:pt>
              </c:numCache>
            </c:numRef>
          </c:xVal>
          <c:yVal>
            <c:numRef>
              <c:f>'5회차(0611-0612)'!$AZ$3:$AZ$41</c:f>
              <c:numCache>
                <c:formatCode>0.00_ </c:formatCode>
                <c:ptCount val="39"/>
                <c:pt idx="0">
                  <c:v>-0.49</c:v>
                </c:pt>
                <c:pt idx="2">
                  <c:v>2.87</c:v>
                </c:pt>
                <c:pt idx="4">
                  <c:v>4.2699999999999996</c:v>
                </c:pt>
                <c:pt idx="6" formatCode="General">
                  <c:v>2.1</c:v>
                </c:pt>
                <c:pt idx="8" formatCode="General">
                  <c:v>7.58</c:v>
                </c:pt>
                <c:pt idx="10" formatCode="General">
                  <c:v>9.9600000000000009</c:v>
                </c:pt>
                <c:pt idx="12" formatCode="General">
                  <c:v>6.34</c:v>
                </c:pt>
                <c:pt idx="14" formatCode="General">
                  <c:v>7.56</c:v>
                </c:pt>
                <c:pt idx="16" formatCode="General">
                  <c:v>5.33</c:v>
                </c:pt>
                <c:pt idx="18" formatCode="General">
                  <c:v>6.47</c:v>
                </c:pt>
                <c:pt idx="20" formatCode="General">
                  <c:v>2.76</c:v>
                </c:pt>
                <c:pt idx="22" formatCode="General">
                  <c:v>5.61</c:v>
                </c:pt>
                <c:pt idx="24" formatCode="General">
                  <c:v>5.03</c:v>
                </c:pt>
                <c:pt idx="26" formatCode="General">
                  <c:v>8.7100000000000009</c:v>
                </c:pt>
                <c:pt idx="28" formatCode="General">
                  <c:v>8.8800000000000008</c:v>
                </c:pt>
                <c:pt idx="30" formatCode="General">
                  <c:v>8.86</c:v>
                </c:pt>
                <c:pt idx="33" formatCode="General">
                  <c:v>8.14</c:v>
                </c:pt>
                <c:pt idx="35" formatCode="General">
                  <c:v>4.22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55-41B5-8628-1A4C1E8ED0F0}"/>
            </c:ext>
          </c:extLst>
        </c:ser>
        <c:ser>
          <c:idx val="0"/>
          <c:order val="1"/>
          <c:spPr>
            <a:ln w="25400" cap="rnd">
              <a:noFill/>
              <a:round/>
            </a:ln>
            <a:effectLst/>
          </c:spPr>
          <c:marker>
            <c:symbol val="triangle"/>
            <c:size val="8"/>
            <c:spPr>
              <a:solidFill>
                <a:srgbClr val="FF0000"/>
              </a:solidFill>
              <a:ln w="9525">
                <a:solidFill>
                  <a:schemeClr val="bg1"/>
                </a:solidFill>
              </a:ln>
              <a:effectLst/>
            </c:spPr>
          </c:marker>
          <c:xVal>
            <c:numRef>
              <c:f>'5회차(0611-0612)'!$AW$3:$AW$38</c:f>
              <c:numCache>
                <c:formatCode>0.00_ </c:formatCode>
                <c:ptCount val="36"/>
                <c:pt idx="0">
                  <c:v>3.98</c:v>
                </c:pt>
                <c:pt idx="1">
                  <c:v>7.05</c:v>
                </c:pt>
                <c:pt idx="2">
                  <c:v>7.81</c:v>
                </c:pt>
                <c:pt idx="3">
                  <c:v>7.62</c:v>
                </c:pt>
                <c:pt idx="4">
                  <c:v>7.23</c:v>
                </c:pt>
                <c:pt idx="5" formatCode="General">
                  <c:v>5.52</c:v>
                </c:pt>
                <c:pt idx="6" formatCode="General">
                  <c:v>7.76</c:v>
                </c:pt>
                <c:pt idx="7" formatCode="General">
                  <c:v>9.16</c:v>
                </c:pt>
                <c:pt idx="8" formatCode="General">
                  <c:v>9.0500000000000007</c:v>
                </c:pt>
                <c:pt idx="9" formatCode="General">
                  <c:v>11.99</c:v>
                </c:pt>
                <c:pt idx="10" formatCode="General">
                  <c:v>5.98</c:v>
                </c:pt>
                <c:pt idx="11" formatCode="General">
                  <c:v>5.91</c:v>
                </c:pt>
                <c:pt idx="12" formatCode="General">
                  <c:v>7.97</c:v>
                </c:pt>
                <c:pt idx="13" formatCode="General">
                  <c:v>8.32</c:v>
                </c:pt>
                <c:pt idx="14" formatCode="General">
                  <c:v>8.8800000000000008</c:v>
                </c:pt>
                <c:pt idx="15" formatCode="General">
                  <c:v>6.38</c:v>
                </c:pt>
                <c:pt idx="16" formatCode="General">
                  <c:v>9.25</c:v>
                </c:pt>
                <c:pt idx="17" formatCode="General">
                  <c:v>8.56</c:v>
                </c:pt>
                <c:pt idx="18" formatCode="General">
                  <c:v>10.050000000000001</c:v>
                </c:pt>
                <c:pt idx="19" formatCode="General">
                  <c:v>5.16</c:v>
                </c:pt>
                <c:pt idx="20" formatCode="General">
                  <c:v>9.02</c:v>
                </c:pt>
                <c:pt idx="21" formatCode="General">
                  <c:v>19.38</c:v>
                </c:pt>
                <c:pt idx="22" formatCode="General">
                  <c:v>8.26</c:v>
                </c:pt>
                <c:pt idx="23" formatCode="General">
                  <c:v>7.89</c:v>
                </c:pt>
                <c:pt idx="24" formatCode="General">
                  <c:v>8.49</c:v>
                </c:pt>
                <c:pt idx="25" formatCode="General">
                  <c:v>8.32</c:v>
                </c:pt>
                <c:pt idx="26" formatCode="General">
                  <c:v>7.37</c:v>
                </c:pt>
                <c:pt idx="27" formatCode="General">
                  <c:v>4.7300000000000004</c:v>
                </c:pt>
                <c:pt idx="28" formatCode="General">
                  <c:v>11.11</c:v>
                </c:pt>
                <c:pt idx="29" formatCode="General">
                  <c:v>9.15</c:v>
                </c:pt>
                <c:pt idx="30" formatCode="General">
                  <c:v>11.59</c:v>
                </c:pt>
                <c:pt idx="31" formatCode="General">
                  <c:v>12.06</c:v>
                </c:pt>
                <c:pt idx="32" formatCode="General">
                  <c:v>9.6300000000000008</c:v>
                </c:pt>
                <c:pt idx="33" formatCode="General">
                  <c:v>11.8</c:v>
                </c:pt>
                <c:pt idx="34" formatCode="General">
                  <c:v>8.84</c:v>
                </c:pt>
                <c:pt idx="35" formatCode="General">
                  <c:v>10.72</c:v>
                </c:pt>
              </c:numCache>
            </c:numRef>
          </c:xVal>
          <c:yVal>
            <c:numRef>
              <c:f>'5회차(0611-0612)'!$AY$3:$AY$38</c:f>
              <c:numCache>
                <c:formatCode>0.00_ </c:formatCode>
                <c:ptCount val="36"/>
                <c:pt idx="1">
                  <c:v>2.16</c:v>
                </c:pt>
                <c:pt idx="3">
                  <c:v>0.31</c:v>
                </c:pt>
                <c:pt idx="5" formatCode="General">
                  <c:v>-1.41</c:v>
                </c:pt>
                <c:pt idx="7" formatCode="General">
                  <c:v>13.54</c:v>
                </c:pt>
                <c:pt idx="9" formatCode="General">
                  <c:v>4.3099999999999996</c:v>
                </c:pt>
                <c:pt idx="11" formatCode="General">
                  <c:v>4.4000000000000004</c:v>
                </c:pt>
                <c:pt idx="13" formatCode="General">
                  <c:v>3.18</c:v>
                </c:pt>
                <c:pt idx="15" formatCode="General">
                  <c:v>1.42</c:v>
                </c:pt>
                <c:pt idx="17" formatCode="General">
                  <c:v>2.98</c:v>
                </c:pt>
                <c:pt idx="19" formatCode="General">
                  <c:v>10.28</c:v>
                </c:pt>
                <c:pt idx="21" formatCode="General">
                  <c:v>3.14</c:v>
                </c:pt>
                <c:pt idx="23" formatCode="General">
                  <c:v>0.1</c:v>
                </c:pt>
                <c:pt idx="25" formatCode="General">
                  <c:v>2.76</c:v>
                </c:pt>
                <c:pt idx="27" formatCode="General">
                  <c:v>1.03</c:v>
                </c:pt>
                <c:pt idx="29" formatCode="General">
                  <c:v>5.78</c:v>
                </c:pt>
                <c:pt idx="31" formatCode="General">
                  <c:v>4.8499999999999996</c:v>
                </c:pt>
                <c:pt idx="32" formatCode="General">
                  <c:v>2.5</c:v>
                </c:pt>
                <c:pt idx="34" formatCode="General">
                  <c:v>3.22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55-41B5-8628-1A4C1E8ED0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2126495"/>
        <c:axId val="1312121087"/>
      </c:scatterChart>
      <c:valAx>
        <c:axId val="1312126495"/>
        <c:scaling>
          <c:orientation val="minMax"/>
          <c:max val="25"/>
          <c:min val="-10"/>
        </c:scaling>
        <c:delete val="0"/>
        <c:axPos val="b"/>
        <c:numFmt formatCode="#,##0_ " sourceLinked="0"/>
        <c:majorTickMark val="out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1312121087"/>
        <c:crossesAt val="-20"/>
        <c:crossBetween val="midCat"/>
        <c:majorUnit val="5"/>
      </c:valAx>
      <c:valAx>
        <c:axId val="1312121087"/>
        <c:scaling>
          <c:orientation val="minMax"/>
          <c:max val="25"/>
          <c:min val="-5"/>
        </c:scaling>
        <c:delete val="0"/>
        <c:axPos val="l"/>
        <c:numFmt formatCode="#,##0_ " sourceLinked="0"/>
        <c:majorTickMark val="out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1312126495"/>
        <c:crossesAt val="-20"/>
        <c:crossBetween val="midCat"/>
        <c:majorUnit val="5"/>
      </c:valAx>
      <c:spPr>
        <a:noFill/>
        <a:ln w="12700" cmpd="sng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0000CC"/>
              </a:solidFill>
              <a:ln w="9525">
                <a:solidFill>
                  <a:schemeClr val="bg1"/>
                </a:solidFill>
              </a:ln>
              <a:effectLst/>
            </c:spPr>
          </c:marker>
          <c:xVal>
            <c:numRef>
              <c:f>'6회차(0625)'!$BE$3:$BE$40</c:f>
              <c:numCache>
                <c:formatCode>0.000_ </c:formatCode>
                <c:ptCount val="38"/>
                <c:pt idx="0">
                  <c:v>0.47063495903490099</c:v>
                </c:pt>
                <c:pt idx="2">
                  <c:v>0.30363545744187159</c:v>
                </c:pt>
                <c:pt idx="4">
                  <c:v>0.27515807592783492</c:v>
                </c:pt>
                <c:pt idx="6">
                  <c:v>0.31728199485498942</c:v>
                </c:pt>
                <c:pt idx="8">
                  <c:v>0.24238710336561423</c:v>
                </c:pt>
                <c:pt idx="10">
                  <c:v>0.14527638606865109</c:v>
                </c:pt>
                <c:pt idx="12">
                  <c:v>0.16090084069569266</c:v>
                </c:pt>
                <c:pt idx="14">
                  <c:v>0.2076330701624563</c:v>
                </c:pt>
                <c:pt idx="16">
                  <c:v>0.20027019533400045</c:v>
                </c:pt>
                <c:pt idx="18">
                  <c:v>0.25847228871481975</c:v>
                </c:pt>
                <c:pt idx="20">
                  <c:v>0.11426645439390616</c:v>
                </c:pt>
                <c:pt idx="22">
                  <c:v>0.148719407726631</c:v>
                </c:pt>
                <c:pt idx="24">
                  <c:v>0.15020264650050033</c:v>
                </c:pt>
                <c:pt idx="26">
                  <c:v>0.13584171998602071</c:v>
                </c:pt>
                <c:pt idx="28">
                  <c:v>0.20370133483927186</c:v>
                </c:pt>
                <c:pt idx="30">
                  <c:v>0.20859167159441599</c:v>
                </c:pt>
                <c:pt idx="33">
                  <c:v>0.1880972359173626</c:v>
                </c:pt>
                <c:pt idx="35">
                  <c:v>0.127270298781269</c:v>
                </c:pt>
              </c:numCache>
            </c:numRef>
          </c:xVal>
          <c:yVal>
            <c:numRef>
              <c:f>'6회차(0625)'!$AW$3:$AW$40</c:f>
              <c:numCache>
                <c:formatCode>0.00_ </c:formatCode>
                <c:ptCount val="38"/>
                <c:pt idx="0">
                  <c:v>6.12</c:v>
                </c:pt>
                <c:pt idx="1">
                  <c:v>6.55</c:v>
                </c:pt>
                <c:pt idx="2">
                  <c:v>7.43</c:v>
                </c:pt>
                <c:pt idx="3">
                  <c:v>6.53</c:v>
                </c:pt>
                <c:pt idx="4">
                  <c:v>7.01</c:v>
                </c:pt>
                <c:pt idx="5" formatCode="General">
                  <c:v>6.21</c:v>
                </c:pt>
                <c:pt idx="6" formatCode="General">
                  <c:v>7.7</c:v>
                </c:pt>
                <c:pt idx="7" formatCode="General">
                  <c:v>10.48</c:v>
                </c:pt>
                <c:pt idx="8" formatCode="General">
                  <c:v>8.81</c:v>
                </c:pt>
                <c:pt idx="9" formatCode="General">
                  <c:v>10.86</c:v>
                </c:pt>
                <c:pt idx="10" formatCode="General">
                  <c:v>7.56</c:v>
                </c:pt>
                <c:pt idx="11" formatCode="General">
                  <c:v>8.7799999999999994</c:v>
                </c:pt>
                <c:pt idx="12" formatCode="General">
                  <c:v>9.6300000000000008</c:v>
                </c:pt>
                <c:pt idx="13" formatCode="General">
                  <c:v>5.39</c:v>
                </c:pt>
                <c:pt idx="14" formatCode="General">
                  <c:v>9.68</c:v>
                </c:pt>
                <c:pt idx="15" formatCode="General">
                  <c:v>4.4800000000000004</c:v>
                </c:pt>
                <c:pt idx="16" formatCode="General">
                  <c:v>9.07</c:v>
                </c:pt>
                <c:pt idx="17" formatCode="General">
                  <c:v>8.57</c:v>
                </c:pt>
                <c:pt idx="18" formatCode="General">
                  <c:v>8.5</c:v>
                </c:pt>
                <c:pt idx="19" formatCode="General">
                  <c:v>7.82</c:v>
                </c:pt>
                <c:pt idx="20" formatCode="General">
                  <c:v>8.67</c:v>
                </c:pt>
                <c:pt idx="21" formatCode="General">
                  <c:v>17.45</c:v>
                </c:pt>
                <c:pt idx="22" formatCode="General">
                  <c:v>8.4</c:v>
                </c:pt>
                <c:pt idx="23" formatCode="General">
                  <c:v>6.67</c:v>
                </c:pt>
                <c:pt idx="24" formatCode="General">
                  <c:v>8.73</c:v>
                </c:pt>
                <c:pt idx="25" formatCode="General">
                  <c:v>8.0299999999999994</c:v>
                </c:pt>
                <c:pt idx="26" formatCode="General">
                  <c:v>8.59</c:v>
                </c:pt>
                <c:pt idx="27" formatCode="General">
                  <c:v>9.61</c:v>
                </c:pt>
                <c:pt idx="28" formatCode="General">
                  <c:v>7.91</c:v>
                </c:pt>
                <c:pt idx="29" formatCode="General">
                  <c:v>12.22</c:v>
                </c:pt>
                <c:pt idx="30" formatCode="General">
                  <c:v>8.25</c:v>
                </c:pt>
                <c:pt idx="31" formatCode="General">
                  <c:v>8.81</c:v>
                </c:pt>
                <c:pt idx="32" formatCode="General">
                  <c:v>7.21</c:v>
                </c:pt>
                <c:pt idx="33" formatCode="General">
                  <c:v>7.76</c:v>
                </c:pt>
                <c:pt idx="34" formatCode="General">
                  <c:v>10.16</c:v>
                </c:pt>
                <c:pt idx="35" formatCode="General">
                  <c:v>9.77</c:v>
                </c:pt>
                <c:pt idx="36" formatCode="General">
                  <c:v>8.98</c:v>
                </c:pt>
                <c:pt idx="37" formatCode="General">
                  <c:v>2.16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A6-4407-AE0B-D4C5E32400BB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triangle"/>
            <c:size val="8"/>
            <c:spPr>
              <a:solidFill>
                <a:srgbClr val="FF0000"/>
              </a:solidFill>
              <a:ln w="9525">
                <a:solidFill>
                  <a:schemeClr val="bg1"/>
                </a:solidFill>
              </a:ln>
              <a:effectLst/>
            </c:spPr>
          </c:marker>
          <c:xVal>
            <c:numRef>
              <c:f>'6회차(0625)'!$BD$3:$BD$40</c:f>
              <c:numCache>
                <c:formatCode>0.000_ </c:formatCode>
                <c:ptCount val="38"/>
                <c:pt idx="1">
                  <c:v>0.23679746366535898</c:v>
                </c:pt>
                <c:pt idx="3">
                  <c:v>0.46103016395255603</c:v>
                </c:pt>
                <c:pt idx="5">
                  <c:v>0.42067929299209023</c:v>
                </c:pt>
                <c:pt idx="7">
                  <c:v>0.10353106339906164</c:v>
                </c:pt>
                <c:pt idx="9">
                  <c:v>0.20351782012320038</c:v>
                </c:pt>
                <c:pt idx="11">
                  <c:v>0.24528206334066496</c:v>
                </c:pt>
                <c:pt idx="13">
                  <c:v>0.46009120231517819</c:v>
                </c:pt>
                <c:pt idx="15">
                  <c:v>0.29685253657917537</c:v>
                </c:pt>
                <c:pt idx="17">
                  <c:v>0.39842112934171509</c:v>
                </c:pt>
                <c:pt idx="19">
                  <c:v>0.26329228477476979</c:v>
                </c:pt>
                <c:pt idx="21">
                  <c:v>0.31202317726070783</c:v>
                </c:pt>
                <c:pt idx="23">
                  <c:v>0.23241232544933382</c:v>
                </c:pt>
                <c:pt idx="25">
                  <c:v>0.22018009779410572</c:v>
                </c:pt>
                <c:pt idx="27">
                  <c:v>0.17759809774901922</c:v>
                </c:pt>
                <c:pt idx="29">
                  <c:v>0.76577891639577123</c:v>
                </c:pt>
                <c:pt idx="31">
                  <c:v>0.19609789959787541</c:v>
                </c:pt>
                <c:pt idx="32">
                  <c:v>0.18592986035946704</c:v>
                </c:pt>
                <c:pt idx="34">
                  <c:v>0.16721301283253329</c:v>
                </c:pt>
                <c:pt idx="36">
                  <c:v>5.3179091416372989E-2</c:v>
                </c:pt>
                <c:pt idx="37">
                  <c:v>0.62232721855854678</c:v>
                </c:pt>
              </c:numCache>
            </c:numRef>
          </c:xVal>
          <c:yVal>
            <c:numRef>
              <c:f>'6회차(0625)'!$AW$3:$AW$40</c:f>
              <c:numCache>
                <c:formatCode>0.00_ </c:formatCode>
                <c:ptCount val="38"/>
                <c:pt idx="0">
                  <c:v>6.12</c:v>
                </c:pt>
                <c:pt idx="1">
                  <c:v>6.55</c:v>
                </c:pt>
                <c:pt idx="2">
                  <c:v>7.43</c:v>
                </c:pt>
                <c:pt idx="3">
                  <c:v>6.53</c:v>
                </c:pt>
                <c:pt idx="4">
                  <c:v>7.01</c:v>
                </c:pt>
                <c:pt idx="5" formatCode="General">
                  <c:v>6.21</c:v>
                </c:pt>
                <c:pt idx="6" formatCode="General">
                  <c:v>7.7</c:v>
                </c:pt>
                <c:pt idx="7" formatCode="General">
                  <c:v>10.48</c:v>
                </c:pt>
                <c:pt idx="8" formatCode="General">
                  <c:v>8.81</c:v>
                </c:pt>
                <c:pt idx="9" formatCode="General">
                  <c:v>10.86</c:v>
                </c:pt>
                <c:pt idx="10" formatCode="General">
                  <c:v>7.56</c:v>
                </c:pt>
                <c:pt idx="11" formatCode="General">
                  <c:v>8.7799999999999994</c:v>
                </c:pt>
                <c:pt idx="12" formatCode="General">
                  <c:v>9.6300000000000008</c:v>
                </c:pt>
                <c:pt idx="13" formatCode="General">
                  <c:v>5.39</c:v>
                </c:pt>
                <c:pt idx="14" formatCode="General">
                  <c:v>9.68</c:v>
                </c:pt>
                <c:pt idx="15" formatCode="General">
                  <c:v>4.4800000000000004</c:v>
                </c:pt>
                <c:pt idx="16" formatCode="General">
                  <c:v>9.07</c:v>
                </c:pt>
                <c:pt idx="17" formatCode="General">
                  <c:v>8.57</c:v>
                </c:pt>
                <c:pt idx="18" formatCode="General">
                  <c:v>8.5</c:v>
                </c:pt>
                <c:pt idx="19" formatCode="General">
                  <c:v>7.82</c:v>
                </c:pt>
                <c:pt idx="20" formatCode="General">
                  <c:v>8.67</c:v>
                </c:pt>
                <c:pt idx="21" formatCode="General">
                  <c:v>17.45</c:v>
                </c:pt>
                <c:pt idx="22" formatCode="General">
                  <c:v>8.4</c:v>
                </c:pt>
                <c:pt idx="23" formatCode="General">
                  <c:v>6.67</c:v>
                </c:pt>
                <c:pt idx="24" formatCode="General">
                  <c:v>8.73</c:v>
                </c:pt>
                <c:pt idx="25" formatCode="General">
                  <c:v>8.0299999999999994</c:v>
                </c:pt>
                <c:pt idx="26" formatCode="General">
                  <c:v>8.59</c:v>
                </c:pt>
                <c:pt idx="27" formatCode="General">
                  <c:v>9.61</c:v>
                </c:pt>
                <c:pt idx="28" formatCode="General">
                  <c:v>7.91</c:v>
                </c:pt>
                <c:pt idx="29" formatCode="General">
                  <c:v>12.22</c:v>
                </c:pt>
                <c:pt idx="30" formatCode="General">
                  <c:v>8.25</c:v>
                </c:pt>
                <c:pt idx="31" formatCode="General">
                  <c:v>8.81</c:v>
                </c:pt>
                <c:pt idx="32" formatCode="General">
                  <c:v>7.21</c:v>
                </c:pt>
                <c:pt idx="33" formatCode="General">
                  <c:v>7.76</c:v>
                </c:pt>
                <c:pt idx="34" formatCode="General">
                  <c:v>10.16</c:v>
                </c:pt>
                <c:pt idx="35" formatCode="General">
                  <c:v>9.77</c:v>
                </c:pt>
                <c:pt idx="36" formatCode="General">
                  <c:v>8.98</c:v>
                </c:pt>
                <c:pt idx="37" formatCode="General">
                  <c:v>2.16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BA6-4407-AE0B-D4C5E32400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2126495"/>
        <c:axId val="1312121087"/>
      </c:scatterChart>
      <c:valAx>
        <c:axId val="1312126495"/>
        <c:scaling>
          <c:orientation val="minMax"/>
          <c:max val="0.8"/>
        </c:scaling>
        <c:delete val="0"/>
        <c:axPos val="b"/>
        <c:numFmt formatCode="#,##0.00_ " sourceLinked="0"/>
        <c:majorTickMark val="out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1312121087"/>
        <c:crossesAt val="-20"/>
        <c:crossBetween val="midCat"/>
      </c:valAx>
      <c:valAx>
        <c:axId val="1312121087"/>
        <c:scaling>
          <c:orientation val="minMax"/>
          <c:max val="25"/>
          <c:min val="-5"/>
        </c:scaling>
        <c:delete val="0"/>
        <c:axPos val="l"/>
        <c:numFmt formatCode="#,##0_ " sourceLinked="0"/>
        <c:majorTickMark val="out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1312126495"/>
        <c:crossesAt val="-20"/>
        <c:crossBetween val="midCat"/>
        <c:majorUnit val="5"/>
      </c:valAx>
      <c:spPr>
        <a:noFill/>
        <a:ln w="12700" cmpd="sng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'안정동위원소 (전체)'!$A$3:$A$38</c:f>
              <c:strCache>
                <c:ptCount val="36"/>
                <c:pt idx="0">
                  <c:v>JS-1</c:v>
                </c:pt>
                <c:pt idx="1">
                  <c:v>JS-2</c:v>
                </c:pt>
                <c:pt idx="2">
                  <c:v>JS-3</c:v>
                </c:pt>
                <c:pt idx="3">
                  <c:v>JS-4</c:v>
                </c:pt>
                <c:pt idx="4">
                  <c:v>JS-5</c:v>
                </c:pt>
                <c:pt idx="5">
                  <c:v>JS-6</c:v>
                </c:pt>
                <c:pt idx="6">
                  <c:v>JS-7</c:v>
                </c:pt>
                <c:pt idx="7">
                  <c:v>JS-8</c:v>
                </c:pt>
                <c:pt idx="8">
                  <c:v>JS-9</c:v>
                </c:pt>
                <c:pt idx="9">
                  <c:v>JS-10</c:v>
                </c:pt>
                <c:pt idx="10">
                  <c:v>JS-11</c:v>
                </c:pt>
                <c:pt idx="11">
                  <c:v>JS-12</c:v>
                </c:pt>
                <c:pt idx="12">
                  <c:v>JS-13</c:v>
                </c:pt>
                <c:pt idx="13">
                  <c:v>JS-14</c:v>
                </c:pt>
                <c:pt idx="14">
                  <c:v>JS-15</c:v>
                </c:pt>
                <c:pt idx="15">
                  <c:v>JS-16</c:v>
                </c:pt>
                <c:pt idx="16">
                  <c:v>JS-17</c:v>
                </c:pt>
                <c:pt idx="17">
                  <c:v>JS-18</c:v>
                </c:pt>
                <c:pt idx="18">
                  <c:v>JS-19</c:v>
                </c:pt>
                <c:pt idx="19">
                  <c:v>JS-20</c:v>
                </c:pt>
                <c:pt idx="20">
                  <c:v>JS-21</c:v>
                </c:pt>
                <c:pt idx="21">
                  <c:v>JS-22</c:v>
                </c:pt>
                <c:pt idx="22">
                  <c:v>JS-23</c:v>
                </c:pt>
                <c:pt idx="23">
                  <c:v>JS-24</c:v>
                </c:pt>
                <c:pt idx="24">
                  <c:v>JS-25</c:v>
                </c:pt>
                <c:pt idx="25">
                  <c:v>JS-26</c:v>
                </c:pt>
                <c:pt idx="26">
                  <c:v>JS-27</c:v>
                </c:pt>
                <c:pt idx="27">
                  <c:v>JS-28</c:v>
                </c:pt>
                <c:pt idx="28">
                  <c:v>JS-29</c:v>
                </c:pt>
                <c:pt idx="29">
                  <c:v>JS-30</c:v>
                </c:pt>
                <c:pt idx="30">
                  <c:v>JS-31</c:v>
                </c:pt>
                <c:pt idx="31">
                  <c:v>JS-32</c:v>
                </c:pt>
                <c:pt idx="32">
                  <c:v>JS-33</c:v>
                </c:pt>
                <c:pt idx="33">
                  <c:v>JS-34</c:v>
                </c:pt>
                <c:pt idx="34">
                  <c:v>JS-35</c:v>
                </c:pt>
                <c:pt idx="35">
                  <c:v>JS-36</c:v>
                </c:pt>
              </c:strCache>
            </c:strRef>
          </c:cat>
          <c:val>
            <c:numRef>
              <c:f>'안정동위원소 (전체)'!$I$3:$I$38</c:f>
              <c:numCache>
                <c:formatCode>0.00_ </c:formatCode>
                <c:ptCount val="36"/>
                <c:pt idx="0">
                  <c:v>3.78</c:v>
                </c:pt>
                <c:pt idx="1">
                  <c:v>4.2699999999999996</c:v>
                </c:pt>
                <c:pt idx="2">
                  <c:v>4.5</c:v>
                </c:pt>
                <c:pt idx="3">
                  <c:v>2.41</c:v>
                </c:pt>
                <c:pt idx="4">
                  <c:v>4.5599999999999996</c:v>
                </c:pt>
                <c:pt idx="5">
                  <c:v>5.95</c:v>
                </c:pt>
                <c:pt idx="6">
                  <c:v>5.22</c:v>
                </c:pt>
                <c:pt idx="7">
                  <c:v>9.08</c:v>
                </c:pt>
                <c:pt idx="8">
                  <c:v>9.08</c:v>
                </c:pt>
                <c:pt idx="9">
                  <c:v>7.47</c:v>
                </c:pt>
                <c:pt idx="10">
                  <c:v>12.43</c:v>
                </c:pt>
                <c:pt idx="11">
                  <c:v>6.71</c:v>
                </c:pt>
                <c:pt idx="12">
                  <c:v>10.07</c:v>
                </c:pt>
                <c:pt idx="13">
                  <c:v>6.86</c:v>
                </c:pt>
                <c:pt idx="14">
                  <c:v>9.4700000000000006</c:v>
                </c:pt>
                <c:pt idx="15">
                  <c:v>11.14</c:v>
                </c:pt>
                <c:pt idx="16">
                  <c:v>10.29</c:v>
                </c:pt>
                <c:pt idx="17">
                  <c:v>5.64</c:v>
                </c:pt>
                <c:pt idx="18">
                  <c:v>10.58</c:v>
                </c:pt>
                <c:pt idx="19">
                  <c:v>8.69</c:v>
                </c:pt>
                <c:pt idx="20">
                  <c:v>9.7799999999999994</c:v>
                </c:pt>
                <c:pt idx="21">
                  <c:v>13.1</c:v>
                </c:pt>
                <c:pt idx="22">
                  <c:v>9.0500000000000007</c:v>
                </c:pt>
                <c:pt idx="23">
                  <c:v>8.14</c:v>
                </c:pt>
                <c:pt idx="24">
                  <c:v>9.0500000000000007</c:v>
                </c:pt>
                <c:pt idx="25">
                  <c:v>8.6</c:v>
                </c:pt>
                <c:pt idx="26">
                  <c:v>8.9600000000000009</c:v>
                </c:pt>
                <c:pt idx="27">
                  <c:v>10.220000000000001</c:v>
                </c:pt>
                <c:pt idx="28">
                  <c:v>10.5</c:v>
                </c:pt>
                <c:pt idx="29">
                  <c:v>14.01</c:v>
                </c:pt>
                <c:pt idx="30">
                  <c:v>10.41</c:v>
                </c:pt>
                <c:pt idx="31">
                  <c:v>9.1</c:v>
                </c:pt>
                <c:pt idx="32">
                  <c:v>11.43</c:v>
                </c:pt>
                <c:pt idx="33">
                  <c:v>10.5</c:v>
                </c:pt>
                <c:pt idx="34">
                  <c:v>12.62</c:v>
                </c:pt>
                <c:pt idx="35">
                  <c:v>10.89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20-4579-BE68-61D70DE0A0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-27"/>
        <c:axId val="1103823183"/>
        <c:axId val="1103827759"/>
      </c:barChart>
      <c:catAx>
        <c:axId val="110382318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1103827759"/>
        <c:crosses val="autoZero"/>
        <c:auto val="1"/>
        <c:lblAlgn val="ctr"/>
        <c:lblOffset val="100"/>
        <c:noMultiLvlLbl val="0"/>
      </c:catAx>
      <c:valAx>
        <c:axId val="1103827759"/>
        <c:scaling>
          <c:orientation val="minMax"/>
        </c:scaling>
        <c:delete val="0"/>
        <c:axPos val="l"/>
        <c:numFmt formatCode="0.0_ " sourceLinked="0"/>
        <c:majorTickMark val="out"/>
        <c:minorTickMark val="none"/>
        <c:tickLblPos val="nextTo"/>
        <c:spPr>
          <a:noFill/>
          <a:ln>
            <a:solidFill>
              <a:schemeClr val="tx1">
                <a:alpha val="97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1103823183"/>
        <c:crosses val="autoZero"/>
        <c:crossBetween val="between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triangle"/>
            <c:size val="8"/>
            <c:spPr>
              <a:solidFill>
                <a:srgbClr val="FF0000"/>
              </a:solidFill>
              <a:ln w="9525">
                <a:solidFill>
                  <a:schemeClr val="bg1"/>
                </a:solidFill>
              </a:ln>
              <a:effectLst/>
            </c:spPr>
          </c:marker>
          <c:xVal>
            <c:numRef>
              <c:f>'6회차(0625)'!$AS$3:$AS$40</c:f>
              <c:numCache>
                <c:formatCode>0.0_ </c:formatCode>
                <c:ptCount val="38"/>
                <c:pt idx="0">
                  <c:v>287.62022959975178</c:v>
                </c:pt>
                <c:pt idx="1">
                  <c:v>170.25357515584008</c:v>
                </c:pt>
                <c:pt idx="2">
                  <c:v>255.23933094519501</c:v>
                </c:pt>
                <c:pt idx="3">
                  <c:v>136.63159676191015</c:v>
                </c:pt>
                <c:pt idx="4">
                  <c:v>251.45967901164917</c:v>
                </c:pt>
                <c:pt idx="5">
                  <c:v>165.54311341776435</c:v>
                </c:pt>
                <c:pt idx="6">
                  <c:v>223.39435308718583</c:v>
                </c:pt>
                <c:pt idx="7">
                  <c:v>275.04019405974105</c:v>
                </c:pt>
                <c:pt idx="8">
                  <c:v>232.30756212450285</c:v>
                </c:pt>
                <c:pt idx="9">
                  <c:v>519.22263278142884</c:v>
                </c:pt>
                <c:pt idx="10">
                  <c:v>266.52187403040642</c:v>
                </c:pt>
                <c:pt idx="11">
                  <c:v>205.62434772797789</c:v>
                </c:pt>
                <c:pt idx="12">
                  <c:v>259.30104645587113</c:v>
                </c:pt>
                <c:pt idx="13">
                  <c:v>474.93865117197419</c:v>
                </c:pt>
                <c:pt idx="14">
                  <c:v>298.98739175810226</c:v>
                </c:pt>
                <c:pt idx="15">
                  <c:v>343.07392886356581</c:v>
                </c:pt>
                <c:pt idx="16">
                  <c:v>319.29596931148279</c:v>
                </c:pt>
                <c:pt idx="17">
                  <c:v>201.42160042873661</c:v>
                </c:pt>
                <c:pt idx="18">
                  <c:v>311.00330014385241</c:v>
                </c:pt>
                <c:pt idx="19">
                  <c:v>436.60621103996834</c:v>
                </c:pt>
                <c:pt idx="20">
                  <c:v>553.77542097988885</c:v>
                </c:pt>
                <c:pt idx="21">
                  <c:v>1003.0462866330072</c:v>
                </c:pt>
                <c:pt idx="22">
                  <c:v>441.82438721687868</c:v>
                </c:pt>
                <c:pt idx="23">
                  <c:v>394.40949990127774</c:v>
                </c:pt>
                <c:pt idx="24">
                  <c:v>446.8169125320847</c:v>
                </c:pt>
                <c:pt idx="25">
                  <c:v>396.24291315262457</c:v>
                </c:pt>
                <c:pt idx="26">
                  <c:v>448.0015795560318</c:v>
                </c:pt>
                <c:pt idx="27">
                  <c:v>503.0603898118635</c:v>
                </c:pt>
                <c:pt idx="28">
                  <c:v>418.52593574591708</c:v>
                </c:pt>
                <c:pt idx="29">
                  <c:v>314.13420584999858</c:v>
                </c:pt>
                <c:pt idx="30">
                  <c:v>414.60525202380614</c:v>
                </c:pt>
                <c:pt idx="31">
                  <c:v>436.8318619016726</c:v>
                </c:pt>
                <c:pt idx="32">
                  <c:v>777.73390122133526</c:v>
                </c:pt>
                <c:pt idx="33">
                  <c:v>532.45141454883924</c:v>
                </c:pt>
                <c:pt idx="34">
                  <c:v>735.39615829407944</c:v>
                </c:pt>
                <c:pt idx="35">
                  <c:v>533.69249428821252</c:v>
                </c:pt>
                <c:pt idx="36">
                  <c:v>1322.9627958141766</c:v>
                </c:pt>
                <c:pt idx="37">
                  <c:v>1489.577750825036</c:v>
                </c:pt>
              </c:numCache>
            </c:numRef>
          </c:xVal>
          <c:yVal>
            <c:numRef>
              <c:f>'6회차(0625)'!$BB$3:$BB$40</c:f>
              <c:numCache>
                <c:formatCode>General</c:formatCode>
                <c:ptCount val="38"/>
                <c:pt idx="1">
                  <c:v>0.40004330410767364</c:v>
                </c:pt>
                <c:pt idx="3">
                  <c:v>0.25603527715910829</c:v>
                </c:pt>
                <c:pt idx="5">
                  <c:v>0.23158905905954602</c:v>
                </c:pt>
                <c:pt idx="7">
                  <c:v>0.56638722846701839</c:v>
                </c:pt>
                <c:pt idx="9">
                  <c:v>0.15262449330373004</c:v>
                </c:pt>
                <c:pt idx="11">
                  <c:v>0.3197716544432076</c:v>
                </c:pt>
                <c:pt idx="13">
                  <c:v>7.3807220225429321E-2</c:v>
                </c:pt>
                <c:pt idx="15">
                  <c:v>0.1583623041487795</c:v>
                </c:pt>
                <c:pt idx="17">
                  <c:v>0.20097030325335866</c:v>
                </c:pt>
                <c:pt idx="19">
                  <c:v>0.14029824861271989</c:v>
                </c:pt>
                <c:pt idx="21">
                  <c:v>5.1531461890004106E-2</c:v>
                </c:pt>
                <c:pt idx="23">
                  <c:v>0.17594371968397141</c:v>
                </c:pt>
                <c:pt idx="25">
                  <c:v>0.18485905314508383</c:v>
                </c:pt>
                <c:pt idx="27">
                  <c:v>0.18051855965565219</c:v>
                </c:pt>
                <c:pt idx="29">
                  <c:v>6.7044268755705391E-2</c:v>
                </c:pt>
                <c:pt idx="31">
                  <c:v>0.18827516754771895</c:v>
                </c:pt>
                <c:pt idx="32">
                  <c:v>0.11153216155029252</c:v>
                </c:pt>
                <c:pt idx="34">
                  <c:v>0.13115621155362794</c:v>
                </c:pt>
                <c:pt idx="36">
                  <c:v>0.22924071177334057</c:v>
                </c:pt>
                <c:pt idx="37">
                  <c:v>1.7397959661660228E-2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A6-4094-B997-5F1E924FFAF4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0000CC"/>
              </a:solidFill>
              <a:ln w="9525">
                <a:solidFill>
                  <a:schemeClr val="bg1"/>
                </a:solidFill>
              </a:ln>
              <a:effectLst/>
            </c:spPr>
          </c:marker>
          <c:xVal>
            <c:numRef>
              <c:f>'6회차(0625)'!$AS$3:$AS$40</c:f>
              <c:numCache>
                <c:formatCode>0.0_ </c:formatCode>
                <c:ptCount val="38"/>
                <c:pt idx="0">
                  <c:v>287.62022959975178</c:v>
                </c:pt>
                <c:pt idx="1">
                  <c:v>170.25357515584008</c:v>
                </c:pt>
                <c:pt idx="2">
                  <c:v>255.23933094519501</c:v>
                </c:pt>
                <c:pt idx="3">
                  <c:v>136.63159676191015</c:v>
                </c:pt>
                <c:pt idx="4">
                  <c:v>251.45967901164917</c:v>
                </c:pt>
                <c:pt idx="5">
                  <c:v>165.54311341776435</c:v>
                </c:pt>
                <c:pt idx="6">
                  <c:v>223.39435308718583</c:v>
                </c:pt>
                <c:pt idx="7">
                  <c:v>275.04019405974105</c:v>
                </c:pt>
                <c:pt idx="8">
                  <c:v>232.30756212450285</c:v>
                </c:pt>
                <c:pt idx="9">
                  <c:v>519.22263278142884</c:v>
                </c:pt>
                <c:pt idx="10">
                  <c:v>266.52187403040642</c:v>
                </c:pt>
                <c:pt idx="11">
                  <c:v>205.62434772797789</c:v>
                </c:pt>
                <c:pt idx="12">
                  <c:v>259.30104645587113</c:v>
                </c:pt>
                <c:pt idx="13">
                  <c:v>474.93865117197419</c:v>
                </c:pt>
                <c:pt idx="14">
                  <c:v>298.98739175810226</c:v>
                </c:pt>
                <c:pt idx="15">
                  <c:v>343.07392886356581</c:v>
                </c:pt>
                <c:pt idx="16">
                  <c:v>319.29596931148279</c:v>
                </c:pt>
                <c:pt idx="17">
                  <c:v>201.42160042873661</c:v>
                </c:pt>
                <c:pt idx="18">
                  <c:v>311.00330014385241</c:v>
                </c:pt>
                <c:pt idx="19">
                  <c:v>436.60621103996834</c:v>
                </c:pt>
                <c:pt idx="20">
                  <c:v>553.77542097988885</c:v>
                </c:pt>
                <c:pt idx="21">
                  <c:v>1003.0462866330072</c:v>
                </c:pt>
                <c:pt idx="22">
                  <c:v>441.82438721687868</c:v>
                </c:pt>
                <c:pt idx="23">
                  <c:v>394.40949990127774</c:v>
                </c:pt>
                <c:pt idx="24">
                  <c:v>446.8169125320847</c:v>
                </c:pt>
                <c:pt idx="25">
                  <c:v>396.24291315262457</c:v>
                </c:pt>
                <c:pt idx="26">
                  <c:v>448.0015795560318</c:v>
                </c:pt>
                <c:pt idx="27">
                  <c:v>503.0603898118635</c:v>
                </c:pt>
                <c:pt idx="28">
                  <c:v>418.52593574591708</c:v>
                </c:pt>
                <c:pt idx="29">
                  <c:v>314.13420584999858</c:v>
                </c:pt>
                <c:pt idx="30">
                  <c:v>414.60525202380614</c:v>
                </c:pt>
                <c:pt idx="31">
                  <c:v>436.8318619016726</c:v>
                </c:pt>
                <c:pt idx="32">
                  <c:v>777.73390122133526</c:v>
                </c:pt>
                <c:pt idx="33">
                  <c:v>532.45141454883924</c:v>
                </c:pt>
                <c:pt idx="34">
                  <c:v>735.39615829407944</c:v>
                </c:pt>
                <c:pt idx="35">
                  <c:v>533.69249428821252</c:v>
                </c:pt>
                <c:pt idx="36">
                  <c:v>1322.9627958141766</c:v>
                </c:pt>
                <c:pt idx="37">
                  <c:v>1489.577750825036</c:v>
                </c:pt>
              </c:numCache>
            </c:numRef>
          </c:xVal>
          <c:yVal>
            <c:numRef>
              <c:f>'6회차(0625)'!$BC$3:$BC$40</c:f>
              <c:numCache>
                <c:formatCode>General</c:formatCode>
                <c:ptCount val="38"/>
                <c:pt idx="0">
                  <c:v>0.11914523551908746</c:v>
                </c:pt>
                <c:pt idx="2">
                  <c:v>0.20810389526042752</c:v>
                </c:pt>
                <c:pt idx="4">
                  <c:v>0.23309323625183651</c:v>
                </c:pt>
                <c:pt idx="6">
                  <c:v>0.22754257791739052</c:v>
                </c:pt>
                <c:pt idx="8">
                  <c:v>0.28642270136700193</c:v>
                </c:pt>
                <c:pt idx="10">
                  <c:v>0.41653586976676321</c:v>
                </c:pt>
                <c:pt idx="12">
                  <c:v>0.38656070948224663</c:v>
                </c:pt>
                <c:pt idx="14">
                  <c:v>0.25979506203771435</c:v>
                </c:pt>
                <c:pt idx="16">
                  <c:v>0.25221478104965689</c:v>
                </c:pt>
                <c:pt idx="18">
                  <c:v>0.20063251005162602</c:v>
                </c:pt>
                <c:pt idx="20">
                  <c:v>0.25487536736030553</c:v>
                </c:pt>
                <c:pt idx="22">
                  <c:v>0.2454499576054669</c:v>
                </c:pt>
                <c:pt idx="24">
                  <c:v>0.24031069768172181</c:v>
                </c:pt>
                <c:pt idx="26">
                  <c:v>0.26501324220288841</c:v>
                </c:pt>
                <c:pt idx="28">
                  <c:v>0.18917513014813334</c:v>
                </c:pt>
                <c:pt idx="30">
                  <c:v>0.18648698548299061</c:v>
                </c:pt>
                <c:pt idx="33">
                  <c:v>0.1610341160177674</c:v>
                </c:pt>
                <c:pt idx="35">
                  <c:v>0.23744451058501345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A6-4094-B997-5F1E924FFA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267615"/>
        <c:axId val="634261791"/>
      </c:scatterChart>
      <c:valAx>
        <c:axId val="634267615"/>
        <c:scaling>
          <c:orientation val="minMax"/>
          <c:max val="2100"/>
          <c:min val="0"/>
        </c:scaling>
        <c:delete val="0"/>
        <c:axPos val="b"/>
        <c:numFmt formatCode="0_ " sourceLinked="0"/>
        <c:majorTickMark val="out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634261791"/>
        <c:crosses val="autoZero"/>
        <c:crossBetween val="midCat"/>
        <c:minorUnit val="50"/>
      </c:valAx>
      <c:valAx>
        <c:axId val="634261791"/>
        <c:scaling>
          <c:orientation val="minMax"/>
          <c:max val="1"/>
        </c:scaling>
        <c:delete val="0"/>
        <c:axPos val="l"/>
        <c:numFmt formatCode="#,##0.00_);[Red]\(#,##0.00\)" sourceLinked="0"/>
        <c:majorTickMark val="out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634267615"/>
        <c:crosses val="autoZero"/>
        <c:crossBetween val="midCat"/>
        <c:majorUnit val="0.2"/>
        <c:minorUnit val="5.000000000000001E-2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noFill/>
    <a:ln w="12700" cap="flat" cmpd="sng" algn="ctr">
      <a:noFill/>
      <a:round/>
    </a:ln>
    <a:effectLst/>
  </c:spPr>
  <c:txPr>
    <a:bodyPr/>
    <a:lstStyle/>
    <a:p>
      <a:pPr>
        <a:defRPr sz="1200" b="1">
          <a:latin typeface="Times New Roman" panose="02020603050405020304" pitchFamily="18" charset="0"/>
          <a:cs typeface="Times New Roman" panose="02020603050405020304" pitchFamily="18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3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0000CC"/>
              </a:solidFill>
              <a:ln w="9525">
                <a:solidFill>
                  <a:schemeClr val="bg1"/>
                </a:solidFill>
              </a:ln>
              <a:effectLst/>
            </c:spPr>
          </c:marker>
          <c:xVal>
            <c:numRef>
              <c:f>'6회차(0625)'!$AW$3:$AW$40</c:f>
              <c:numCache>
                <c:formatCode>0.00_ </c:formatCode>
                <c:ptCount val="38"/>
                <c:pt idx="0">
                  <c:v>6.12</c:v>
                </c:pt>
                <c:pt idx="1">
                  <c:v>6.55</c:v>
                </c:pt>
                <c:pt idx="2">
                  <c:v>7.43</c:v>
                </c:pt>
                <c:pt idx="3">
                  <c:v>6.53</c:v>
                </c:pt>
                <c:pt idx="4">
                  <c:v>7.01</c:v>
                </c:pt>
                <c:pt idx="5" formatCode="General">
                  <c:v>6.21</c:v>
                </c:pt>
                <c:pt idx="6" formatCode="General">
                  <c:v>7.7</c:v>
                </c:pt>
                <c:pt idx="7" formatCode="General">
                  <c:v>10.48</c:v>
                </c:pt>
                <c:pt idx="8" formatCode="General">
                  <c:v>8.81</c:v>
                </c:pt>
                <c:pt idx="9" formatCode="General">
                  <c:v>10.86</c:v>
                </c:pt>
                <c:pt idx="10" formatCode="General">
                  <c:v>7.56</c:v>
                </c:pt>
                <c:pt idx="11" formatCode="General">
                  <c:v>8.7799999999999994</c:v>
                </c:pt>
                <c:pt idx="12" formatCode="General">
                  <c:v>9.6300000000000008</c:v>
                </c:pt>
                <c:pt idx="13" formatCode="General">
                  <c:v>5.39</c:v>
                </c:pt>
                <c:pt idx="14" formatCode="General">
                  <c:v>9.68</c:v>
                </c:pt>
                <c:pt idx="15" formatCode="General">
                  <c:v>4.4800000000000004</c:v>
                </c:pt>
                <c:pt idx="16" formatCode="General">
                  <c:v>9.07</c:v>
                </c:pt>
                <c:pt idx="17" formatCode="General">
                  <c:v>8.57</c:v>
                </c:pt>
                <c:pt idx="18" formatCode="General">
                  <c:v>8.5</c:v>
                </c:pt>
                <c:pt idx="19" formatCode="General">
                  <c:v>7.82</c:v>
                </c:pt>
                <c:pt idx="20" formatCode="General">
                  <c:v>8.67</c:v>
                </c:pt>
                <c:pt idx="21" formatCode="General">
                  <c:v>17.45</c:v>
                </c:pt>
                <c:pt idx="22" formatCode="General">
                  <c:v>8.4</c:v>
                </c:pt>
                <c:pt idx="23" formatCode="General">
                  <c:v>6.67</c:v>
                </c:pt>
                <c:pt idx="24" formatCode="General">
                  <c:v>8.73</c:v>
                </c:pt>
                <c:pt idx="25" formatCode="General">
                  <c:v>8.0299999999999994</c:v>
                </c:pt>
                <c:pt idx="26" formatCode="General">
                  <c:v>8.59</c:v>
                </c:pt>
                <c:pt idx="27" formatCode="General">
                  <c:v>9.61</c:v>
                </c:pt>
                <c:pt idx="28" formatCode="General">
                  <c:v>7.91</c:v>
                </c:pt>
                <c:pt idx="29" formatCode="General">
                  <c:v>12.22</c:v>
                </c:pt>
                <c:pt idx="30" formatCode="General">
                  <c:v>8.25</c:v>
                </c:pt>
                <c:pt idx="31" formatCode="General">
                  <c:v>8.81</c:v>
                </c:pt>
                <c:pt idx="32" formatCode="General">
                  <c:v>7.21</c:v>
                </c:pt>
                <c:pt idx="33" formatCode="General">
                  <c:v>7.76</c:v>
                </c:pt>
                <c:pt idx="34" formatCode="General">
                  <c:v>10.16</c:v>
                </c:pt>
                <c:pt idx="35" formatCode="General">
                  <c:v>9.77</c:v>
                </c:pt>
                <c:pt idx="36" formatCode="General">
                  <c:v>8.98</c:v>
                </c:pt>
                <c:pt idx="37" formatCode="General">
                  <c:v>2.16</c:v>
                </c:pt>
              </c:numCache>
            </c:numRef>
          </c:xVal>
          <c:yVal>
            <c:numRef>
              <c:f>'6회차(0625)'!$AZ$3:$AZ$40</c:f>
              <c:numCache>
                <c:formatCode>0.00_ </c:formatCode>
                <c:ptCount val="38"/>
                <c:pt idx="0">
                  <c:v>1.97</c:v>
                </c:pt>
                <c:pt idx="2">
                  <c:v>2.73</c:v>
                </c:pt>
                <c:pt idx="4">
                  <c:v>3.91</c:v>
                </c:pt>
                <c:pt idx="6" formatCode="General">
                  <c:v>2.04</c:v>
                </c:pt>
                <c:pt idx="8" formatCode="General">
                  <c:v>4.87</c:v>
                </c:pt>
                <c:pt idx="10" formatCode="General">
                  <c:v>5.75</c:v>
                </c:pt>
                <c:pt idx="12" formatCode="General">
                  <c:v>3.12</c:v>
                </c:pt>
                <c:pt idx="14" formatCode="General">
                  <c:v>3.41</c:v>
                </c:pt>
                <c:pt idx="16" formatCode="General">
                  <c:v>1.86</c:v>
                </c:pt>
                <c:pt idx="18" formatCode="General">
                  <c:v>4.3099999999999996</c:v>
                </c:pt>
                <c:pt idx="20" formatCode="General">
                  <c:v>2.59</c:v>
                </c:pt>
                <c:pt idx="22" formatCode="General">
                  <c:v>4.21</c:v>
                </c:pt>
                <c:pt idx="24" formatCode="General">
                  <c:v>3.22</c:v>
                </c:pt>
                <c:pt idx="26" formatCode="General">
                  <c:v>5.72</c:v>
                </c:pt>
                <c:pt idx="28" formatCode="General">
                  <c:v>4.46</c:v>
                </c:pt>
                <c:pt idx="30" formatCode="General">
                  <c:v>3.45</c:v>
                </c:pt>
                <c:pt idx="33" formatCode="General">
                  <c:v>2.06</c:v>
                </c:pt>
                <c:pt idx="35" formatCode="General">
                  <c:v>3.2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30-4231-8A78-A2C265AB0FD6}"/>
            </c:ext>
          </c:extLst>
        </c:ser>
        <c:ser>
          <c:idx val="0"/>
          <c:order val="1"/>
          <c:spPr>
            <a:ln w="25400" cap="rnd">
              <a:noFill/>
              <a:round/>
            </a:ln>
            <a:effectLst/>
          </c:spPr>
          <c:marker>
            <c:symbol val="triangle"/>
            <c:size val="8"/>
            <c:spPr>
              <a:solidFill>
                <a:srgbClr val="FF0000"/>
              </a:solidFill>
              <a:ln w="9525">
                <a:solidFill>
                  <a:schemeClr val="bg1"/>
                </a:solidFill>
              </a:ln>
              <a:effectLst/>
            </c:spPr>
          </c:marker>
          <c:xVal>
            <c:numRef>
              <c:f>'6회차(0625)'!$AW$3:$AW$40</c:f>
              <c:numCache>
                <c:formatCode>0.00_ </c:formatCode>
                <c:ptCount val="38"/>
                <c:pt idx="0">
                  <c:v>6.12</c:v>
                </c:pt>
                <c:pt idx="1">
                  <c:v>6.55</c:v>
                </c:pt>
                <c:pt idx="2">
                  <c:v>7.43</c:v>
                </c:pt>
                <c:pt idx="3">
                  <c:v>6.53</c:v>
                </c:pt>
                <c:pt idx="4">
                  <c:v>7.01</c:v>
                </c:pt>
                <c:pt idx="5" formatCode="General">
                  <c:v>6.21</c:v>
                </c:pt>
                <c:pt idx="6" formatCode="General">
                  <c:v>7.7</c:v>
                </c:pt>
                <c:pt idx="7" formatCode="General">
                  <c:v>10.48</c:v>
                </c:pt>
                <c:pt idx="8" formatCode="General">
                  <c:v>8.81</c:v>
                </c:pt>
                <c:pt idx="9" formatCode="General">
                  <c:v>10.86</c:v>
                </c:pt>
                <c:pt idx="10" formatCode="General">
                  <c:v>7.56</c:v>
                </c:pt>
                <c:pt idx="11" formatCode="General">
                  <c:v>8.7799999999999994</c:v>
                </c:pt>
                <c:pt idx="12" formatCode="General">
                  <c:v>9.6300000000000008</c:v>
                </c:pt>
                <c:pt idx="13" formatCode="General">
                  <c:v>5.39</c:v>
                </c:pt>
                <c:pt idx="14" formatCode="General">
                  <c:v>9.68</c:v>
                </c:pt>
                <c:pt idx="15" formatCode="General">
                  <c:v>4.4800000000000004</c:v>
                </c:pt>
                <c:pt idx="16" formatCode="General">
                  <c:v>9.07</c:v>
                </c:pt>
                <c:pt idx="17" formatCode="General">
                  <c:v>8.57</c:v>
                </c:pt>
                <c:pt idx="18" formatCode="General">
                  <c:v>8.5</c:v>
                </c:pt>
                <c:pt idx="19" formatCode="General">
                  <c:v>7.82</c:v>
                </c:pt>
                <c:pt idx="20" formatCode="General">
                  <c:v>8.67</c:v>
                </c:pt>
                <c:pt idx="21" formatCode="General">
                  <c:v>17.45</c:v>
                </c:pt>
                <c:pt idx="22" formatCode="General">
                  <c:v>8.4</c:v>
                </c:pt>
                <c:pt idx="23" formatCode="General">
                  <c:v>6.67</c:v>
                </c:pt>
                <c:pt idx="24" formatCode="General">
                  <c:v>8.73</c:v>
                </c:pt>
                <c:pt idx="25" formatCode="General">
                  <c:v>8.0299999999999994</c:v>
                </c:pt>
                <c:pt idx="26" formatCode="General">
                  <c:v>8.59</c:v>
                </c:pt>
                <c:pt idx="27" formatCode="General">
                  <c:v>9.61</c:v>
                </c:pt>
                <c:pt idx="28" formatCode="General">
                  <c:v>7.91</c:v>
                </c:pt>
                <c:pt idx="29" formatCode="General">
                  <c:v>12.22</c:v>
                </c:pt>
                <c:pt idx="30" formatCode="General">
                  <c:v>8.25</c:v>
                </c:pt>
                <c:pt idx="31" formatCode="General">
                  <c:v>8.81</c:v>
                </c:pt>
                <c:pt idx="32" formatCode="General">
                  <c:v>7.21</c:v>
                </c:pt>
                <c:pt idx="33" formatCode="General">
                  <c:v>7.76</c:v>
                </c:pt>
                <c:pt idx="34" formatCode="General">
                  <c:v>10.16</c:v>
                </c:pt>
                <c:pt idx="35" formatCode="General">
                  <c:v>9.77</c:v>
                </c:pt>
                <c:pt idx="36" formatCode="General">
                  <c:v>8.98</c:v>
                </c:pt>
                <c:pt idx="37" formatCode="General">
                  <c:v>2.16</c:v>
                </c:pt>
              </c:numCache>
            </c:numRef>
          </c:xVal>
          <c:yVal>
            <c:numRef>
              <c:f>'6회차(0625)'!$AY$3:$AY$40</c:f>
              <c:numCache>
                <c:formatCode>0.00_ </c:formatCode>
                <c:ptCount val="38"/>
                <c:pt idx="1">
                  <c:v>1.17</c:v>
                </c:pt>
                <c:pt idx="3">
                  <c:v>0.43</c:v>
                </c:pt>
                <c:pt idx="5" formatCode="General">
                  <c:v>-0.51</c:v>
                </c:pt>
                <c:pt idx="7" formatCode="General">
                  <c:v>12.49</c:v>
                </c:pt>
                <c:pt idx="9" formatCode="General">
                  <c:v>1.1000000000000001</c:v>
                </c:pt>
                <c:pt idx="11" formatCode="General">
                  <c:v>2.46</c:v>
                </c:pt>
                <c:pt idx="13" formatCode="General">
                  <c:v>-2.71</c:v>
                </c:pt>
                <c:pt idx="15" formatCode="General">
                  <c:v>-3.74</c:v>
                </c:pt>
                <c:pt idx="17" formatCode="General">
                  <c:v>2.31</c:v>
                </c:pt>
                <c:pt idx="19" formatCode="General">
                  <c:v>2.5</c:v>
                </c:pt>
                <c:pt idx="21" formatCode="General">
                  <c:v>3.43</c:v>
                </c:pt>
                <c:pt idx="23" formatCode="General">
                  <c:v>-0.71</c:v>
                </c:pt>
                <c:pt idx="25" formatCode="General">
                  <c:v>2.42</c:v>
                </c:pt>
                <c:pt idx="27" formatCode="General">
                  <c:v>3.81</c:v>
                </c:pt>
                <c:pt idx="29" formatCode="General">
                  <c:v>6.25</c:v>
                </c:pt>
                <c:pt idx="31" formatCode="General">
                  <c:v>2.65</c:v>
                </c:pt>
                <c:pt idx="32" formatCode="General">
                  <c:v>-0.72</c:v>
                </c:pt>
                <c:pt idx="34" formatCode="General">
                  <c:v>1.1100000000000001</c:v>
                </c:pt>
                <c:pt idx="36" formatCode="General">
                  <c:v>-0.69</c:v>
                </c:pt>
                <c:pt idx="37" formatCode="General">
                  <c:v>-3.58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30-4231-8A78-A2C265AB0F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2126495"/>
        <c:axId val="1312121087"/>
      </c:scatterChart>
      <c:valAx>
        <c:axId val="1312126495"/>
        <c:scaling>
          <c:orientation val="minMax"/>
          <c:max val="25"/>
          <c:min val="-10"/>
        </c:scaling>
        <c:delete val="0"/>
        <c:axPos val="b"/>
        <c:numFmt formatCode="#,##0_ " sourceLinked="0"/>
        <c:majorTickMark val="out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1312121087"/>
        <c:crossesAt val="-20"/>
        <c:crossBetween val="midCat"/>
        <c:majorUnit val="5"/>
      </c:valAx>
      <c:valAx>
        <c:axId val="1312121087"/>
        <c:scaling>
          <c:orientation val="minMax"/>
          <c:max val="25"/>
          <c:min val="-5"/>
        </c:scaling>
        <c:delete val="0"/>
        <c:axPos val="l"/>
        <c:numFmt formatCode="#,##0_ " sourceLinked="0"/>
        <c:majorTickMark val="out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1312126495"/>
        <c:crossesAt val="-20"/>
        <c:crossBetween val="midCat"/>
        <c:majorUnit val="5"/>
      </c:valAx>
      <c:spPr>
        <a:noFill/>
        <a:ln w="12700" cmpd="sng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0000CC"/>
              </a:solidFill>
              <a:ln w="9525">
                <a:solidFill>
                  <a:schemeClr val="bg1"/>
                </a:solidFill>
              </a:ln>
              <a:effectLst/>
            </c:spPr>
          </c:marker>
          <c:xVal>
            <c:numRef>
              <c:f>'7회차(0709)'!$BE$3:$BE$40</c:f>
              <c:numCache>
                <c:formatCode>0.000_ </c:formatCode>
                <c:ptCount val="38"/>
                <c:pt idx="0">
                  <c:v>0.29262277245693324</c:v>
                </c:pt>
                <c:pt idx="2">
                  <c:v>0.29111440765045421</c:v>
                </c:pt>
                <c:pt idx="4">
                  <c:v>0.29224421777070175</c:v>
                </c:pt>
                <c:pt idx="6">
                  <c:v>0.27718377955429752</c:v>
                </c:pt>
                <c:pt idx="8">
                  <c:v>0.20351782012320038</c:v>
                </c:pt>
                <c:pt idx="10">
                  <c:v>0.17928950820377179</c:v>
                </c:pt>
                <c:pt idx="12">
                  <c:v>0.15965002143940105</c:v>
                </c:pt>
                <c:pt idx="14">
                  <c:v>0.18366242303801017</c:v>
                </c:pt>
                <c:pt idx="16">
                  <c:v>0.17648810963808784</c:v>
                </c:pt>
                <c:pt idx="18">
                  <c:v>0.18685258919499789</c:v>
                </c:pt>
                <c:pt idx="20">
                  <c:v>0.13859188977714876</c:v>
                </c:pt>
                <c:pt idx="22">
                  <c:v>0.13567854674880028</c:v>
                </c:pt>
                <c:pt idx="24">
                  <c:v>0.13203084765444331</c:v>
                </c:pt>
                <c:pt idx="26">
                  <c:v>0.11334911206058829</c:v>
                </c:pt>
                <c:pt idx="28">
                  <c:v>0.13910392877878847</c:v>
                </c:pt>
                <c:pt idx="30">
                  <c:v>0.13833728128398803</c:v>
                </c:pt>
                <c:pt idx="33">
                  <c:v>0.1409262509898643</c:v>
                </c:pt>
                <c:pt idx="35">
                  <c:v>0.12585224531295403</c:v>
                </c:pt>
              </c:numCache>
            </c:numRef>
          </c:xVal>
          <c:yVal>
            <c:numRef>
              <c:f>'7회차(0709)'!$AW$3:$AW$40</c:f>
              <c:numCache>
                <c:formatCode>0.00_ </c:formatCode>
                <c:ptCount val="38"/>
                <c:pt idx="0">
                  <c:v>6.11</c:v>
                </c:pt>
                <c:pt idx="1">
                  <c:v>3.81</c:v>
                </c:pt>
                <c:pt idx="2">
                  <c:v>4.62</c:v>
                </c:pt>
                <c:pt idx="3">
                  <c:v>6.03</c:v>
                </c:pt>
                <c:pt idx="4">
                  <c:v>4.99</c:v>
                </c:pt>
                <c:pt idx="5" formatCode="General">
                  <c:v>6.02</c:v>
                </c:pt>
                <c:pt idx="6" formatCode="General">
                  <c:v>5.99</c:v>
                </c:pt>
                <c:pt idx="7" formatCode="General">
                  <c:v>11.9</c:v>
                </c:pt>
                <c:pt idx="8" formatCode="General">
                  <c:v>8.8699999999999992</c:v>
                </c:pt>
                <c:pt idx="9" formatCode="General">
                  <c:v>7</c:v>
                </c:pt>
                <c:pt idx="10" formatCode="General">
                  <c:v>9.2100000000000009</c:v>
                </c:pt>
                <c:pt idx="11" formatCode="General">
                  <c:v>6.29</c:v>
                </c:pt>
                <c:pt idx="12" formatCode="General">
                  <c:v>8.4600000000000009</c:v>
                </c:pt>
                <c:pt idx="13" formatCode="General">
                  <c:v>9.51</c:v>
                </c:pt>
                <c:pt idx="14" formatCode="General">
                  <c:v>8.83</c:v>
                </c:pt>
                <c:pt idx="15" formatCode="General">
                  <c:v>8.56</c:v>
                </c:pt>
                <c:pt idx="16" formatCode="General">
                  <c:v>8.73</c:v>
                </c:pt>
                <c:pt idx="17" formatCode="General">
                  <c:v>8.9700000000000006</c:v>
                </c:pt>
                <c:pt idx="18" formatCode="General">
                  <c:v>8.94</c:v>
                </c:pt>
                <c:pt idx="19" formatCode="General">
                  <c:v>7.36</c:v>
                </c:pt>
                <c:pt idx="20" formatCode="General">
                  <c:v>8.7200000000000006</c:v>
                </c:pt>
                <c:pt idx="21" formatCode="General">
                  <c:v>10.63</c:v>
                </c:pt>
                <c:pt idx="22" formatCode="General">
                  <c:v>8.49</c:v>
                </c:pt>
                <c:pt idx="23" formatCode="General">
                  <c:v>8.81</c:v>
                </c:pt>
                <c:pt idx="24" formatCode="General">
                  <c:v>8.2899999999999991</c:v>
                </c:pt>
                <c:pt idx="25" formatCode="General">
                  <c:v>9.08</c:v>
                </c:pt>
                <c:pt idx="26" formatCode="General">
                  <c:v>8.57</c:v>
                </c:pt>
                <c:pt idx="27" formatCode="General">
                  <c:v>9.3800000000000008</c:v>
                </c:pt>
                <c:pt idx="28" formatCode="General">
                  <c:v>9.07</c:v>
                </c:pt>
                <c:pt idx="29" formatCode="General">
                  <c:v>13.35</c:v>
                </c:pt>
                <c:pt idx="30" formatCode="General">
                  <c:v>9.42</c:v>
                </c:pt>
                <c:pt idx="31" formatCode="General">
                  <c:v>9.68</c:v>
                </c:pt>
                <c:pt idx="32" formatCode="General">
                  <c:v>5.7</c:v>
                </c:pt>
                <c:pt idx="33" formatCode="General">
                  <c:v>9.36</c:v>
                </c:pt>
                <c:pt idx="34" formatCode="General">
                  <c:v>10.91</c:v>
                </c:pt>
                <c:pt idx="35" formatCode="General">
                  <c:v>9.6300000000000008</c:v>
                </c:pt>
                <c:pt idx="36" formatCode="General">
                  <c:v>11.7</c:v>
                </c:pt>
                <c:pt idx="37" formatCode="General">
                  <c:v>20.62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24-4E48-90C2-E6A4279D3CCB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triangle"/>
            <c:size val="8"/>
            <c:spPr>
              <a:solidFill>
                <a:srgbClr val="FF0000"/>
              </a:solidFill>
              <a:ln w="9525">
                <a:solidFill>
                  <a:schemeClr val="bg1"/>
                </a:solidFill>
              </a:ln>
              <a:effectLst/>
            </c:spPr>
          </c:marker>
          <c:xVal>
            <c:numRef>
              <c:f>'7회차(0709)'!$BD$3:$BD$40</c:f>
              <c:numCache>
                <c:formatCode>0.000_ </c:formatCode>
                <c:ptCount val="38"/>
                <c:pt idx="1">
                  <c:v>0.29338283160617201</c:v>
                </c:pt>
                <c:pt idx="3">
                  <c:v>0.43695315345600089</c:v>
                </c:pt>
                <c:pt idx="5">
                  <c:v>0.29073974303314348</c:v>
                </c:pt>
                <c:pt idx="7">
                  <c:v>0.14252667529132648</c:v>
                </c:pt>
                <c:pt idx="9">
                  <c:v>0.36672853950771506</c:v>
                </c:pt>
                <c:pt idx="11">
                  <c:v>0.17484890118943691</c:v>
                </c:pt>
                <c:pt idx="13">
                  <c:v>0.23122290720240787</c:v>
                </c:pt>
                <c:pt idx="15">
                  <c:v>0.24135126104353896</c:v>
                </c:pt>
                <c:pt idx="17">
                  <c:v>0.11839873183267949</c:v>
                </c:pt>
                <c:pt idx="19">
                  <c:v>0.15151226045389166</c:v>
                </c:pt>
                <c:pt idx="21">
                  <c:v>0.10860806746959252</c:v>
                </c:pt>
                <c:pt idx="23">
                  <c:v>0.16696583912546376</c:v>
                </c:pt>
                <c:pt idx="25">
                  <c:v>0.24989466851410669</c:v>
                </c:pt>
                <c:pt idx="27">
                  <c:v>8.0737948655022332E-2</c:v>
                </c:pt>
                <c:pt idx="29">
                  <c:v>0.11933691512770865</c:v>
                </c:pt>
                <c:pt idx="31">
                  <c:v>0.18747284675249165</c:v>
                </c:pt>
                <c:pt idx="32">
                  <c:v>0.14669141580308601</c:v>
                </c:pt>
                <c:pt idx="34">
                  <c:v>0.10212693505278139</c:v>
                </c:pt>
                <c:pt idx="36" formatCode="General">
                  <c:v>0.4361096145497152</c:v>
                </c:pt>
                <c:pt idx="37" formatCode="General">
                  <c:v>4.3359842675000468E-2</c:v>
                </c:pt>
              </c:numCache>
            </c:numRef>
          </c:xVal>
          <c:yVal>
            <c:numRef>
              <c:f>'7회차(0709)'!$AW$3:$AW$40</c:f>
              <c:numCache>
                <c:formatCode>0.00_ </c:formatCode>
                <c:ptCount val="38"/>
                <c:pt idx="0">
                  <c:v>6.11</c:v>
                </c:pt>
                <c:pt idx="1">
                  <c:v>3.81</c:v>
                </c:pt>
                <c:pt idx="2">
                  <c:v>4.62</c:v>
                </c:pt>
                <c:pt idx="3">
                  <c:v>6.03</c:v>
                </c:pt>
                <c:pt idx="4">
                  <c:v>4.99</c:v>
                </c:pt>
                <c:pt idx="5" formatCode="General">
                  <c:v>6.02</c:v>
                </c:pt>
                <c:pt idx="6" formatCode="General">
                  <c:v>5.99</c:v>
                </c:pt>
                <c:pt idx="7" formatCode="General">
                  <c:v>11.9</c:v>
                </c:pt>
                <c:pt idx="8" formatCode="General">
                  <c:v>8.8699999999999992</c:v>
                </c:pt>
                <c:pt idx="9" formatCode="General">
                  <c:v>7</c:v>
                </c:pt>
                <c:pt idx="10" formatCode="General">
                  <c:v>9.2100000000000009</c:v>
                </c:pt>
                <c:pt idx="11" formatCode="General">
                  <c:v>6.29</c:v>
                </c:pt>
                <c:pt idx="12" formatCode="General">
                  <c:v>8.4600000000000009</c:v>
                </c:pt>
                <c:pt idx="13" formatCode="General">
                  <c:v>9.51</c:v>
                </c:pt>
                <c:pt idx="14" formatCode="General">
                  <c:v>8.83</c:v>
                </c:pt>
                <c:pt idx="15" formatCode="General">
                  <c:v>8.56</c:v>
                </c:pt>
                <c:pt idx="16" formatCode="General">
                  <c:v>8.73</c:v>
                </c:pt>
                <c:pt idx="17" formatCode="General">
                  <c:v>8.9700000000000006</c:v>
                </c:pt>
                <c:pt idx="18" formatCode="General">
                  <c:v>8.94</c:v>
                </c:pt>
                <c:pt idx="19" formatCode="General">
                  <c:v>7.36</c:v>
                </c:pt>
                <c:pt idx="20" formatCode="General">
                  <c:v>8.7200000000000006</c:v>
                </c:pt>
                <c:pt idx="21" formatCode="General">
                  <c:v>10.63</c:v>
                </c:pt>
                <c:pt idx="22" formatCode="General">
                  <c:v>8.49</c:v>
                </c:pt>
                <c:pt idx="23" formatCode="General">
                  <c:v>8.81</c:v>
                </c:pt>
                <c:pt idx="24" formatCode="General">
                  <c:v>8.2899999999999991</c:v>
                </c:pt>
                <c:pt idx="25" formatCode="General">
                  <c:v>9.08</c:v>
                </c:pt>
                <c:pt idx="26" formatCode="General">
                  <c:v>8.57</c:v>
                </c:pt>
                <c:pt idx="27" formatCode="General">
                  <c:v>9.3800000000000008</c:v>
                </c:pt>
                <c:pt idx="28" formatCode="General">
                  <c:v>9.07</c:v>
                </c:pt>
                <c:pt idx="29" formatCode="General">
                  <c:v>13.35</c:v>
                </c:pt>
                <c:pt idx="30" formatCode="General">
                  <c:v>9.42</c:v>
                </c:pt>
                <c:pt idx="31" formatCode="General">
                  <c:v>9.68</c:v>
                </c:pt>
                <c:pt idx="32" formatCode="General">
                  <c:v>5.7</c:v>
                </c:pt>
                <c:pt idx="33" formatCode="General">
                  <c:v>9.36</c:v>
                </c:pt>
                <c:pt idx="34" formatCode="General">
                  <c:v>10.91</c:v>
                </c:pt>
                <c:pt idx="35" formatCode="General">
                  <c:v>9.6300000000000008</c:v>
                </c:pt>
                <c:pt idx="36" formatCode="General">
                  <c:v>11.7</c:v>
                </c:pt>
                <c:pt idx="37" formatCode="General">
                  <c:v>20.62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24-4E48-90C2-E6A4279D3C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2126495"/>
        <c:axId val="1312121087"/>
      </c:scatterChart>
      <c:valAx>
        <c:axId val="1312126495"/>
        <c:scaling>
          <c:orientation val="minMax"/>
          <c:max val="0.8"/>
        </c:scaling>
        <c:delete val="0"/>
        <c:axPos val="b"/>
        <c:numFmt formatCode="#,##0.00_ " sourceLinked="0"/>
        <c:majorTickMark val="out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1312121087"/>
        <c:crossesAt val="-20"/>
        <c:crossBetween val="midCat"/>
      </c:valAx>
      <c:valAx>
        <c:axId val="1312121087"/>
        <c:scaling>
          <c:orientation val="minMax"/>
          <c:max val="25"/>
          <c:min val="-5"/>
        </c:scaling>
        <c:delete val="0"/>
        <c:axPos val="l"/>
        <c:numFmt formatCode="#,##0_ " sourceLinked="0"/>
        <c:majorTickMark val="out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1312126495"/>
        <c:crossesAt val="-20"/>
        <c:crossBetween val="midCat"/>
        <c:majorUnit val="5"/>
      </c:valAx>
      <c:spPr>
        <a:noFill/>
        <a:ln w="12700" cmpd="sng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triangle"/>
            <c:size val="8"/>
            <c:spPr>
              <a:solidFill>
                <a:srgbClr val="FF0000"/>
              </a:solidFill>
              <a:ln w="9525">
                <a:solidFill>
                  <a:schemeClr val="bg1"/>
                </a:solidFill>
              </a:ln>
              <a:effectLst/>
            </c:spPr>
          </c:marker>
          <c:xVal>
            <c:numRef>
              <c:f>'7회차(0709)'!$AS$3:$AS$40</c:f>
              <c:numCache>
                <c:formatCode>0.0_ </c:formatCode>
                <c:ptCount val="38"/>
                <c:pt idx="0">
                  <c:v>297.4360420838857</c:v>
                </c:pt>
                <c:pt idx="1">
                  <c:v>116.35122556624262</c:v>
                </c:pt>
                <c:pt idx="2">
                  <c:v>143.11905903590667</c:v>
                </c:pt>
                <c:pt idx="3">
                  <c:v>125.49008546526386</c:v>
                </c:pt>
                <c:pt idx="4">
                  <c:v>150.8193946915635</c:v>
                </c:pt>
                <c:pt idx="5">
                  <c:v>157.33506332327306</c:v>
                </c:pt>
                <c:pt idx="6">
                  <c:v>163.11736665444394</c:v>
                </c:pt>
                <c:pt idx="7">
                  <c:v>203.36783911093562</c:v>
                </c:pt>
                <c:pt idx="8">
                  <c:v>192.3109468874284</c:v>
                </c:pt>
                <c:pt idx="9">
                  <c:v>185.54142103630159</c:v>
                </c:pt>
                <c:pt idx="10">
                  <c:v>204.94739514286516</c:v>
                </c:pt>
                <c:pt idx="11">
                  <c:v>145.65763123007926</c:v>
                </c:pt>
                <c:pt idx="12">
                  <c:v>196.82396412151297</c:v>
                </c:pt>
                <c:pt idx="13">
                  <c:v>314.69833300425915</c:v>
                </c:pt>
                <c:pt idx="14">
                  <c:v>211.85795278255716</c:v>
                </c:pt>
                <c:pt idx="15">
                  <c:v>251.99559980819674</c:v>
                </c:pt>
                <c:pt idx="16">
                  <c:v>212.16822271740048</c:v>
                </c:pt>
                <c:pt idx="17">
                  <c:v>249.54164668716322</c:v>
                </c:pt>
                <c:pt idx="18">
                  <c:v>216.22993822807663</c:v>
                </c:pt>
                <c:pt idx="19">
                  <c:v>292.49992948410568</c:v>
                </c:pt>
                <c:pt idx="20">
                  <c:v>305.44664767438576</c:v>
                </c:pt>
                <c:pt idx="21">
                  <c:v>687.41714382421787</c:v>
                </c:pt>
                <c:pt idx="22">
                  <c:v>303.78247256931712</c:v>
                </c:pt>
                <c:pt idx="23">
                  <c:v>270.10408145996104</c:v>
                </c:pt>
                <c:pt idx="24">
                  <c:v>302.682424618509</c:v>
                </c:pt>
                <c:pt idx="25">
                  <c:v>286.23811807181335</c:v>
                </c:pt>
                <c:pt idx="26">
                  <c:v>322.65252587933321</c:v>
                </c:pt>
                <c:pt idx="27">
                  <c:v>432.17781287902289</c:v>
                </c:pt>
                <c:pt idx="28">
                  <c:v>306.23642569035059</c:v>
                </c:pt>
                <c:pt idx="29">
                  <c:v>328.80151186077342</c:v>
                </c:pt>
                <c:pt idx="30">
                  <c:v>315.65734916650212</c:v>
                </c:pt>
                <c:pt idx="31">
                  <c:v>367.21857106591818</c:v>
                </c:pt>
                <c:pt idx="32">
                  <c:v>508.98372493159962</c:v>
                </c:pt>
                <c:pt idx="33">
                  <c:v>332.10165571319772</c:v>
                </c:pt>
                <c:pt idx="34">
                  <c:v>578.25853947479766</c:v>
                </c:pt>
                <c:pt idx="35">
                  <c:v>385.18602092911743</c:v>
                </c:pt>
                <c:pt idx="36">
                  <c:v>1063.8027811468705</c:v>
                </c:pt>
                <c:pt idx="37">
                  <c:v>1605.9289763912784</c:v>
                </c:pt>
              </c:numCache>
            </c:numRef>
          </c:xVal>
          <c:yVal>
            <c:numRef>
              <c:f>'7회차(0709)'!$BB$3:$BB$40</c:f>
              <c:numCache>
                <c:formatCode>General</c:formatCode>
                <c:ptCount val="38"/>
                <c:pt idx="1">
                  <c:v>0.4724704314509412</c:v>
                </c:pt>
                <c:pt idx="3">
                  <c:v>0.29412774908503114</c:v>
                </c:pt>
                <c:pt idx="5">
                  <c:v>0.35257407151569431</c:v>
                </c:pt>
                <c:pt idx="7">
                  <c:v>0.55641888784159521</c:v>
                </c:pt>
                <c:pt idx="9">
                  <c:v>0.23702530005900055</c:v>
                </c:pt>
                <c:pt idx="11">
                  <c:v>0.63326304093720542</c:v>
                </c:pt>
                <c:pt idx="13">
                  <c:v>0.22164349648886486</c:v>
                </c:pt>
                <c:pt idx="15">
                  <c:v>0.26517816597793403</c:v>
                </c:pt>
                <c:pt idx="17">
                  <c:v>0.54587122947754452</c:v>
                </c:pt>
                <c:pt idx="19">
                  <c:v>0.36392069153465706</c:v>
                </c:pt>
                <c:pt idx="21">
                  <c:v>0.21602193270206052</c:v>
                </c:pt>
                <c:pt idx="23">
                  <c:v>0.35761977138892076</c:v>
                </c:pt>
                <c:pt idx="25">
                  <c:v>0.22547367005725144</c:v>
                </c:pt>
                <c:pt idx="27">
                  <c:v>0.46221082682221659</c:v>
                </c:pt>
                <c:pt idx="29">
                  <c:v>0.41102825711863739</c:v>
                </c:pt>
                <c:pt idx="31">
                  <c:v>0.23427032602009604</c:v>
                </c:pt>
                <c:pt idx="32">
                  <c:v>0.21600892543476111</c:v>
                </c:pt>
                <c:pt idx="34">
                  <c:v>0.27309763488091571</c:v>
                </c:pt>
                <c:pt idx="36">
                  <c:v>0.349648342056884</c:v>
                </c:pt>
                <c:pt idx="37">
                  <c:v>2.3028110077744128E-2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69-4154-BED5-4516EDBCE3F2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0000CC"/>
              </a:solidFill>
              <a:ln w="9525">
                <a:solidFill>
                  <a:schemeClr val="bg1"/>
                </a:solidFill>
              </a:ln>
              <a:effectLst/>
            </c:spPr>
          </c:marker>
          <c:xVal>
            <c:numRef>
              <c:f>'7회차(0709)'!$AS$3:$AS$40</c:f>
              <c:numCache>
                <c:formatCode>0.0_ </c:formatCode>
                <c:ptCount val="38"/>
                <c:pt idx="0">
                  <c:v>297.4360420838857</c:v>
                </c:pt>
                <c:pt idx="1">
                  <c:v>116.35122556624262</c:v>
                </c:pt>
                <c:pt idx="2">
                  <c:v>143.11905903590667</c:v>
                </c:pt>
                <c:pt idx="3">
                  <c:v>125.49008546526386</c:v>
                </c:pt>
                <c:pt idx="4">
                  <c:v>150.8193946915635</c:v>
                </c:pt>
                <c:pt idx="5">
                  <c:v>157.33506332327306</c:v>
                </c:pt>
                <c:pt idx="6">
                  <c:v>163.11736665444394</c:v>
                </c:pt>
                <c:pt idx="7">
                  <c:v>203.36783911093562</c:v>
                </c:pt>
                <c:pt idx="8">
                  <c:v>192.3109468874284</c:v>
                </c:pt>
                <c:pt idx="9">
                  <c:v>185.54142103630159</c:v>
                </c:pt>
                <c:pt idx="10">
                  <c:v>204.94739514286516</c:v>
                </c:pt>
                <c:pt idx="11">
                  <c:v>145.65763123007926</c:v>
                </c:pt>
                <c:pt idx="12">
                  <c:v>196.82396412151297</c:v>
                </c:pt>
                <c:pt idx="13">
                  <c:v>314.69833300425915</c:v>
                </c:pt>
                <c:pt idx="14">
                  <c:v>211.85795278255716</c:v>
                </c:pt>
                <c:pt idx="15">
                  <c:v>251.99559980819674</c:v>
                </c:pt>
                <c:pt idx="16">
                  <c:v>212.16822271740048</c:v>
                </c:pt>
                <c:pt idx="17">
                  <c:v>249.54164668716322</c:v>
                </c:pt>
                <c:pt idx="18">
                  <c:v>216.22993822807663</c:v>
                </c:pt>
                <c:pt idx="19">
                  <c:v>292.49992948410568</c:v>
                </c:pt>
                <c:pt idx="20">
                  <c:v>305.44664767438576</c:v>
                </c:pt>
                <c:pt idx="21">
                  <c:v>687.41714382421787</c:v>
                </c:pt>
                <c:pt idx="22">
                  <c:v>303.78247256931712</c:v>
                </c:pt>
                <c:pt idx="23">
                  <c:v>270.10408145996104</c:v>
                </c:pt>
                <c:pt idx="24">
                  <c:v>302.682424618509</c:v>
                </c:pt>
                <c:pt idx="25">
                  <c:v>286.23811807181335</c:v>
                </c:pt>
                <c:pt idx="26">
                  <c:v>322.65252587933321</c:v>
                </c:pt>
                <c:pt idx="27">
                  <c:v>432.17781287902289</c:v>
                </c:pt>
                <c:pt idx="28">
                  <c:v>306.23642569035059</c:v>
                </c:pt>
                <c:pt idx="29">
                  <c:v>328.80151186077342</c:v>
                </c:pt>
                <c:pt idx="30">
                  <c:v>315.65734916650212</c:v>
                </c:pt>
                <c:pt idx="31">
                  <c:v>367.21857106591818</c:v>
                </c:pt>
                <c:pt idx="32">
                  <c:v>508.98372493159962</c:v>
                </c:pt>
                <c:pt idx="33">
                  <c:v>332.10165571319772</c:v>
                </c:pt>
                <c:pt idx="34">
                  <c:v>578.25853947479766</c:v>
                </c:pt>
                <c:pt idx="35">
                  <c:v>385.18602092911743</c:v>
                </c:pt>
                <c:pt idx="36">
                  <c:v>1063.8027811468705</c:v>
                </c:pt>
                <c:pt idx="37">
                  <c:v>1605.9289763912784</c:v>
                </c:pt>
              </c:numCache>
            </c:numRef>
          </c:xVal>
          <c:yVal>
            <c:numRef>
              <c:f>'7회차(0709)'!$BC$3:$BC$40</c:f>
              <c:numCache>
                <c:formatCode>General</c:formatCode>
                <c:ptCount val="38"/>
                <c:pt idx="0">
                  <c:v>0.1853013478358701</c:v>
                </c:pt>
                <c:pt idx="2">
                  <c:v>0.38709638930182982</c:v>
                </c:pt>
                <c:pt idx="4">
                  <c:v>0.36591243772700732</c:v>
                </c:pt>
                <c:pt idx="6">
                  <c:v>0.35670753097056368</c:v>
                </c:pt>
                <c:pt idx="8">
                  <c:v>0.41207270060649204</c:v>
                </c:pt>
                <c:pt idx="10">
                  <c:v>0.43891761798704293</c:v>
                </c:pt>
                <c:pt idx="12">
                  <c:v>0.51325517481197169</c:v>
                </c:pt>
                <c:pt idx="14">
                  <c:v>0.41449110163521424</c:v>
                </c:pt>
                <c:pt idx="16">
                  <c:v>0.4307095512144411</c:v>
                </c:pt>
                <c:pt idx="18">
                  <c:v>0.39917685114060308</c:v>
                </c:pt>
                <c:pt idx="20">
                  <c:v>0.38098432941227639</c:v>
                </c:pt>
                <c:pt idx="22">
                  <c:v>0.39129689035307264</c:v>
                </c:pt>
                <c:pt idx="24">
                  <c:v>0.40356888664311691</c:v>
                </c:pt>
                <c:pt idx="26">
                  <c:v>0.44098833402725918</c:v>
                </c:pt>
                <c:pt idx="28">
                  <c:v>0.37860299839948319</c:v>
                </c:pt>
                <c:pt idx="30">
                  <c:v>0.36933898471957077</c:v>
                </c:pt>
                <c:pt idx="33">
                  <c:v>0.34460165025352113</c:v>
                </c:pt>
                <c:pt idx="35">
                  <c:v>0.33269694029878527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69-4154-BED5-4516EDBCE3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267615"/>
        <c:axId val="634261791"/>
      </c:scatterChart>
      <c:valAx>
        <c:axId val="634267615"/>
        <c:scaling>
          <c:orientation val="minMax"/>
          <c:max val="2100"/>
          <c:min val="0"/>
        </c:scaling>
        <c:delete val="0"/>
        <c:axPos val="b"/>
        <c:numFmt formatCode="0_ " sourceLinked="0"/>
        <c:majorTickMark val="out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634261791"/>
        <c:crosses val="autoZero"/>
        <c:crossBetween val="midCat"/>
        <c:minorUnit val="50"/>
      </c:valAx>
      <c:valAx>
        <c:axId val="634261791"/>
        <c:scaling>
          <c:orientation val="minMax"/>
          <c:max val="1"/>
        </c:scaling>
        <c:delete val="0"/>
        <c:axPos val="l"/>
        <c:numFmt formatCode="#,##0.00_);[Red]\(#,##0.00\)" sourceLinked="0"/>
        <c:majorTickMark val="out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634267615"/>
        <c:crosses val="autoZero"/>
        <c:crossBetween val="midCat"/>
        <c:majorUnit val="0.2"/>
        <c:minorUnit val="5.000000000000001E-2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noFill/>
    <a:ln w="12700" cap="flat" cmpd="sng" algn="ctr">
      <a:noFill/>
      <a:round/>
    </a:ln>
    <a:effectLst/>
  </c:spPr>
  <c:txPr>
    <a:bodyPr/>
    <a:lstStyle/>
    <a:p>
      <a:pPr>
        <a:defRPr sz="1200" b="1">
          <a:latin typeface="Times New Roman" panose="02020603050405020304" pitchFamily="18" charset="0"/>
          <a:cs typeface="Times New Roman" panose="02020603050405020304" pitchFamily="18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3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0000CC"/>
              </a:solidFill>
              <a:ln w="9525">
                <a:solidFill>
                  <a:schemeClr val="bg1"/>
                </a:solidFill>
              </a:ln>
              <a:effectLst/>
            </c:spPr>
          </c:marker>
          <c:xVal>
            <c:numRef>
              <c:f>'7회차(0709)'!$AW$3:$AW$40</c:f>
              <c:numCache>
                <c:formatCode>0.00_ </c:formatCode>
                <c:ptCount val="38"/>
                <c:pt idx="0">
                  <c:v>6.11</c:v>
                </c:pt>
                <c:pt idx="1">
                  <c:v>3.81</c:v>
                </c:pt>
                <c:pt idx="2">
                  <c:v>4.62</c:v>
                </c:pt>
                <c:pt idx="3">
                  <c:v>6.03</c:v>
                </c:pt>
                <c:pt idx="4">
                  <c:v>4.99</c:v>
                </c:pt>
                <c:pt idx="5" formatCode="General">
                  <c:v>6.02</c:v>
                </c:pt>
                <c:pt idx="6" formatCode="General">
                  <c:v>5.99</c:v>
                </c:pt>
                <c:pt idx="7" formatCode="General">
                  <c:v>11.9</c:v>
                </c:pt>
                <c:pt idx="8" formatCode="General">
                  <c:v>8.8699999999999992</c:v>
                </c:pt>
                <c:pt idx="9" formatCode="General">
                  <c:v>7</c:v>
                </c:pt>
                <c:pt idx="10" formatCode="General">
                  <c:v>9.2100000000000009</c:v>
                </c:pt>
                <c:pt idx="11" formatCode="General">
                  <c:v>6.29</c:v>
                </c:pt>
                <c:pt idx="12" formatCode="General">
                  <c:v>8.4600000000000009</c:v>
                </c:pt>
                <c:pt idx="13" formatCode="General">
                  <c:v>9.51</c:v>
                </c:pt>
                <c:pt idx="14" formatCode="General">
                  <c:v>8.83</c:v>
                </c:pt>
                <c:pt idx="15" formatCode="General">
                  <c:v>8.56</c:v>
                </c:pt>
                <c:pt idx="16" formatCode="General">
                  <c:v>8.73</c:v>
                </c:pt>
                <c:pt idx="17" formatCode="General">
                  <c:v>8.9700000000000006</c:v>
                </c:pt>
                <c:pt idx="18" formatCode="General">
                  <c:v>8.94</c:v>
                </c:pt>
                <c:pt idx="19" formatCode="General">
                  <c:v>7.36</c:v>
                </c:pt>
                <c:pt idx="20" formatCode="General">
                  <c:v>8.7200000000000006</c:v>
                </c:pt>
                <c:pt idx="21" formatCode="General">
                  <c:v>10.63</c:v>
                </c:pt>
                <c:pt idx="22" formatCode="General">
                  <c:v>8.49</c:v>
                </c:pt>
                <c:pt idx="23" formatCode="General">
                  <c:v>8.81</c:v>
                </c:pt>
                <c:pt idx="24" formatCode="General">
                  <c:v>8.2899999999999991</c:v>
                </c:pt>
                <c:pt idx="25" formatCode="General">
                  <c:v>9.08</c:v>
                </c:pt>
                <c:pt idx="26" formatCode="General">
                  <c:v>8.57</c:v>
                </c:pt>
                <c:pt idx="27" formatCode="General">
                  <c:v>9.3800000000000008</c:v>
                </c:pt>
                <c:pt idx="28" formatCode="General">
                  <c:v>9.07</c:v>
                </c:pt>
                <c:pt idx="29" formatCode="General">
                  <c:v>13.35</c:v>
                </c:pt>
                <c:pt idx="30" formatCode="General">
                  <c:v>9.42</c:v>
                </c:pt>
                <c:pt idx="31" formatCode="General">
                  <c:v>9.68</c:v>
                </c:pt>
                <c:pt idx="32" formatCode="General">
                  <c:v>5.7</c:v>
                </c:pt>
                <c:pt idx="33" formatCode="General">
                  <c:v>9.36</c:v>
                </c:pt>
                <c:pt idx="34" formatCode="General">
                  <c:v>10.91</c:v>
                </c:pt>
                <c:pt idx="35" formatCode="General">
                  <c:v>9.6300000000000008</c:v>
                </c:pt>
                <c:pt idx="36" formatCode="General">
                  <c:v>11.7</c:v>
                </c:pt>
                <c:pt idx="37" formatCode="General">
                  <c:v>20.62</c:v>
                </c:pt>
              </c:numCache>
            </c:numRef>
          </c:xVal>
          <c:yVal>
            <c:numRef>
              <c:f>'7회차(0709)'!$AZ$3:$AZ$40</c:f>
              <c:numCache>
                <c:formatCode>0.00_ </c:formatCode>
                <c:ptCount val="38"/>
                <c:pt idx="0">
                  <c:v>2.89</c:v>
                </c:pt>
                <c:pt idx="2">
                  <c:v>2.84</c:v>
                </c:pt>
                <c:pt idx="4">
                  <c:v>2.78</c:v>
                </c:pt>
                <c:pt idx="6" formatCode="General">
                  <c:v>2.52</c:v>
                </c:pt>
                <c:pt idx="8" formatCode="General">
                  <c:v>4.33</c:v>
                </c:pt>
                <c:pt idx="10" formatCode="General">
                  <c:v>4.83</c:v>
                </c:pt>
                <c:pt idx="12" formatCode="General">
                  <c:v>3.28</c:v>
                </c:pt>
                <c:pt idx="14" formatCode="General">
                  <c:v>2.5099999999999998</c:v>
                </c:pt>
                <c:pt idx="16" formatCode="General">
                  <c:v>2.4300000000000002</c:v>
                </c:pt>
                <c:pt idx="18" formatCode="General">
                  <c:v>2.5499999999999998</c:v>
                </c:pt>
                <c:pt idx="20" formatCode="General">
                  <c:v>1.45</c:v>
                </c:pt>
                <c:pt idx="22" formatCode="General">
                  <c:v>0.88</c:v>
                </c:pt>
                <c:pt idx="24" formatCode="General">
                  <c:v>1.21</c:v>
                </c:pt>
                <c:pt idx="26" formatCode="General">
                  <c:v>2.86</c:v>
                </c:pt>
                <c:pt idx="28" formatCode="General">
                  <c:v>2.54</c:v>
                </c:pt>
                <c:pt idx="30" formatCode="General">
                  <c:v>2.2599999999999998</c:v>
                </c:pt>
                <c:pt idx="33" formatCode="General">
                  <c:v>2.82</c:v>
                </c:pt>
                <c:pt idx="35" formatCode="General">
                  <c:v>2.4700000000000002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D6-4554-8EE4-AF7097E94807}"/>
            </c:ext>
          </c:extLst>
        </c:ser>
        <c:ser>
          <c:idx val="0"/>
          <c:order val="1"/>
          <c:spPr>
            <a:ln w="25400" cap="rnd">
              <a:noFill/>
              <a:round/>
            </a:ln>
            <a:effectLst/>
          </c:spPr>
          <c:marker>
            <c:symbol val="triangle"/>
            <c:size val="8"/>
            <c:spPr>
              <a:solidFill>
                <a:srgbClr val="FF0000"/>
              </a:solidFill>
              <a:ln w="9525">
                <a:solidFill>
                  <a:schemeClr val="bg1"/>
                </a:solidFill>
              </a:ln>
              <a:effectLst/>
            </c:spPr>
          </c:marker>
          <c:xVal>
            <c:numRef>
              <c:f>'7회차(0709)'!$AW$3:$AW$40</c:f>
              <c:numCache>
                <c:formatCode>0.00_ </c:formatCode>
                <c:ptCount val="38"/>
                <c:pt idx="0">
                  <c:v>6.11</c:v>
                </c:pt>
                <c:pt idx="1">
                  <c:v>3.81</c:v>
                </c:pt>
                <c:pt idx="2">
                  <c:v>4.62</c:v>
                </c:pt>
                <c:pt idx="3">
                  <c:v>6.03</c:v>
                </c:pt>
                <c:pt idx="4">
                  <c:v>4.99</c:v>
                </c:pt>
                <c:pt idx="5" formatCode="General">
                  <c:v>6.02</c:v>
                </c:pt>
                <c:pt idx="6" formatCode="General">
                  <c:v>5.99</c:v>
                </c:pt>
                <c:pt idx="7" formatCode="General">
                  <c:v>11.9</c:v>
                </c:pt>
                <c:pt idx="8" formatCode="General">
                  <c:v>8.8699999999999992</c:v>
                </c:pt>
                <c:pt idx="9" formatCode="General">
                  <c:v>7</c:v>
                </c:pt>
                <c:pt idx="10" formatCode="General">
                  <c:v>9.2100000000000009</c:v>
                </c:pt>
                <c:pt idx="11" formatCode="General">
                  <c:v>6.29</c:v>
                </c:pt>
                <c:pt idx="12" formatCode="General">
                  <c:v>8.4600000000000009</c:v>
                </c:pt>
                <c:pt idx="13" formatCode="General">
                  <c:v>9.51</c:v>
                </c:pt>
                <c:pt idx="14" formatCode="General">
                  <c:v>8.83</c:v>
                </c:pt>
                <c:pt idx="15" formatCode="General">
                  <c:v>8.56</c:v>
                </c:pt>
                <c:pt idx="16" formatCode="General">
                  <c:v>8.73</c:v>
                </c:pt>
                <c:pt idx="17" formatCode="General">
                  <c:v>8.9700000000000006</c:v>
                </c:pt>
                <c:pt idx="18" formatCode="General">
                  <c:v>8.94</c:v>
                </c:pt>
                <c:pt idx="19" formatCode="General">
                  <c:v>7.36</c:v>
                </c:pt>
                <c:pt idx="20" formatCode="General">
                  <c:v>8.7200000000000006</c:v>
                </c:pt>
                <c:pt idx="21" formatCode="General">
                  <c:v>10.63</c:v>
                </c:pt>
                <c:pt idx="22" formatCode="General">
                  <c:v>8.49</c:v>
                </c:pt>
                <c:pt idx="23" formatCode="General">
                  <c:v>8.81</c:v>
                </c:pt>
                <c:pt idx="24" formatCode="General">
                  <c:v>8.2899999999999991</c:v>
                </c:pt>
                <c:pt idx="25" formatCode="General">
                  <c:v>9.08</c:v>
                </c:pt>
                <c:pt idx="26" formatCode="General">
                  <c:v>8.57</c:v>
                </c:pt>
                <c:pt idx="27" formatCode="General">
                  <c:v>9.3800000000000008</c:v>
                </c:pt>
                <c:pt idx="28" formatCode="General">
                  <c:v>9.07</c:v>
                </c:pt>
                <c:pt idx="29" formatCode="General">
                  <c:v>13.35</c:v>
                </c:pt>
                <c:pt idx="30" formatCode="General">
                  <c:v>9.42</c:v>
                </c:pt>
                <c:pt idx="31" formatCode="General">
                  <c:v>9.68</c:v>
                </c:pt>
                <c:pt idx="32" formatCode="General">
                  <c:v>5.7</c:v>
                </c:pt>
                <c:pt idx="33" formatCode="General">
                  <c:v>9.36</c:v>
                </c:pt>
                <c:pt idx="34" formatCode="General">
                  <c:v>10.91</c:v>
                </c:pt>
                <c:pt idx="35" formatCode="General">
                  <c:v>9.6300000000000008</c:v>
                </c:pt>
                <c:pt idx="36" formatCode="General">
                  <c:v>11.7</c:v>
                </c:pt>
                <c:pt idx="37" formatCode="General">
                  <c:v>20.62</c:v>
                </c:pt>
              </c:numCache>
            </c:numRef>
          </c:xVal>
          <c:yVal>
            <c:numRef>
              <c:f>'7회차(0709)'!$AY$3:$AY$40</c:f>
              <c:numCache>
                <c:formatCode>0.00_ </c:formatCode>
                <c:ptCount val="38"/>
                <c:pt idx="1">
                  <c:v>2.95</c:v>
                </c:pt>
                <c:pt idx="3">
                  <c:v>1.99</c:v>
                </c:pt>
                <c:pt idx="5" formatCode="General">
                  <c:v>1.75</c:v>
                </c:pt>
                <c:pt idx="7" formatCode="General">
                  <c:v>5.72</c:v>
                </c:pt>
                <c:pt idx="9" formatCode="General">
                  <c:v>0.8</c:v>
                </c:pt>
                <c:pt idx="11" formatCode="General">
                  <c:v>2.6</c:v>
                </c:pt>
                <c:pt idx="13" formatCode="General">
                  <c:v>-0.05</c:v>
                </c:pt>
                <c:pt idx="15" formatCode="General">
                  <c:v>0.56000000000000005</c:v>
                </c:pt>
                <c:pt idx="17" formatCode="General">
                  <c:v>0.02</c:v>
                </c:pt>
                <c:pt idx="19" formatCode="General">
                  <c:v>1.4</c:v>
                </c:pt>
                <c:pt idx="21" formatCode="General">
                  <c:v>-0.49</c:v>
                </c:pt>
                <c:pt idx="23" formatCode="General">
                  <c:v>2.57</c:v>
                </c:pt>
                <c:pt idx="25" formatCode="General">
                  <c:v>1.4</c:v>
                </c:pt>
                <c:pt idx="27" formatCode="General">
                  <c:v>3.81</c:v>
                </c:pt>
                <c:pt idx="29" formatCode="General">
                  <c:v>3.66</c:v>
                </c:pt>
                <c:pt idx="31" formatCode="General">
                  <c:v>2.73</c:v>
                </c:pt>
                <c:pt idx="32" formatCode="General">
                  <c:v>4.75</c:v>
                </c:pt>
                <c:pt idx="34" formatCode="General">
                  <c:v>6.07</c:v>
                </c:pt>
                <c:pt idx="36" formatCode="General">
                  <c:v>0.36</c:v>
                </c:pt>
                <c:pt idx="37" formatCode="General">
                  <c:v>0.06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D6-4554-8EE4-AF7097E948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2126495"/>
        <c:axId val="1312121087"/>
      </c:scatterChart>
      <c:valAx>
        <c:axId val="1312126495"/>
        <c:scaling>
          <c:orientation val="minMax"/>
          <c:max val="25"/>
          <c:min val="-10"/>
        </c:scaling>
        <c:delete val="0"/>
        <c:axPos val="b"/>
        <c:numFmt formatCode="#,##0_ " sourceLinked="0"/>
        <c:majorTickMark val="out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1312121087"/>
        <c:crossesAt val="-20"/>
        <c:crossBetween val="midCat"/>
        <c:majorUnit val="5"/>
      </c:valAx>
      <c:valAx>
        <c:axId val="1312121087"/>
        <c:scaling>
          <c:orientation val="minMax"/>
          <c:max val="25"/>
          <c:min val="-5"/>
        </c:scaling>
        <c:delete val="0"/>
        <c:axPos val="l"/>
        <c:numFmt formatCode="#,##0_ " sourceLinked="0"/>
        <c:majorTickMark val="out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1312126495"/>
        <c:crossesAt val="-20"/>
        <c:crossBetween val="midCat"/>
        <c:majorUnit val="5"/>
      </c:valAx>
      <c:spPr>
        <a:noFill/>
        <a:ln w="12700" cmpd="sng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0000CC"/>
              </a:solidFill>
              <a:ln w="9525">
                <a:solidFill>
                  <a:schemeClr val="bg1"/>
                </a:solidFill>
              </a:ln>
              <a:effectLst/>
            </c:spPr>
          </c:marker>
          <c:xVal>
            <c:numRef>
              <c:f>'8회차(0723)'!$BE$3:$BE$40</c:f>
              <c:numCache>
                <c:formatCode>0.000_ </c:formatCode>
                <c:ptCount val="38"/>
                <c:pt idx="0">
                  <c:v>0.29111440765045421</c:v>
                </c:pt>
                <c:pt idx="2">
                  <c:v>0.32692442885202966</c:v>
                </c:pt>
                <c:pt idx="4">
                  <c:v>0.32318280448748565</c:v>
                </c:pt>
                <c:pt idx="6">
                  <c:v>0.30040529300100066</c:v>
                </c:pt>
                <c:pt idx="8">
                  <c:v>0.24528206334066496</c:v>
                </c:pt>
                <c:pt idx="10">
                  <c:v>0.22104185942930768</c:v>
                </c:pt>
                <c:pt idx="12">
                  <c:v>0.20499526346347771</c:v>
                </c:pt>
                <c:pt idx="14">
                  <c:v>0.20296925457030771</c:v>
                </c:pt>
                <c:pt idx="16">
                  <c:v>0.19474550029030388</c:v>
                </c:pt>
                <c:pt idx="18">
                  <c:v>0.20744240618618223</c:v>
                </c:pt>
                <c:pt idx="20">
                  <c:v>0.16021615626720034</c:v>
                </c:pt>
                <c:pt idx="22">
                  <c:v>0.16193891063566485</c:v>
                </c:pt>
                <c:pt idx="24">
                  <c:v>0.14031352815947357</c:v>
                </c:pt>
                <c:pt idx="26">
                  <c:v>0.13808360656280713</c:v>
                </c:pt>
                <c:pt idx="28">
                  <c:v>0.14005256065514723</c:v>
                </c:pt>
                <c:pt idx="30">
                  <c:v>0.1311874450271501</c:v>
                </c:pt>
                <c:pt idx="33">
                  <c:v>0.1315694702019525</c:v>
                </c:pt>
                <c:pt idx="35">
                  <c:v>0.12536336311695476</c:v>
                </c:pt>
              </c:numCache>
            </c:numRef>
          </c:xVal>
          <c:yVal>
            <c:numRef>
              <c:f>'8회차(0723)'!$AW$3:$AW$40</c:f>
              <c:numCache>
                <c:formatCode>0.00_ </c:formatCode>
                <c:ptCount val="38"/>
                <c:pt idx="0">
                  <c:v>4.04</c:v>
                </c:pt>
                <c:pt idx="1">
                  <c:v>4.16</c:v>
                </c:pt>
                <c:pt idx="2">
                  <c:v>4.5599999999999996</c:v>
                </c:pt>
                <c:pt idx="3">
                  <c:v>3.74</c:v>
                </c:pt>
                <c:pt idx="4">
                  <c:v>4.84</c:v>
                </c:pt>
                <c:pt idx="5" formatCode="General">
                  <c:v>5.85</c:v>
                </c:pt>
                <c:pt idx="6" formatCode="General">
                  <c:v>5.44</c:v>
                </c:pt>
                <c:pt idx="7" formatCode="General">
                  <c:v>6.88</c:v>
                </c:pt>
                <c:pt idx="8" formatCode="General">
                  <c:v>6.38</c:v>
                </c:pt>
                <c:pt idx="9" formatCode="General">
                  <c:v>5.6</c:v>
                </c:pt>
                <c:pt idx="10" formatCode="General">
                  <c:v>7.77</c:v>
                </c:pt>
                <c:pt idx="11" formatCode="General">
                  <c:v>5.33</c:v>
                </c:pt>
                <c:pt idx="12" formatCode="General">
                  <c:v>6.31</c:v>
                </c:pt>
                <c:pt idx="13" formatCode="General">
                  <c:v>6.58</c:v>
                </c:pt>
                <c:pt idx="14" formatCode="General">
                  <c:v>6.33</c:v>
                </c:pt>
                <c:pt idx="15" formatCode="General">
                  <c:v>7.76</c:v>
                </c:pt>
                <c:pt idx="16" formatCode="General">
                  <c:v>6.59</c:v>
                </c:pt>
                <c:pt idx="17" formatCode="General">
                  <c:v>5.72</c:v>
                </c:pt>
                <c:pt idx="18" formatCode="General">
                  <c:v>6.53</c:v>
                </c:pt>
                <c:pt idx="19" formatCode="General">
                  <c:v>7.25</c:v>
                </c:pt>
                <c:pt idx="20" formatCode="General">
                  <c:v>7.18</c:v>
                </c:pt>
                <c:pt idx="21" formatCode="General">
                  <c:v>7.13</c:v>
                </c:pt>
                <c:pt idx="22" formatCode="General">
                  <c:v>7.25</c:v>
                </c:pt>
                <c:pt idx="23" formatCode="General">
                  <c:v>6.62</c:v>
                </c:pt>
                <c:pt idx="24" formatCode="General">
                  <c:v>6.96</c:v>
                </c:pt>
                <c:pt idx="25" formatCode="General">
                  <c:v>7.96</c:v>
                </c:pt>
                <c:pt idx="26" formatCode="General">
                  <c:v>7.24</c:v>
                </c:pt>
                <c:pt idx="27" formatCode="General">
                  <c:v>7.14</c:v>
                </c:pt>
                <c:pt idx="28" formatCode="General">
                  <c:v>6.6</c:v>
                </c:pt>
                <c:pt idx="29" formatCode="General">
                  <c:v>8.7899999999999991</c:v>
                </c:pt>
                <c:pt idx="30" formatCode="General">
                  <c:v>6.78</c:v>
                </c:pt>
                <c:pt idx="31" formatCode="General">
                  <c:v>9.19</c:v>
                </c:pt>
                <c:pt idx="32" formatCode="General">
                  <c:v>8.93</c:v>
                </c:pt>
                <c:pt idx="33" formatCode="General">
                  <c:v>6.89</c:v>
                </c:pt>
                <c:pt idx="34" formatCode="General">
                  <c:v>8.34</c:v>
                </c:pt>
                <c:pt idx="35" formatCode="General">
                  <c:v>7.51</c:v>
                </c:pt>
                <c:pt idx="36" formatCode="General">
                  <c:v>12.29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0E-4708-ADBC-A3F21D764CAB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triangle"/>
            <c:size val="8"/>
            <c:spPr>
              <a:solidFill>
                <a:srgbClr val="FF0000"/>
              </a:solidFill>
              <a:ln w="9525">
                <a:solidFill>
                  <a:schemeClr val="bg1"/>
                </a:solidFill>
              </a:ln>
              <a:effectLst/>
            </c:spPr>
          </c:marker>
          <c:xVal>
            <c:numRef>
              <c:f>'8회차(0723)'!$BD$3:$BD$40</c:f>
              <c:numCache>
                <c:formatCode>0.000_ </c:formatCode>
                <c:ptCount val="38"/>
                <c:pt idx="1">
                  <c:v>0.34332033485828645</c:v>
                </c:pt>
                <c:pt idx="3">
                  <c:v>0.37967189972563442</c:v>
                </c:pt>
                <c:pt idx="5">
                  <c:v>0.28451483669616179</c:v>
                </c:pt>
                <c:pt idx="7">
                  <c:v>0.2000928080927834</c:v>
                </c:pt>
                <c:pt idx="9">
                  <c:v>0.46482465089866765</c:v>
                </c:pt>
                <c:pt idx="11">
                  <c:v>0.18486479569292349</c:v>
                </c:pt>
                <c:pt idx="13">
                  <c:v>0.19781504407771672</c:v>
                </c:pt>
                <c:pt idx="15">
                  <c:v>0.13876215008400028</c:v>
                </c:pt>
                <c:pt idx="17">
                  <c:v>0.25554839404610008</c:v>
                </c:pt>
                <c:pt idx="19">
                  <c:v>0.12106365505720926</c:v>
                </c:pt>
                <c:pt idx="21">
                  <c:v>9.1127382144716593E-2</c:v>
                </c:pt>
                <c:pt idx="23">
                  <c:v>0.11821286255193746</c:v>
                </c:pt>
                <c:pt idx="25">
                  <c:v>0.18072382426940198</c:v>
                </c:pt>
                <c:pt idx="27">
                  <c:v>5.5152534261902461E-2</c:v>
                </c:pt>
                <c:pt idx="29">
                  <c:v>5.6419775308879247E-2</c:v>
                </c:pt>
                <c:pt idx="31">
                  <c:v>0.11432428154693952</c:v>
                </c:pt>
                <c:pt idx="32">
                  <c:v>0.10541520314360826</c:v>
                </c:pt>
                <c:pt idx="34">
                  <c:v>0.14755374287181741</c:v>
                </c:pt>
                <c:pt idx="36" formatCode="General">
                  <c:v>0.4361096145497152</c:v>
                </c:pt>
                <c:pt idx="37" formatCode="General">
                  <c:v>4.3359842675000468E-2</c:v>
                </c:pt>
              </c:numCache>
            </c:numRef>
          </c:xVal>
          <c:yVal>
            <c:numRef>
              <c:f>'8회차(0723)'!$AW$3:$AW$40</c:f>
              <c:numCache>
                <c:formatCode>0.00_ </c:formatCode>
                <c:ptCount val="38"/>
                <c:pt idx="0">
                  <c:v>4.04</c:v>
                </c:pt>
                <c:pt idx="1">
                  <c:v>4.16</c:v>
                </c:pt>
                <c:pt idx="2">
                  <c:v>4.5599999999999996</c:v>
                </c:pt>
                <c:pt idx="3">
                  <c:v>3.74</c:v>
                </c:pt>
                <c:pt idx="4">
                  <c:v>4.84</c:v>
                </c:pt>
                <c:pt idx="5" formatCode="General">
                  <c:v>5.85</c:v>
                </c:pt>
                <c:pt idx="6" formatCode="General">
                  <c:v>5.44</c:v>
                </c:pt>
                <c:pt idx="7" formatCode="General">
                  <c:v>6.88</c:v>
                </c:pt>
                <c:pt idx="8" formatCode="General">
                  <c:v>6.38</c:v>
                </c:pt>
                <c:pt idx="9" formatCode="General">
                  <c:v>5.6</c:v>
                </c:pt>
                <c:pt idx="10" formatCode="General">
                  <c:v>7.77</c:v>
                </c:pt>
                <c:pt idx="11" formatCode="General">
                  <c:v>5.33</c:v>
                </c:pt>
                <c:pt idx="12" formatCode="General">
                  <c:v>6.31</c:v>
                </c:pt>
                <c:pt idx="13" formatCode="General">
                  <c:v>6.58</c:v>
                </c:pt>
                <c:pt idx="14" formatCode="General">
                  <c:v>6.33</c:v>
                </c:pt>
                <c:pt idx="15" formatCode="General">
                  <c:v>7.76</c:v>
                </c:pt>
                <c:pt idx="16" formatCode="General">
                  <c:v>6.59</c:v>
                </c:pt>
                <c:pt idx="17" formatCode="General">
                  <c:v>5.72</c:v>
                </c:pt>
                <c:pt idx="18" formatCode="General">
                  <c:v>6.53</c:v>
                </c:pt>
                <c:pt idx="19" formatCode="General">
                  <c:v>7.25</c:v>
                </c:pt>
                <c:pt idx="20" formatCode="General">
                  <c:v>7.18</c:v>
                </c:pt>
                <c:pt idx="21" formatCode="General">
                  <c:v>7.13</c:v>
                </c:pt>
                <c:pt idx="22" formatCode="General">
                  <c:v>7.25</c:v>
                </c:pt>
                <c:pt idx="23" formatCode="General">
                  <c:v>6.62</c:v>
                </c:pt>
                <c:pt idx="24" formatCode="General">
                  <c:v>6.96</c:v>
                </c:pt>
                <c:pt idx="25" formatCode="General">
                  <c:v>7.96</c:v>
                </c:pt>
                <c:pt idx="26" formatCode="General">
                  <c:v>7.24</c:v>
                </c:pt>
                <c:pt idx="27" formatCode="General">
                  <c:v>7.14</c:v>
                </c:pt>
                <c:pt idx="28" formatCode="General">
                  <c:v>6.6</c:v>
                </c:pt>
                <c:pt idx="29" formatCode="General">
                  <c:v>8.7899999999999991</c:v>
                </c:pt>
                <c:pt idx="30" formatCode="General">
                  <c:v>6.78</c:v>
                </c:pt>
                <c:pt idx="31" formatCode="General">
                  <c:v>9.19</c:v>
                </c:pt>
                <c:pt idx="32" formatCode="General">
                  <c:v>8.93</c:v>
                </c:pt>
                <c:pt idx="33" formatCode="General">
                  <c:v>6.89</c:v>
                </c:pt>
                <c:pt idx="34" formatCode="General">
                  <c:v>8.34</c:v>
                </c:pt>
                <c:pt idx="35" formatCode="General">
                  <c:v>7.51</c:v>
                </c:pt>
                <c:pt idx="36" formatCode="General">
                  <c:v>12.29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0E-4708-ADBC-A3F21D764C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2126495"/>
        <c:axId val="1312121087"/>
      </c:scatterChart>
      <c:valAx>
        <c:axId val="1312126495"/>
        <c:scaling>
          <c:orientation val="minMax"/>
          <c:max val="0.8"/>
        </c:scaling>
        <c:delete val="0"/>
        <c:axPos val="b"/>
        <c:numFmt formatCode="#,##0.00_ " sourceLinked="0"/>
        <c:majorTickMark val="out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1312121087"/>
        <c:crossesAt val="-20"/>
        <c:crossBetween val="midCat"/>
      </c:valAx>
      <c:valAx>
        <c:axId val="1312121087"/>
        <c:scaling>
          <c:orientation val="minMax"/>
          <c:max val="25"/>
          <c:min val="-5"/>
        </c:scaling>
        <c:delete val="0"/>
        <c:axPos val="l"/>
        <c:numFmt formatCode="#,##0_ " sourceLinked="0"/>
        <c:majorTickMark val="out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1312126495"/>
        <c:crossesAt val="-20"/>
        <c:crossBetween val="midCat"/>
        <c:majorUnit val="5"/>
      </c:valAx>
      <c:spPr>
        <a:noFill/>
        <a:ln w="12700" cmpd="sng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triangle"/>
            <c:size val="8"/>
            <c:spPr>
              <a:solidFill>
                <a:srgbClr val="FF0000"/>
              </a:solidFill>
              <a:ln w="9525">
                <a:solidFill>
                  <a:schemeClr val="bg1"/>
                </a:solidFill>
              </a:ln>
              <a:effectLst/>
            </c:spPr>
          </c:marker>
          <c:xVal>
            <c:numRef>
              <c:f>'8회차(0723)'!$AS$3:$AS$39</c:f>
              <c:numCache>
                <c:formatCode>0.0_ </c:formatCode>
                <c:ptCount val="37"/>
                <c:pt idx="0">
                  <c:v>207.45776097932472</c:v>
                </c:pt>
                <c:pt idx="1">
                  <c:v>106.59182579753475</c:v>
                </c:pt>
                <c:pt idx="2">
                  <c:v>128.5081657405579</c:v>
                </c:pt>
                <c:pt idx="3">
                  <c:v>111.27408117789749</c:v>
                </c:pt>
                <c:pt idx="4">
                  <c:v>130.28516627647872</c:v>
                </c:pt>
                <c:pt idx="5">
                  <c:v>137.95729557442246</c:v>
                </c:pt>
                <c:pt idx="6">
                  <c:v>136.63159676191015</c:v>
                </c:pt>
                <c:pt idx="7">
                  <c:v>144.86785321411443</c:v>
                </c:pt>
                <c:pt idx="8">
                  <c:v>144.13448791357573</c:v>
                </c:pt>
                <c:pt idx="9">
                  <c:v>145.93969480720955</c:v>
                </c:pt>
                <c:pt idx="10">
                  <c:v>153.92209403999661</c:v>
                </c:pt>
                <c:pt idx="11">
                  <c:v>135.4469297379629</c:v>
                </c:pt>
                <c:pt idx="12">
                  <c:v>148.13979070882573</c:v>
                </c:pt>
                <c:pt idx="13">
                  <c:v>186.89532620652696</c:v>
                </c:pt>
                <c:pt idx="14">
                  <c:v>151.01683919555467</c:v>
                </c:pt>
                <c:pt idx="15">
                  <c:v>229.28948184920876</c:v>
                </c:pt>
                <c:pt idx="16">
                  <c:v>158.8582066397766</c:v>
                </c:pt>
                <c:pt idx="17">
                  <c:v>161.76346148421851</c:v>
                </c:pt>
                <c:pt idx="18">
                  <c:v>156.23501537246491</c:v>
                </c:pt>
                <c:pt idx="19">
                  <c:v>217.66846247144105</c:v>
                </c:pt>
                <c:pt idx="20">
                  <c:v>191.85964516401995</c:v>
                </c:pt>
                <c:pt idx="21">
                  <c:v>282.68411699997176</c:v>
                </c:pt>
                <c:pt idx="22">
                  <c:v>185.34397653231036</c:v>
                </c:pt>
                <c:pt idx="23">
                  <c:v>230.05105350746055</c:v>
                </c:pt>
                <c:pt idx="24">
                  <c:v>203.90375990748313</c:v>
                </c:pt>
                <c:pt idx="25">
                  <c:v>240.82588215383745</c:v>
                </c:pt>
                <c:pt idx="26">
                  <c:v>202.43702930640563</c:v>
                </c:pt>
                <c:pt idx="27">
                  <c:v>349.64601021070149</c:v>
                </c:pt>
                <c:pt idx="28">
                  <c:v>201.78828307900599</c:v>
                </c:pt>
                <c:pt idx="29">
                  <c:v>257.12915691196787</c:v>
                </c:pt>
                <c:pt idx="30">
                  <c:v>198.34710743801654</c:v>
                </c:pt>
                <c:pt idx="31">
                  <c:v>311.31357007869576</c:v>
                </c:pt>
                <c:pt idx="32">
                  <c:v>556.99094575917411</c:v>
                </c:pt>
                <c:pt idx="33">
                  <c:v>201.22415592474545</c:v>
                </c:pt>
                <c:pt idx="34">
                  <c:v>302.51318647223081</c:v>
                </c:pt>
                <c:pt idx="35">
                  <c:v>209.60144416551489</c:v>
                </c:pt>
                <c:pt idx="36">
                  <c:v>816.68688122302774</c:v>
                </c:pt>
              </c:numCache>
            </c:numRef>
          </c:xVal>
          <c:yVal>
            <c:numRef>
              <c:f>'8회차(0723)'!$BB$3:$BB$39</c:f>
              <c:numCache>
                <c:formatCode>General</c:formatCode>
                <c:ptCount val="37"/>
                <c:pt idx="1">
                  <c:v>0.44071401716447944</c:v>
                </c:pt>
                <c:pt idx="3">
                  <c:v>0.38174892275028516</c:v>
                </c:pt>
                <c:pt idx="5">
                  <c:v>0.41089485341740739</c:v>
                </c:pt>
                <c:pt idx="7">
                  <c:v>0.55638676267117904</c:v>
                </c:pt>
                <c:pt idx="9">
                  <c:v>0.23774845693283458</c:v>
                </c:pt>
                <c:pt idx="11">
                  <c:v>0.64410535851845607</c:v>
                </c:pt>
                <c:pt idx="13">
                  <c:v>0.43623703649878304</c:v>
                </c:pt>
                <c:pt idx="15">
                  <c:v>0.50690332390348436</c:v>
                </c:pt>
                <c:pt idx="17">
                  <c:v>0.3901455922929058</c:v>
                </c:pt>
                <c:pt idx="19">
                  <c:v>0.61202759104721705</c:v>
                </c:pt>
                <c:pt idx="21">
                  <c:v>0.62608023040394178</c:v>
                </c:pt>
                <c:pt idx="23">
                  <c:v>0.59305002966883424</c:v>
                </c:pt>
                <c:pt idx="25">
                  <c:v>0.37056271917583355</c:v>
                </c:pt>
                <c:pt idx="27">
                  <c:v>0.83634649738238787</c:v>
                </c:pt>
                <c:pt idx="29">
                  <c:v>1.1117256202964776</c:v>
                </c:pt>
                <c:pt idx="31">
                  <c:v>0.45315185247692491</c:v>
                </c:pt>
                <c:pt idx="32">
                  <c:v>0.27468118157171262</c:v>
                </c:pt>
                <c:pt idx="34">
                  <c:v>0.3613148004752203</c:v>
                </c:pt>
                <c:pt idx="36">
                  <c:v>0.30814733299825975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0D-4174-8605-516842D7BE1E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0000CC"/>
              </a:solidFill>
              <a:ln w="9525">
                <a:solidFill>
                  <a:schemeClr val="bg1"/>
                </a:solidFill>
              </a:ln>
              <a:effectLst/>
            </c:spPr>
          </c:marker>
          <c:xVal>
            <c:numRef>
              <c:f>'8회차(0723)'!$AS$3:$AS$39</c:f>
              <c:numCache>
                <c:formatCode>0.0_ </c:formatCode>
                <c:ptCount val="37"/>
                <c:pt idx="0">
                  <c:v>207.45776097932472</c:v>
                </c:pt>
                <c:pt idx="1">
                  <c:v>106.59182579753475</c:v>
                </c:pt>
                <c:pt idx="2">
                  <c:v>128.5081657405579</c:v>
                </c:pt>
                <c:pt idx="3">
                  <c:v>111.27408117789749</c:v>
                </c:pt>
                <c:pt idx="4">
                  <c:v>130.28516627647872</c:v>
                </c:pt>
                <c:pt idx="5">
                  <c:v>137.95729557442246</c:v>
                </c:pt>
                <c:pt idx="6">
                  <c:v>136.63159676191015</c:v>
                </c:pt>
                <c:pt idx="7">
                  <c:v>144.86785321411443</c:v>
                </c:pt>
                <c:pt idx="8">
                  <c:v>144.13448791357573</c:v>
                </c:pt>
                <c:pt idx="9">
                  <c:v>145.93969480720955</c:v>
                </c:pt>
                <c:pt idx="10">
                  <c:v>153.92209403999661</c:v>
                </c:pt>
                <c:pt idx="11">
                  <c:v>135.4469297379629</c:v>
                </c:pt>
                <c:pt idx="12">
                  <c:v>148.13979070882573</c:v>
                </c:pt>
                <c:pt idx="13">
                  <c:v>186.89532620652696</c:v>
                </c:pt>
                <c:pt idx="14">
                  <c:v>151.01683919555467</c:v>
                </c:pt>
                <c:pt idx="15">
                  <c:v>229.28948184920876</c:v>
                </c:pt>
                <c:pt idx="16">
                  <c:v>158.8582066397766</c:v>
                </c:pt>
                <c:pt idx="17">
                  <c:v>161.76346148421851</c:v>
                </c:pt>
                <c:pt idx="18">
                  <c:v>156.23501537246491</c:v>
                </c:pt>
                <c:pt idx="19">
                  <c:v>217.66846247144105</c:v>
                </c:pt>
                <c:pt idx="20">
                  <c:v>191.85964516401995</c:v>
                </c:pt>
                <c:pt idx="21">
                  <c:v>282.68411699997176</c:v>
                </c:pt>
                <c:pt idx="22">
                  <c:v>185.34397653231036</c:v>
                </c:pt>
                <c:pt idx="23">
                  <c:v>230.05105350746055</c:v>
                </c:pt>
                <c:pt idx="24">
                  <c:v>203.90375990748313</c:v>
                </c:pt>
                <c:pt idx="25">
                  <c:v>240.82588215383745</c:v>
                </c:pt>
                <c:pt idx="26">
                  <c:v>202.43702930640563</c:v>
                </c:pt>
                <c:pt idx="27">
                  <c:v>349.64601021070149</c:v>
                </c:pt>
                <c:pt idx="28">
                  <c:v>201.78828307900599</c:v>
                </c:pt>
                <c:pt idx="29">
                  <c:v>257.12915691196787</c:v>
                </c:pt>
                <c:pt idx="30">
                  <c:v>198.34710743801654</c:v>
                </c:pt>
                <c:pt idx="31">
                  <c:v>311.31357007869576</c:v>
                </c:pt>
                <c:pt idx="32">
                  <c:v>556.99094575917411</c:v>
                </c:pt>
                <c:pt idx="33">
                  <c:v>201.22415592474545</c:v>
                </c:pt>
                <c:pt idx="34">
                  <c:v>302.51318647223081</c:v>
                </c:pt>
                <c:pt idx="35">
                  <c:v>209.60144416551489</c:v>
                </c:pt>
                <c:pt idx="36">
                  <c:v>816.68688122302774</c:v>
                </c:pt>
              </c:numCache>
            </c:numRef>
          </c:xVal>
          <c:yVal>
            <c:numRef>
              <c:f>'8회차(0723)'!$BC$3:$BC$39</c:f>
              <c:numCache>
                <c:formatCode>General</c:formatCode>
                <c:ptCount val="37"/>
                <c:pt idx="0">
                  <c:v>0.26704650976444383</c:v>
                </c:pt>
                <c:pt idx="2">
                  <c:v>0.38388592922903914</c:v>
                </c:pt>
                <c:pt idx="4">
                  <c:v>0.38303377924744975</c:v>
                </c:pt>
                <c:pt idx="6">
                  <c:v>0.39293577229316212</c:v>
                </c:pt>
                <c:pt idx="8">
                  <c:v>0.4561908729727952</c:v>
                </c:pt>
                <c:pt idx="10">
                  <c:v>0.47402888257172493</c:v>
                </c:pt>
                <c:pt idx="12">
                  <c:v>0.53108586061664009</c:v>
                </c:pt>
                <c:pt idx="14">
                  <c:v>0.52616827559324564</c:v>
                </c:pt>
                <c:pt idx="16">
                  <c:v>0.52131858178053836</c:v>
                </c:pt>
                <c:pt idx="18">
                  <c:v>0.49762750481979262</c:v>
                </c:pt>
                <c:pt idx="20">
                  <c:v>0.52467497086925097</c:v>
                </c:pt>
                <c:pt idx="22">
                  <c:v>0.53734177109979708</c:v>
                </c:pt>
                <c:pt idx="24">
                  <c:v>0.56370970691165712</c:v>
                </c:pt>
                <c:pt idx="26">
                  <c:v>0.57696333465067473</c:v>
                </c:pt>
                <c:pt idx="28">
                  <c:v>0.57068084233373562</c:v>
                </c:pt>
                <c:pt idx="30">
                  <c:v>0.61981509245377309</c:v>
                </c:pt>
                <c:pt idx="33">
                  <c:v>0.60917918028450235</c:v>
                </c:pt>
                <c:pt idx="35">
                  <c:v>0.61378375156770582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00D-4174-8605-516842D7BE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267615"/>
        <c:axId val="634261791"/>
      </c:scatterChart>
      <c:valAx>
        <c:axId val="634267615"/>
        <c:scaling>
          <c:orientation val="minMax"/>
          <c:max val="2100"/>
          <c:min val="0"/>
        </c:scaling>
        <c:delete val="0"/>
        <c:axPos val="b"/>
        <c:numFmt formatCode="0_ " sourceLinked="0"/>
        <c:majorTickMark val="out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634261791"/>
        <c:crosses val="autoZero"/>
        <c:crossBetween val="midCat"/>
        <c:minorUnit val="50"/>
      </c:valAx>
      <c:valAx>
        <c:axId val="634261791"/>
        <c:scaling>
          <c:orientation val="minMax"/>
          <c:max val="1"/>
        </c:scaling>
        <c:delete val="0"/>
        <c:axPos val="l"/>
        <c:numFmt formatCode="#,##0.00_);[Red]\(#,##0.00\)" sourceLinked="0"/>
        <c:majorTickMark val="out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634267615"/>
        <c:crosses val="autoZero"/>
        <c:crossBetween val="midCat"/>
        <c:majorUnit val="0.2"/>
        <c:minorUnit val="5.000000000000001E-2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noFill/>
    <a:ln w="12700" cap="flat" cmpd="sng" algn="ctr">
      <a:noFill/>
      <a:round/>
    </a:ln>
    <a:effectLst/>
  </c:spPr>
  <c:txPr>
    <a:bodyPr/>
    <a:lstStyle/>
    <a:p>
      <a:pPr>
        <a:defRPr sz="1200" b="1">
          <a:latin typeface="Times New Roman" panose="02020603050405020304" pitchFamily="18" charset="0"/>
          <a:cs typeface="Times New Roman" panose="02020603050405020304" pitchFamily="18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3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0000CC"/>
              </a:solidFill>
              <a:ln w="9525">
                <a:solidFill>
                  <a:schemeClr val="bg1"/>
                </a:solidFill>
              </a:ln>
              <a:effectLst/>
            </c:spPr>
          </c:marker>
          <c:xVal>
            <c:numRef>
              <c:f>'8회차(0723)'!$AW$3:$AW$40</c:f>
              <c:numCache>
                <c:formatCode>0.00_ </c:formatCode>
                <c:ptCount val="38"/>
                <c:pt idx="0">
                  <c:v>4.04</c:v>
                </c:pt>
                <c:pt idx="1">
                  <c:v>4.16</c:v>
                </c:pt>
                <c:pt idx="2">
                  <c:v>4.5599999999999996</c:v>
                </c:pt>
                <c:pt idx="3">
                  <c:v>3.74</c:v>
                </c:pt>
                <c:pt idx="4">
                  <c:v>4.84</c:v>
                </c:pt>
                <c:pt idx="5" formatCode="General">
                  <c:v>5.85</c:v>
                </c:pt>
                <c:pt idx="6" formatCode="General">
                  <c:v>5.44</c:v>
                </c:pt>
                <c:pt idx="7" formatCode="General">
                  <c:v>6.88</c:v>
                </c:pt>
                <c:pt idx="8" formatCode="General">
                  <c:v>6.38</c:v>
                </c:pt>
                <c:pt idx="9" formatCode="General">
                  <c:v>5.6</c:v>
                </c:pt>
                <c:pt idx="10" formatCode="General">
                  <c:v>7.77</c:v>
                </c:pt>
                <c:pt idx="11" formatCode="General">
                  <c:v>5.33</c:v>
                </c:pt>
                <c:pt idx="12" formatCode="General">
                  <c:v>6.31</c:v>
                </c:pt>
                <c:pt idx="13" formatCode="General">
                  <c:v>6.58</c:v>
                </c:pt>
                <c:pt idx="14" formatCode="General">
                  <c:v>6.33</c:v>
                </c:pt>
                <c:pt idx="15" formatCode="General">
                  <c:v>7.76</c:v>
                </c:pt>
                <c:pt idx="16" formatCode="General">
                  <c:v>6.59</c:v>
                </c:pt>
                <c:pt idx="17" formatCode="General">
                  <c:v>5.72</c:v>
                </c:pt>
                <c:pt idx="18" formatCode="General">
                  <c:v>6.53</c:v>
                </c:pt>
                <c:pt idx="19" formatCode="General">
                  <c:v>7.25</c:v>
                </c:pt>
                <c:pt idx="20" formatCode="General">
                  <c:v>7.18</c:v>
                </c:pt>
                <c:pt idx="21" formatCode="General">
                  <c:v>7.13</c:v>
                </c:pt>
                <c:pt idx="22" formatCode="General">
                  <c:v>7.25</c:v>
                </c:pt>
                <c:pt idx="23" formatCode="General">
                  <c:v>6.62</c:v>
                </c:pt>
                <c:pt idx="24" formatCode="General">
                  <c:v>6.96</c:v>
                </c:pt>
                <c:pt idx="25" formatCode="General">
                  <c:v>7.96</c:v>
                </c:pt>
                <c:pt idx="26" formatCode="General">
                  <c:v>7.24</c:v>
                </c:pt>
                <c:pt idx="27" formatCode="General">
                  <c:v>7.14</c:v>
                </c:pt>
                <c:pt idx="28" formatCode="General">
                  <c:v>6.6</c:v>
                </c:pt>
                <c:pt idx="29" formatCode="General">
                  <c:v>8.7899999999999991</c:v>
                </c:pt>
                <c:pt idx="30" formatCode="General">
                  <c:v>6.78</c:v>
                </c:pt>
                <c:pt idx="31" formatCode="General">
                  <c:v>9.19</c:v>
                </c:pt>
                <c:pt idx="32" formatCode="General">
                  <c:v>8.93</c:v>
                </c:pt>
                <c:pt idx="33" formatCode="General">
                  <c:v>6.89</c:v>
                </c:pt>
                <c:pt idx="34" formatCode="General">
                  <c:v>8.34</c:v>
                </c:pt>
                <c:pt idx="35" formatCode="General">
                  <c:v>7.51</c:v>
                </c:pt>
                <c:pt idx="36" formatCode="General">
                  <c:v>12.29</c:v>
                </c:pt>
              </c:numCache>
            </c:numRef>
          </c:xVal>
          <c:yVal>
            <c:numRef>
              <c:f>'8회차(0723)'!$AZ$3:$AZ$40</c:f>
              <c:numCache>
                <c:formatCode>0.00_ </c:formatCode>
                <c:ptCount val="38"/>
                <c:pt idx="0">
                  <c:v>3.23</c:v>
                </c:pt>
                <c:pt idx="2">
                  <c:v>3.31</c:v>
                </c:pt>
                <c:pt idx="4">
                  <c:v>3.06</c:v>
                </c:pt>
                <c:pt idx="6" formatCode="General">
                  <c:v>3.11</c:v>
                </c:pt>
                <c:pt idx="8" formatCode="General">
                  <c:v>4.01</c:v>
                </c:pt>
                <c:pt idx="10" formatCode="General">
                  <c:v>4.05</c:v>
                </c:pt>
                <c:pt idx="12" formatCode="General">
                  <c:v>3.55</c:v>
                </c:pt>
                <c:pt idx="14" formatCode="General">
                  <c:v>4.24</c:v>
                </c:pt>
                <c:pt idx="16" formatCode="General">
                  <c:v>4.16</c:v>
                </c:pt>
                <c:pt idx="18" formatCode="General">
                  <c:v>3.1</c:v>
                </c:pt>
                <c:pt idx="20" formatCode="General">
                  <c:v>3.1</c:v>
                </c:pt>
                <c:pt idx="22" formatCode="General">
                  <c:v>3.07</c:v>
                </c:pt>
                <c:pt idx="24" formatCode="General">
                  <c:v>2.81</c:v>
                </c:pt>
                <c:pt idx="26" formatCode="General">
                  <c:v>3.14</c:v>
                </c:pt>
                <c:pt idx="28" formatCode="General">
                  <c:v>2.85</c:v>
                </c:pt>
                <c:pt idx="30" formatCode="General">
                  <c:v>3</c:v>
                </c:pt>
                <c:pt idx="33" formatCode="General">
                  <c:v>2.83</c:v>
                </c:pt>
                <c:pt idx="35" formatCode="General">
                  <c:v>2.96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FE-4C41-9E2B-957EF1379E09}"/>
            </c:ext>
          </c:extLst>
        </c:ser>
        <c:ser>
          <c:idx val="0"/>
          <c:order val="1"/>
          <c:spPr>
            <a:ln w="25400" cap="rnd">
              <a:noFill/>
              <a:round/>
            </a:ln>
            <a:effectLst/>
          </c:spPr>
          <c:marker>
            <c:symbol val="triangle"/>
            <c:size val="8"/>
            <c:spPr>
              <a:solidFill>
                <a:srgbClr val="FF0000"/>
              </a:solidFill>
              <a:ln w="9525">
                <a:solidFill>
                  <a:schemeClr val="bg1"/>
                </a:solidFill>
              </a:ln>
              <a:effectLst/>
            </c:spPr>
          </c:marker>
          <c:xVal>
            <c:numRef>
              <c:f>'8회차(0723)'!$AW$3:$AW$38</c:f>
              <c:numCache>
                <c:formatCode>0.00_ </c:formatCode>
                <c:ptCount val="36"/>
                <c:pt idx="0">
                  <c:v>4.04</c:v>
                </c:pt>
                <c:pt idx="1">
                  <c:v>4.16</c:v>
                </c:pt>
                <c:pt idx="2">
                  <c:v>4.5599999999999996</c:v>
                </c:pt>
                <c:pt idx="3">
                  <c:v>3.74</c:v>
                </c:pt>
                <c:pt idx="4">
                  <c:v>4.84</c:v>
                </c:pt>
                <c:pt idx="5" formatCode="General">
                  <c:v>5.85</c:v>
                </c:pt>
                <c:pt idx="6" formatCode="General">
                  <c:v>5.44</c:v>
                </c:pt>
                <c:pt idx="7" formatCode="General">
                  <c:v>6.88</c:v>
                </c:pt>
                <c:pt idx="8" formatCode="General">
                  <c:v>6.38</c:v>
                </c:pt>
                <c:pt idx="9" formatCode="General">
                  <c:v>5.6</c:v>
                </c:pt>
                <c:pt idx="10" formatCode="General">
                  <c:v>7.77</c:v>
                </c:pt>
                <c:pt idx="11" formatCode="General">
                  <c:v>5.33</c:v>
                </c:pt>
                <c:pt idx="12" formatCode="General">
                  <c:v>6.31</c:v>
                </c:pt>
                <c:pt idx="13" formatCode="General">
                  <c:v>6.58</c:v>
                </c:pt>
                <c:pt idx="14" formatCode="General">
                  <c:v>6.33</c:v>
                </c:pt>
                <c:pt idx="15" formatCode="General">
                  <c:v>7.76</c:v>
                </c:pt>
                <c:pt idx="16" formatCode="General">
                  <c:v>6.59</c:v>
                </c:pt>
                <c:pt idx="17" formatCode="General">
                  <c:v>5.72</c:v>
                </c:pt>
                <c:pt idx="18" formatCode="General">
                  <c:v>6.53</c:v>
                </c:pt>
                <c:pt idx="19" formatCode="General">
                  <c:v>7.25</c:v>
                </c:pt>
                <c:pt idx="20" formatCode="General">
                  <c:v>7.18</c:v>
                </c:pt>
                <c:pt idx="21" formatCode="General">
                  <c:v>7.13</c:v>
                </c:pt>
                <c:pt idx="22" formatCode="General">
                  <c:v>7.25</c:v>
                </c:pt>
                <c:pt idx="23" formatCode="General">
                  <c:v>6.62</c:v>
                </c:pt>
                <c:pt idx="24" formatCode="General">
                  <c:v>6.96</c:v>
                </c:pt>
                <c:pt idx="25" formatCode="General">
                  <c:v>7.96</c:v>
                </c:pt>
                <c:pt idx="26" formatCode="General">
                  <c:v>7.24</c:v>
                </c:pt>
                <c:pt idx="27" formatCode="General">
                  <c:v>7.14</c:v>
                </c:pt>
                <c:pt idx="28" formatCode="General">
                  <c:v>6.6</c:v>
                </c:pt>
                <c:pt idx="29" formatCode="General">
                  <c:v>8.7899999999999991</c:v>
                </c:pt>
                <c:pt idx="30" formatCode="General">
                  <c:v>6.78</c:v>
                </c:pt>
                <c:pt idx="31" formatCode="General">
                  <c:v>9.19</c:v>
                </c:pt>
                <c:pt idx="32" formatCode="General">
                  <c:v>8.93</c:v>
                </c:pt>
                <c:pt idx="33" formatCode="General">
                  <c:v>6.89</c:v>
                </c:pt>
                <c:pt idx="34" formatCode="General">
                  <c:v>8.34</c:v>
                </c:pt>
                <c:pt idx="35" formatCode="General">
                  <c:v>7.51</c:v>
                </c:pt>
              </c:numCache>
            </c:numRef>
          </c:xVal>
          <c:yVal>
            <c:numRef>
              <c:f>'8회차(0723)'!$AY$3:$AY$38</c:f>
              <c:numCache>
                <c:formatCode>0.00_ </c:formatCode>
                <c:ptCount val="36"/>
                <c:pt idx="1">
                  <c:v>3.24</c:v>
                </c:pt>
                <c:pt idx="3">
                  <c:v>3.08</c:v>
                </c:pt>
                <c:pt idx="5" formatCode="General">
                  <c:v>3.45</c:v>
                </c:pt>
                <c:pt idx="7" formatCode="General">
                  <c:v>4.84</c:v>
                </c:pt>
                <c:pt idx="9" formatCode="General">
                  <c:v>3.19</c:v>
                </c:pt>
                <c:pt idx="11" formatCode="General">
                  <c:v>2.58</c:v>
                </c:pt>
                <c:pt idx="13" formatCode="General">
                  <c:v>3.86</c:v>
                </c:pt>
                <c:pt idx="15" formatCode="General">
                  <c:v>3.75</c:v>
                </c:pt>
                <c:pt idx="17" formatCode="General">
                  <c:v>3.28</c:v>
                </c:pt>
                <c:pt idx="19" formatCode="General">
                  <c:v>2.84</c:v>
                </c:pt>
                <c:pt idx="21" formatCode="General">
                  <c:v>2.15</c:v>
                </c:pt>
                <c:pt idx="23" formatCode="General">
                  <c:v>3.69</c:v>
                </c:pt>
                <c:pt idx="25" formatCode="General">
                  <c:v>2.08</c:v>
                </c:pt>
                <c:pt idx="27" formatCode="General">
                  <c:v>3.58</c:v>
                </c:pt>
                <c:pt idx="29" formatCode="General">
                  <c:v>2.52</c:v>
                </c:pt>
                <c:pt idx="31" formatCode="General">
                  <c:v>3.3</c:v>
                </c:pt>
                <c:pt idx="32" formatCode="General">
                  <c:v>2.5</c:v>
                </c:pt>
                <c:pt idx="34" formatCode="General">
                  <c:v>3.67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BFE-4C41-9E2B-957EF1379E09}"/>
            </c:ext>
          </c:extLst>
        </c:ser>
        <c:ser>
          <c:idx val="1"/>
          <c:order val="2"/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'8회차(0723)'!$AW$39</c:f>
              <c:numCache>
                <c:formatCode>General</c:formatCode>
                <c:ptCount val="1"/>
                <c:pt idx="0">
                  <c:v>12.29</c:v>
                </c:pt>
              </c:numCache>
            </c:numRef>
          </c:xVal>
          <c:yVal>
            <c:numRef>
              <c:f>'8회차(0723)'!$AY$39</c:f>
              <c:numCache>
                <c:formatCode>General</c:formatCode>
                <c:ptCount val="1"/>
                <c:pt idx="0">
                  <c:v>2.3199999999999998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36-4E89-97FF-7DA807A07B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2126495"/>
        <c:axId val="1312121087"/>
      </c:scatterChart>
      <c:valAx>
        <c:axId val="1312126495"/>
        <c:scaling>
          <c:orientation val="minMax"/>
          <c:max val="25"/>
          <c:min val="-10"/>
        </c:scaling>
        <c:delete val="0"/>
        <c:axPos val="b"/>
        <c:numFmt formatCode="#,##0_ " sourceLinked="0"/>
        <c:majorTickMark val="out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1312121087"/>
        <c:crossesAt val="-20"/>
        <c:crossBetween val="midCat"/>
        <c:majorUnit val="5"/>
      </c:valAx>
      <c:valAx>
        <c:axId val="1312121087"/>
        <c:scaling>
          <c:orientation val="minMax"/>
          <c:max val="25"/>
          <c:min val="-5"/>
        </c:scaling>
        <c:delete val="0"/>
        <c:axPos val="l"/>
        <c:numFmt formatCode="#,##0_ " sourceLinked="0"/>
        <c:majorTickMark val="out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1312126495"/>
        <c:crossesAt val="-20"/>
        <c:crossBetween val="midCat"/>
        <c:majorUnit val="5"/>
      </c:valAx>
      <c:spPr>
        <a:noFill/>
        <a:ln w="12700" cmpd="sng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3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0000CC"/>
              </a:solidFill>
              <a:ln w="9525">
                <a:solidFill>
                  <a:schemeClr val="bg1"/>
                </a:solidFill>
              </a:ln>
              <a:effectLst/>
            </c:spPr>
          </c:marker>
          <c:xVal>
            <c:numRef>
              <c:f>'9회차(0806)'!$AR$3:$AR$38</c:f>
              <c:numCache>
                <c:formatCode>0.00_ </c:formatCode>
                <c:ptCount val="36"/>
                <c:pt idx="0">
                  <c:v>6.48</c:v>
                </c:pt>
                <c:pt idx="1">
                  <c:v>7.12</c:v>
                </c:pt>
                <c:pt idx="2">
                  <c:v>7.98</c:v>
                </c:pt>
                <c:pt idx="3">
                  <c:v>7.23</c:v>
                </c:pt>
                <c:pt idx="4">
                  <c:v>7.29</c:v>
                </c:pt>
                <c:pt idx="5" formatCode="General">
                  <c:v>6.94</c:v>
                </c:pt>
                <c:pt idx="6" formatCode="General">
                  <c:v>8.08</c:v>
                </c:pt>
                <c:pt idx="7" formatCode="General">
                  <c:v>11.84</c:v>
                </c:pt>
                <c:pt idx="8" formatCode="General">
                  <c:v>9.56</c:v>
                </c:pt>
                <c:pt idx="9" formatCode="General">
                  <c:v>9.84</c:v>
                </c:pt>
                <c:pt idx="10" formatCode="General">
                  <c:v>9.8000000000000007</c:v>
                </c:pt>
                <c:pt idx="11" formatCode="General">
                  <c:v>7.64</c:v>
                </c:pt>
                <c:pt idx="12" formatCode="General">
                  <c:v>8.89</c:v>
                </c:pt>
                <c:pt idx="13" formatCode="General">
                  <c:v>8.7799999999999994</c:v>
                </c:pt>
                <c:pt idx="14" formatCode="General">
                  <c:v>8.91</c:v>
                </c:pt>
                <c:pt idx="15" formatCode="General">
                  <c:v>8.86</c:v>
                </c:pt>
                <c:pt idx="16" formatCode="General">
                  <c:v>9.4</c:v>
                </c:pt>
                <c:pt idx="17" formatCode="General">
                  <c:v>10.18</c:v>
                </c:pt>
                <c:pt idx="18" formatCode="General">
                  <c:v>9.58</c:v>
                </c:pt>
                <c:pt idx="19" formatCode="General">
                  <c:v>9.19</c:v>
                </c:pt>
                <c:pt idx="20" formatCode="General">
                  <c:v>10.18</c:v>
                </c:pt>
                <c:pt idx="21" formatCode="General">
                  <c:v>18.36</c:v>
                </c:pt>
                <c:pt idx="22" formatCode="General">
                  <c:v>9.26</c:v>
                </c:pt>
                <c:pt idx="23" formatCode="General">
                  <c:v>7.7</c:v>
                </c:pt>
                <c:pt idx="24" formatCode="General">
                  <c:v>8.8800000000000008</c:v>
                </c:pt>
                <c:pt idx="25" formatCode="General">
                  <c:v>7.78</c:v>
                </c:pt>
                <c:pt idx="26" formatCode="General">
                  <c:v>10.16</c:v>
                </c:pt>
                <c:pt idx="27" formatCode="General">
                  <c:v>6.4</c:v>
                </c:pt>
                <c:pt idx="28" formatCode="General">
                  <c:v>8.77</c:v>
                </c:pt>
                <c:pt idx="29" formatCode="General">
                  <c:v>13.99</c:v>
                </c:pt>
                <c:pt idx="30" formatCode="General">
                  <c:v>9.02</c:v>
                </c:pt>
                <c:pt idx="31" formatCode="General">
                  <c:v>9.9600000000000009</c:v>
                </c:pt>
                <c:pt idx="32" formatCode="General">
                  <c:v>10.63</c:v>
                </c:pt>
                <c:pt idx="33" formatCode="General">
                  <c:v>9.52</c:v>
                </c:pt>
                <c:pt idx="34" formatCode="General">
                  <c:v>9.2899999999999991</c:v>
                </c:pt>
                <c:pt idx="35" formatCode="General">
                  <c:v>10.68</c:v>
                </c:pt>
              </c:numCache>
            </c:numRef>
          </c:xVal>
          <c:yVal>
            <c:numRef>
              <c:f>'9회차(0806)'!$AU$3:$AU$38</c:f>
              <c:numCache>
                <c:formatCode>General</c:formatCode>
                <c:ptCount val="36"/>
                <c:pt idx="0" formatCode="0.00_ ">
                  <c:v>4.3099999999999996</c:v>
                </c:pt>
                <c:pt idx="2" formatCode="0.00_ ">
                  <c:v>3.39</c:v>
                </c:pt>
                <c:pt idx="4" formatCode="0.00_ ">
                  <c:v>5.72</c:v>
                </c:pt>
                <c:pt idx="6" formatCode="0.00_ ">
                  <c:v>4.28</c:v>
                </c:pt>
                <c:pt idx="8" formatCode="0.00_ ">
                  <c:v>7.55</c:v>
                </c:pt>
                <c:pt idx="10" formatCode="0.00_ ">
                  <c:v>5.49</c:v>
                </c:pt>
                <c:pt idx="12" formatCode="0.00_ ">
                  <c:v>4.53</c:v>
                </c:pt>
                <c:pt idx="14" formatCode="0.00_ ">
                  <c:v>3.92</c:v>
                </c:pt>
                <c:pt idx="16" formatCode="0.00_ ">
                  <c:v>3.55</c:v>
                </c:pt>
                <c:pt idx="18" formatCode="0.00_ ">
                  <c:v>3.37</c:v>
                </c:pt>
                <c:pt idx="20" formatCode="0.00_ ">
                  <c:v>2.82</c:v>
                </c:pt>
                <c:pt idx="22" formatCode="0.00_ ">
                  <c:v>2.59</c:v>
                </c:pt>
                <c:pt idx="24" formatCode="0.00_ ">
                  <c:v>3.25</c:v>
                </c:pt>
                <c:pt idx="26" formatCode="0.00_ ">
                  <c:v>5.48</c:v>
                </c:pt>
                <c:pt idx="28" formatCode="0.00_ ">
                  <c:v>4.63</c:v>
                </c:pt>
                <c:pt idx="30" formatCode="0.00_ ">
                  <c:v>4.45</c:v>
                </c:pt>
                <c:pt idx="33" formatCode="0.00_ ">
                  <c:v>4.3</c:v>
                </c:pt>
                <c:pt idx="35" formatCode="0.00_ ">
                  <c:v>3.97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24-4342-9DF0-72185D81CAE9}"/>
            </c:ext>
          </c:extLst>
        </c:ser>
        <c:ser>
          <c:idx val="0"/>
          <c:order val="1"/>
          <c:spPr>
            <a:ln w="25400" cap="rnd">
              <a:noFill/>
              <a:round/>
            </a:ln>
            <a:effectLst/>
          </c:spPr>
          <c:marker>
            <c:symbol val="triangle"/>
            <c:size val="8"/>
            <c:spPr>
              <a:solidFill>
                <a:srgbClr val="FF0000"/>
              </a:solidFill>
              <a:ln w="9525">
                <a:solidFill>
                  <a:schemeClr val="bg1"/>
                </a:solidFill>
              </a:ln>
              <a:effectLst/>
            </c:spPr>
          </c:marker>
          <c:xVal>
            <c:numRef>
              <c:f>'9회차(0806)'!$AR$3:$AR$38</c:f>
              <c:numCache>
                <c:formatCode>0.00_ </c:formatCode>
                <c:ptCount val="36"/>
                <c:pt idx="0">
                  <c:v>6.48</c:v>
                </c:pt>
                <c:pt idx="1">
                  <c:v>7.12</c:v>
                </c:pt>
                <c:pt idx="2">
                  <c:v>7.98</c:v>
                </c:pt>
                <c:pt idx="3">
                  <c:v>7.23</c:v>
                </c:pt>
                <c:pt idx="4">
                  <c:v>7.29</c:v>
                </c:pt>
                <c:pt idx="5" formatCode="General">
                  <c:v>6.94</c:v>
                </c:pt>
                <c:pt idx="6" formatCode="General">
                  <c:v>8.08</c:v>
                </c:pt>
                <c:pt idx="7" formatCode="General">
                  <c:v>11.84</c:v>
                </c:pt>
                <c:pt idx="8" formatCode="General">
                  <c:v>9.56</c:v>
                </c:pt>
                <c:pt idx="9" formatCode="General">
                  <c:v>9.84</c:v>
                </c:pt>
                <c:pt idx="10" formatCode="General">
                  <c:v>9.8000000000000007</c:v>
                </c:pt>
                <c:pt idx="11" formatCode="General">
                  <c:v>7.64</c:v>
                </c:pt>
                <c:pt idx="12" formatCode="General">
                  <c:v>8.89</c:v>
                </c:pt>
                <c:pt idx="13" formatCode="General">
                  <c:v>8.7799999999999994</c:v>
                </c:pt>
                <c:pt idx="14" formatCode="General">
                  <c:v>8.91</c:v>
                </c:pt>
                <c:pt idx="15" formatCode="General">
                  <c:v>8.86</c:v>
                </c:pt>
                <c:pt idx="16" formatCode="General">
                  <c:v>9.4</c:v>
                </c:pt>
                <c:pt idx="17" formatCode="General">
                  <c:v>10.18</c:v>
                </c:pt>
                <c:pt idx="18" formatCode="General">
                  <c:v>9.58</c:v>
                </c:pt>
                <c:pt idx="19" formatCode="General">
                  <c:v>9.19</c:v>
                </c:pt>
                <c:pt idx="20" formatCode="General">
                  <c:v>10.18</c:v>
                </c:pt>
                <c:pt idx="21" formatCode="General">
                  <c:v>18.36</c:v>
                </c:pt>
                <c:pt idx="22" formatCode="General">
                  <c:v>9.26</c:v>
                </c:pt>
                <c:pt idx="23" formatCode="General">
                  <c:v>7.7</c:v>
                </c:pt>
                <c:pt idx="24" formatCode="General">
                  <c:v>8.8800000000000008</c:v>
                </c:pt>
                <c:pt idx="25" formatCode="General">
                  <c:v>7.78</c:v>
                </c:pt>
                <c:pt idx="26" formatCode="General">
                  <c:v>10.16</c:v>
                </c:pt>
                <c:pt idx="27" formatCode="General">
                  <c:v>6.4</c:v>
                </c:pt>
                <c:pt idx="28" formatCode="General">
                  <c:v>8.77</c:v>
                </c:pt>
                <c:pt idx="29" formatCode="General">
                  <c:v>13.99</c:v>
                </c:pt>
                <c:pt idx="30" formatCode="General">
                  <c:v>9.02</c:v>
                </c:pt>
                <c:pt idx="31" formatCode="General">
                  <c:v>9.9600000000000009</c:v>
                </c:pt>
                <c:pt idx="32" formatCode="General">
                  <c:v>10.63</c:v>
                </c:pt>
                <c:pt idx="33" formatCode="General">
                  <c:v>9.52</c:v>
                </c:pt>
                <c:pt idx="34" formatCode="General">
                  <c:v>9.2899999999999991</c:v>
                </c:pt>
                <c:pt idx="35" formatCode="General">
                  <c:v>10.68</c:v>
                </c:pt>
              </c:numCache>
            </c:numRef>
          </c:xVal>
          <c:yVal>
            <c:numRef>
              <c:f>'9회차(0806)'!$AT$3:$AT$38</c:f>
              <c:numCache>
                <c:formatCode>0.00_ </c:formatCode>
                <c:ptCount val="36"/>
                <c:pt idx="1">
                  <c:v>2.0699999999999998</c:v>
                </c:pt>
                <c:pt idx="3">
                  <c:v>2.39</c:v>
                </c:pt>
                <c:pt idx="5">
                  <c:v>4.21</c:v>
                </c:pt>
                <c:pt idx="7">
                  <c:v>8.41</c:v>
                </c:pt>
                <c:pt idx="9">
                  <c:v>3.75</c:v>
                </c:pt>
                <c:pt idx="11">
                  <c:v>3.6</c:v>
                </c:pt>
                <c:pt idx="13">
                  <c:v>3.66</c:v>
                </c:pt>
                <c:pt idx="15">
                  <c:v>3.47</c:v>
                </c:pt>
                <c:pt idx="17">
                  <c:v>2.0699999999999998</c:v>
                </c:pt>
                <c:pt idx="19">
                  <c:v>3.42</c:v>
                </c:pt>
                <c:pt idx="21">
                  <c:v>-1.54</c:v>
                </c:pt>
                <c:pt idx="23">
                  <c:v>2.2200000000000002</c:v>
                </c:pt>
                <c:pt idx="25">
                  <c:v>2.31</c:v>
                </c:pt>
                <c:pt idx="27">
                  <c:v>4.04</c:v>
                </c:pt>
                <c:pt idx="29">
                  <c:v>6.17</c:v>
                </c:pt>
                <c:pt idx="31">
                  <c:v>4.8600000000000003</c:v>
                </c:pt>
                <c:pt idx="32">
                  <c:v>2.4700000000000002</c:v>
                </c:pt>
                <c:pt idx="34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A24-4342-9DF0-72185D81CAE9}"/>
            </c:ext>
          </c:extLst>
        </c:ser>
        <c:ser>
          <c:idx val="1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'9회차(0806)'!$AR$39:$AR$40</c:f>
              <c:numCache>
                <c:formatCode>General</c:formatCode>
                <c:ptCount val="2"/>
                <c:pt idx="0">
                  <c:v>12.98</c:v>
                </c:pt>
                <c:pt idx="1">
                  <c:v>20.47</c:v>
                </c:pt>
              </c:numCache>
            </c:numRef>
          </c:xVal>
          <c:yVal>
            <c:numRef>
              <c:f>'9회차(0806)'!$AU$39:$AU$40</c:f>
              <c:numCache>
                <c:formatCode>0.00_ </c:formatCode>
                <c:ptCount val="2"/>
                <c:pt idx="0">
                  <c:v>2.63</c:v>
                </c:pt>
                <c:pt idx="1">
                  <c:v>1.22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A24-4342-9DF0-72185D81CA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2126495"/>
        <c:axId val="1312121087"/>
      </c:scatterChart>
      <c:valAx>
        <c:axId val="1312126495"/>
        <c:scaling>
          <c:orientation val="minMax"/>
          <c:max val="25"/>
          <c:min val="-10"/>
        </c:scaling>
        <c:delete val="0"/>
        <c:axPos val="b"/>
        <c:numFmt formatCode="#,##0_ " sourceLinked="0"/>
        <c:majorTickMark val="out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1312121087"/>
        <c:crossesAt val="-20"/>
        <c:crossBetween val="midCat"/>
        <c:majorUnit val="5"/>
      </c:valAx>
      <c:valAx>
        <c:axId val="1312121087"/>
        <c:scaling>
          <c:orientation val="minMax"/>
          <c:max val="25"/>
          <c:min val="-5"/>
        </c:scaling>
        <c:delete val="0"/>
        <c:axPos val="l"/>
        <c:numFmt formatCode="#,##0_ " sourceLinked="0"/>
        <c:majorTickMark val="out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1312126495"/>
        <c:crossesAt val="-20"/>
        <c:crossBetween val="midCat"/>
        <c:majorUnit val="5"/>
      </c:valAx>
      <c:spPr>
        <a:noFill/>
        <a:ln w="12700" cmpd="sng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3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0000CC"/>
              </a:solidFill>
              <a:ln w="9525">
                <a:solidFill>
                  <a:schemeClr val="bg1"/>
                </a:solidFill>
              </a:ln>
              <a:effectLst/>
            </c:spPr>
          </c:marker>
          <c:xVal>
            <c:numRef>
              <c:f>'10회차(0820)'!$AS$3:$AS$38</c:f>
              <c:numCache>
                <c:formatCode>0.00_ </c:formatCode>
                <c:ptCount val="36"/>
                <c:pt idx="0">
                  <c:v>7.02</c:v>
                </c:pt>
                <c:pt idx="1">
                  <c:v>10.19</c:v>
                </c:pt>
                <c:pt idx="2">
                  <c:v>9.24</c:v>
                </c:pt>
                <c:pt idx="3">
                  <c:v>6.89</c:v>
                </c:pt>
                <c:pt idx="4">
                  <c:v>9.2100000000000009</c:v>
                </c:pt>
                <c:pt idx="5" formatCode="General">
                  <c:v>8.0500000000000007</c:v>
                </c:pt>
                <c:pt idx="6" formatCode="General">
                  <c:v>9.14</c:v>
                </c:pt>
                <c:pt idx="7" formatCode="General">
                  <c:v>8.84</c:v>
                </c:pt>
                <c:pt idx="8" formatCode="General">
                  <c:v>9.59</c:v>
                </c:pt>
                <c:pt idx="9" formatCode="General">
                  <c:v>9.6999999999999993</c:v>
                </c:pt>
                <c:pt idx="10" formatCode="General">
                  <c:v>8.35</c:v>
                </c:pt>
                <c:pt idx="11" formatCode="General">
                  <c:v>7.25</c:v>
                </c:pt>
                <c:pt idx="12" formatCode="General">
                  <c:v>7.76</c:v>
                </c:pt>
                <c:pt idx="13" formatCode="General">
                  <c:v>7.51</c:v>
                </c:pt>
                <c:pt idx="14" formatCode="General">
                  <c:v>7.41</c:v>
                </c:pt>
                <c:pt idx="15" formatCode="General">
                  <c:v>7.64</c:v>
                </c:pt>
                <c:pt idx="16" formatCode="General">
                  <c:v>7.67</c:v>
                </c:pt>
                <c:pt idx="17" formatCode="General">
                  <c:v>8.68</c:v>
                </c:pt>
                <c:pt idx="18" formatCode="General">
                  <c:v>8.7899999999999991</c:v>
                </c:pt>
                <c:pt idx="19" formatCode="General">
                  <c:v>11.42</c:v>
                </c:pt>
                <c:pt idx="20" formatCode="General">
                  <c:v>9.89</c:v>
                </c:pt>
                <c:pt idx="21" formatCode="General">
                  <c:v>17.27</c:v>
                </c:pt>
                <c:pt idx="22" formatCode="General">
                  <c:v>10.08</c:v>
                </c:pt>
                <c:pt idx="23" formatCode="General">
                  <c:v>7.85</c:v>
                </c:pt>
                <c:pt idx="24" formatCode="General">
                  <c:v>9.86</c:v>
                </c:pt>
                <c:pt idx="25" formatCode="General">
                  <c:v>9.98</c:v>
                </c:pt>
                <c:pt idx="26" formatCode="General">
                  <c:v>9.65</c:v>
                </c:pt>
                <c:pt idx="27" formatCode="General">
                  <c:v>10.56</c:v>
                </c:pt>
                <c:pt idx="28" formatCode="General">
                  <c:v>9.4600000000000009</c:v>
                </c:pt>
                <c:pt idx="29" formatCode="General">
                  <c:v>13.92</c:v>
                </c:pt>
                <c:pt idx="30" formatCode="General">
                  <c:v>10.47</c:v>
                </c:pt>
                <c:pt idx="31" formatCode="General">
                  <c:v>10.58</c:v>
                </c:pt>
                <c:pt idx="32" formatCode="General">
                  <c:v>10.77</c:v>
                </c:pt>
                <c:pt idx="33" formatCode="General">
                  <c:v>10.85</c:v>
                </c:pt>
                <c:pt idx="34" formatCode="General">
                  <c:v>10.58</c:v>
                </c:pt>
                <c:pt idx="35" formatCode="General">
                  <c:v>11.38</c:v>
                </c:pt>
              </c:numCache>
            </c:numRef>
          </c:xVal>
          <c:yVal>
            <c:numRef>
              <c:f>'10회차(0820)'!$AV$3:$AV$38</c:f>
              <c:numCache>
                <c:formatCode>General</c:formatCode>
                <c:ptCount val="36"/>
                <c:pt idx="0" formatCode="0.00_ ">
                  <c:v>1.72</c:v>
                </c:pt>
                <c:pt idx="2" formatCode="0.00_ ">
                  <c:v>4.72</c:v>
                </c:pt>
                <c:pt idx="4" formatCode="0.00_ ">
                  <c:v>2.58</c:v>
                </c:pt>
                <c:pt idx="6" formatCode="0.00_ ">
                  <c:v>2.2400000000000002</c:v>
                </c:pt>
                <c:pt idx="8" formatCode="0.00_ ">
                  <c:v>7.67</c:v>
                </c:pt>
                <c:pt idx="10" formatCode="0.00_ ">
                  <c:v>8.5500000000000007</c:v>
                </c:pt>
                <c:pt idx="12" formatCode="0.00_ ">
                  <c:v>6.5</c:v>
                </c:pt>
                <c:pt idx="14" formatCode="0.00_ ">
                  <c:v>4.71</c:v>
                </c:pt>
                <c:pt idx="16" formatCode="0.00_ ">
                  <c:v>5.16</c:v>
                </c:pt>
                <c:pt idx="18" formatCode="0.00_ ">
                  <c:v>4.2</c:v>
                </c:pt>
                <c:pt idx="20" formatCode="0.00_ ">
                  <c:v>2.56</c:v>
                </c:pt>
                <c:pt idx="22" formatCode="0.00_ ">
                  <c:v>3.24</c:v>
                </c:pt>
                <c:pt idx="24" formatCode="0.00_ ">
                  <c:v>2.83</c:v>
                </c:pt>
                <c:pt idx="26" formatCode="0.00_ ">
                  <c:v>3.86</c:v>
                </c:pt>
                <c:pt idx="28" formatCode="0.00_ ">
                  <c:v>5.88</c:v>
                </c:pt>
                <c:pt idx="30" formatCode="0.00_ ">
                  <c:v>4.58</c:v>
                </c:pt>
                <c:pt idx="33" formatCode="0.00_ ">
                  <c:v>4.29</c:v>
                </c:pt>
                <c:pt idx="35" formatCode="0.00_ ">
                  <c:v>3.18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8F-4F5D-8829-D3BA277E4F0E}"/>
            </c:ext>
          </c:extLst>
        </c:ser>
        <c:ser>
          <c:idx val="0"/>
          <c:order val="1"/>
          <c:spPr>
            <a:ln w="25400" cap="rnd">
              <a:noFill/>
              <a:round/>
            </a:ln>
            <a:effectLst/>
          </c:spPr>
          <c:marker>
            <c:symbol val="triangle"/>
            <c:size val="8"/>
            <c:spPr>
              <a:solidFill>
                <a:srgbClr val="FF0000"/>
              </a:solidFill>
              <a:ln w="9525">
                <a:solidFill>
                  <a:schemeClr val="bg1"/>
                </a:solidFill>
              </a:ln>
              <a:effectLst/>
            </c:spPr>
          </c:marker>
          <c:xVal>
            <c:numRef>
              <c:f>'10회차(0820)'!$AS$3:$AS$38</c:f>
              <c:numCache>
                <c:formatCode>0.00_ </c:formatCode>
                <c:ptCount val="36"/>
                <c:pt idx="0">
                  <c:v>7.02</c:v>
                </c:pt>
                <c:pt idx="1">
                  <c:v>10.19</c:v>
                </c:pt>
                <c:pt idx="2">
                  <c:v>9.24</c:v>
                </c:pt>
                <c:pt idx="3">
                  <c:v>6.89</c:v>
                </c:pt>
                <c:pt idx="4">
                  <c:v>9.2100000000000009</c:v>
                </c:pt>
                <c:pt idx="5" formatCode="General">
                  <c:v>8.0500000000000007</c:v>
                </c:pt>
                <c:pt idx="6" formatCode="General">
                  <c:v>9.14</c:v>
                </c:pt>
                <c:pt idx="7" formatCode="General">
                  <c:v>8.84</c:v>
                </c:pt>
                <c:pt idx="8" formatCode="General">
                  <c:v>9.59</c:v>
                </c:pt>
                <c:pt idx="9" formatCode="General">
                  <c:v>9.6999999999999993</c:v>
                </c:pt>
                <c:pt idx="10" formatCode="General">
                  <c:v>8.35</c:v>
                </c:pt>
                <c:pt idx="11" formatCode="General">
                  <c:v>7.25</c:v>
                </c:pt>
                <c:pt idx="12" formatCode="General">
                  <c:v>7.76</c:v>
                </c:pt>
                <c:pt idx="13" formatCode="General">
                  <c:v>7.51</c:v>
                </c:pt>
                <c:pt idx="14" formatCode="General">
                  <c:v>7.41</c:v>
                </c:pt>
                <c:pt idx="15" formatCode="General">
                  <c:v>7.64</c:v>
                </c:pt>
                <c:pt idx="16" formatCode="General">
                  <c:v>7.67</c:v>
                </c:pt>
                <c:pt idx="17" formatCode="General">
                  <c:v>8.68</c:v>
                </c:pt>
                <c:pt idx="18" formatCode="General">
                  <c:v>8.7899999999999991</c:v>
                </c:pt>
                <c:pt idx="19" formatCode="General">
                  <c:v>11.42</c:v>
                </c:pt>
                <c:pt idx="20" formatCode="General">
                  <c:v>9.89</c:v>
                </c:pt>
                <c:pt idx="21" formatCode="General">
                  <c:v>17.27</c:v>
                </c:pt>
                <c:pt idx="22" formatCode="General">
                  <c:v>10.08</c:v>
                </c:pt>
                <c:pt idx="23" formatCode="General">
                  <c:v>7.85</c:v>
                </c:pt>
                <c:pt idx="24" formatCode="General">
                  <c:v>9.86</c:v>
                </c:pt>
                <c:pt idx="25" formatCode="General">
                  <c:v>9.98</c:v>
                </c:pt>
                <c:pt idx="26" formatCode="General">
                  <c:v>9.65</c:v>
                </c:pt>
                <c:pt idx="27" formatCode="General">
                  <c:v>10.56</c:v>
                </c:pt>
                <c:pt idx="28" formatCode="General">
                  <c:v>9.4600000000000009</c:v>
                </c:pt>
                <c:pt idx="29" formatCode="General">
                  <c:v>13.92</c:v>
                </c:pt>
                <c:pt idx="30" formatCode="General">
                  <c:v>10.47</c:v>
                </c:pt>
                <c:pt idx="31" formatCode="General">
                  <c:v>10.58</c:v>
                </c:pt>
                <c:pt idx="32" formatCode="General">
                  <c:v>10.77</c:v>
                </c:pt>
                <c:pt idx="33" formatCode="General">
                  <c:v>10.85</c:v>
                </c:pt>
                <c:pt idx="34" formatCode="General">
                  <c:v>10.58</c:v>
                </c:pt>
                <c:pt idx="35" formatCode="General">
                  <c:v>11.38</c:v>
                </c:pt>
              </c:numCache>
            </c:numRef>
          </c:xVal>
          <c:yVal>
            <c:numRef>
              <c:f>'10회차(0820)'!$AU$3:$AU$38</c:f>
              <c:numCache>
                <c:formatCode>General</c:formatCode>
                <c:ptCount val="36"/>
                <c:pt idx="1">
                  <c:v>4.17</c:v>
                </c:pt>
                <c:pt idx="3">
                  <c:v>0.98</c:v>
                </c:pt>
                <c:pt idx="5">
                  <c:v>1.92</c:v>
                </c:pt>
                <c:pt idx="7">
                  <c:v>11.7</c:v>
                </c:pt>
                <c:pt idx="9">
                  <c:v>-0.45</c:v>
                </c:pt>
                <c:pt idx="11">
                  <c:v>2.76</c:v>
                </c:pt>
                <c:pt idx="13">
                  <c:v>2.52</c:v>
                </c:pt>
                <c:pt idx="15">
                  <c:v>5.69</c:v>
                </c:pt>
                <c:pt idx="17">
                  <c:v>2.0299999999999998</c:v>
                </c:pt>
                <c:pt idx="19">
                  <c:v>2.79</c:v>
                </c:pt>
                <c:pt idx="21">
                  <c:v>2.92</c:v>
                </c:pt>
                <c:pt idx="23">
                  <c:v>3.26</c:v>
                </c:pt>
                <c:pt idx="25">
                  <c:v>3.92</c:v>
                </c:pt>
                <c:pt idx="27">
                  <c:v>3.04</c:v>
                </c:pt>
                <c:pt idx="29">
                  <c:v>6.38</c:v>
                </c:pt>
                <c:pt idx="31">
                  <c:v>2.88</c:v>
                </c:pt>
                <c:pt idx="32">
                  <c:v>0.17</c:v>
                </c:pt>
                <c:pt idx="34">
                  <c:v>2.82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8F-4F5D-8829-D3BA277E4F0E}"/>
            </c:ext>
          </c:extLst>
        </c:ser>
        <c:ser>
          <c:idx val="1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'10회차(0820)'!$AS$39:$AS$40</c:f>
              <c:numCache>
                <c:formatCode>General</c:formatCode>
                <c:ptCount val="2"/>
                <c:pt idx="0">
                  <c:v>12.28</c:v>
                </c:pt>
                <c:pt idx="1">
                  <c:v>20.5</c:v>
                </c:pt>
              </c:numCache>
            </c:numRef>
          </c:xVal>
          <c:yVal>
            <c:numRef>
              <c:f>'10회차(0820)'!$AV$39:$AV$40</c:f>
              <c:numCache>
                <c:formatCode>0.00_ </c:formatCode>
                <c:ptCount val="2"/>
                <c:pt idx="0">
                  <c:v>-1.7</c:v>
                </c:pt>
                <c:pt idx="1">
                  <c:v>5.45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C8F-4F5D-8829-D3BA277E4F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2126495"/>
        <c:axId val="1312121087"/>
      </c:scatterChart>
      <c:valAx>
        <c:axId val="1312126495"/>
        <c:scaling>
          <c:orientation val="minMax"/>
          <c:max val="25"/>
          <c:min val="-10"/>
        </c:scaling>
        <c:delete val="0"/>
        <c:axPos val="b"/>
        <c:numFmt formatCode="#,##0_ " sourceLinked="0"/>
        <c:majorTickMark val="out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1312121087"/>
        <c:crossesAt val="-20"/>
        <c:crossBetween val="midCat"/>
        <c:majorUnit val="5"/>
      </c:valAx>
      <c:valAx>
        <c:axId val="1312121087"/>
        <c:scaling>
          <c:orientation val="minMax"/>
          <c:max val="25"/>
          <c:min val="-5"/>
        </c:scaling>
        <c:delete val="0"/>
        <c:axPos val="l"/>
        <c:numFmt formatCode="#,##0_ " sourceLinked="0"/>
        <c:majorTickMark val="out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1312126495"/>
        <c:crossesAt val="-20"/>
        <c:crossBetween val="midCat"/>
        <c:majorUnit val="5"/>
      </c:valAx>
      <c:spPr>
        <a:noFill/>
        <a:ln w="12700" cmpd="sng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'안정동위원소 (전체)'!$A$3:$A$38</c:f>
              <c:strCache>
                <c:ptCount val="36"/>
                <c:pt idx="0">
                  <c:v>JS-1</c:v>
                </c:pt>
                <c:pt idx="1">
                  <c:v>JS-2</c:v>
                </c:pt>
                <c:pt idx="2">
                  <c:v>JS-3</c:v>
                </c:pt>
                <c:pt idx="3">
                  <c:v>JS-4</c:v>
                </c:pt>
                <c:pt idx="4">
                  <c:v>JS-5</c:v>
                </c:pt>
                <c:pt idx="5">
                  <c:v>JS-6</c:v>
                </c:pt>
                <c:pt idx="6">
                  <c:v>JS-7</c:v>
                </c:pt>
                <c:pt idx="7">
                  <c:v>JS-8</c:v>
                </c:pt>
                <c:pt idx="8">
                  <c:v>JS-9</c:v>
                </c:pt>
                <c:pt idx="9">
                  <c:v>JS-10</c:v>
                </c:pt>
                <c:pt idx="10">
                  <c:v>JS-11</c:v>
                </c:pt>
                <c:pt idx="11">
                  <c:v>JS-12</c:v>
                </c:pt>
                <c:pt idx="12">
                  <c:v>JS-13</c:v>
                </c:pt>
                <c:pt idx="13">
                  <c:v>JS-14</c:v>
                </c:pt>
                <c:pt idx="14">
                  <c:v>JS-15</c:v>
                </c:pt>
                <c:pt idx="15">
                  <c:v>JS-16</c:v>
                </c:pt>
                <c:pt idx="16">
                  <c:v>JS-17</c:v>
                </c:pt>
                <c:pt idx="17">
                  <c:v>JS-18</c:v>
                </c:pt>
                <c:pt idx="18">
                  <c:v>JS-19</c:v>
                </c:pt>
                <c:pt idx="19">
                  <c:v>JS-20</c:v>
                </c:pt>
                <c:pt idx="20">
                  <c:v>JS-21</c:v>
                </c:pt>
                <c:pt idx="21">
                  <c:v>JS-22</c:v>
                </c:pt>
                <c:pt idx="22">
                  <c:v>JS-23</c:v>
                </c:pt>
                <c:pt idx="23">
                  <c:v>JS-24</c:v>
                </c:pt>
                <c:pt idx="24">
                  <c:v>JS-25</c:v>
                </c:pt>
                <c:pt idx="25">
                  <c:v>JS-26</c:v>
                </c:pt>
                <c:pt idx="26">
                  <c:v>JS-27</c:v>
                </c:pt>
                <c:pt idx="27">
                  <c:v>JS-28</c:v>
                </c:pt>
                <c:pt idx="28">
                  <c:v>JS-29</c:v>
                </c:pt>
                <c:pt idx="29">
                  <c:v>JS-30</c:v>
                </c:pt>
                <c:pt idx="30">
                  <c:v>JS-31</c:v>
                </c:pt>
                <c:pt idx="31">
                  <c:v>JS-32</c:v>
                </c:pt>
                <c:pt idx="32">
                  <c:v>JS-33</c:v>
                </c:pt>
                <c:pt idx="33">
                  <c:v>JS-34</c:v>
                </c:pt>
                <c:pt idx="34">
                  <c:v>JS-35</c:v>
                </c:pt>
                <c:pt idx="35">
                  <c:v>JS-36</c:v>
                </c:pt>
              </c:strCache>
            </c:strRef>
          </c:cat>
          <c:val>
            <c:numRef>
              <c:f>'안정동위원소 (전체)'!$L$3:$L$38</c:f>
              <c:numCache>
                <c:formatCode>General</c:formatCode>
                <c:ptCount val="36"/>
                <c:pt idx="0">
                  <c:v>3.3</c:v>
                </c:pt>
                <c:pt idx="1">
                  <c:v>3.52</c:v>
                </c:pt>
                <c:pt idx="2">
                  <c:v>3.61</c:v>
                </c:pt>
                <c:pt idx="3">
                  <c:v>1.81</c:v>
                </c:pt>
                <c:pt idx="4">
                  <c:v>3.85</c:v>
                </c:pt>
                <c:pt idx="5">
                  <c:v>4.38</c:v>
                </c:pt>
                <c:pt idx="6">
                  <c:v>3.64</c:v>
                </c:pt>
                <c:pt idx="7">
                  <c:v>8.39</c:v>
                </c:pt>
                <c:pt idx="8">
                  <c:v>5.99</c:v>
                </c:pt>
                <c:pt idx="9">
                  <c:v>6.11</c:v>
                </c:pt>
                <c:pt idx="10">
                  <c:v>8.26</c:v>
                </c:pt>
                <c:pt idx="11">
                  <c:v>6.84</c:v>
                </c:pt>
                <c:pt idx="12">
                  <c:v>6.5</c:v>
                </c:pt>
                <c:pt idx="13">
                  <c:v>5.18</c:v>
                </c:pt>
                <c:pt idx="14">
                  <c:v>6</c:v>
                </c:pt>
                <c:pt idx="15">
                  <c:v>7.27</c:v>
                </c:pt>
                <c:pt idx="16">
                  <c:v>6.14</c:v>
                </c:pt>
                <c:pt idx="17">
                  <c:v>5.1100000000000003</c:v>
                </c:pt>
                <c:pt idx="18">
                  <c:v>5.9</c:v>
                </c:pt>
                <c:pt idx="19">
                  <c:v>6.79</c:v>
                </c:pt>
                <c:pt idx="20">
                  <c:v>6.79</c:v>
                </c:pt>
                <c:pt idx="21">
                  <c:v>5.7</c:v>
                </c:pt>
                <c:pt idx="22">
                  <c:v>6.38</c:v>
                </c:pt>
                <c:pt idx="23">
                  <c:v>6.94</c:v>
                </c:pt>
                <c:pt idx="24">
                  <c:v>6.37</c:v>
                </c:pt>
                <c:pt idx="25">
                  <c:v>7.54</c:v>
                </c:pt>
                <c:pt idx="26">
                  <c:v>6.09</c:v>
                </c:pt>
                <c:pt idx="27">
                  <c:v>6.6</c:v>
                </c:pt>
                <c:pt idx="28">
                  <c:v>5.52</c:v>
                </c:pt>
                <c:pt idx="29">
                  <c:v>7.38</c:v>
                </c:pt>
                <c:pt idx="30">
                  <c:v>6.05</c:v>
                </c:pt>
                <c:pt idx="31">
                  <c:v>7.74</c:v>
                </c:pt>
                <c:pt idx="32">
                  <c:v>8.07</c:v>
                </c:pt>
                <c:pt idx="33">
                  <c:v>6.09</c:v>
                </c:pt>
                <c:pt idx="34">
                  <c:v>7.3</c:v>
                </c:pt>
                <c:pt idx="35">
                  <c:v>6.22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75-4FAB-AA2F-62507EC932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-27"/>
        <c:axId val="1103823183"/>
        <c:axId val="1103827759"/>
      </c:barChart>
      <c:catAx>
        <c:axId val="110382318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1103827759"/>
        <c:crosses val="autoZero"/>
        <c:auto val="1"/>
        <c:lblAlgn val="ctr"/>
        <c:lblOffset val="100"/>
        <c:noMultiLvlLbl val="0"/>
      </c:catAx>
      <c:valAx>
        <c:axId val="1103827759"/>
        <c:scaling>
          <c:orientation val="minMax"/>
          <c:max val="16"/>
        </c:scaling>
        <c:delete val="0"/>
        <c:axPos val="l"/>
        <c:numFmt formatCode="0.0_ " sourceLinked="0"/>
        <c:majorTickMark val="out"/>
        <c:minorTickMark val="none"/>
        <c:tickLblPos val="nextTo"/>
        <c:spPr>
          <a:noFill/>
          <a:ln>
            <a:solidFill>
              <a:schemeClr val="tx1">
                <a:alpha val="97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1103823183"/>
        <c:crosses val="autoZero"/>
        <c:crossBetween val="between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3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0000CC"/>
              </a:solidFill>
              <a:ln w="9525">
                <a:solidFill>
                  <a:schemeClr val="bg1"/>
                </a:solidFill>
              </a:ln>
              <a:effectLst/>
            </c:spPr>
          </c:marker>
          <c:xVal>
            <c:numRef>
              <c:f>'11회차(9월 1회)'!$AS$3:$AS$38</c:f>
              <c:numCache>
                <c:formatCode>0.00_ </c:formatCode>
                <c:ptCount val="36"/>
                <c:pt idx="0">
                  <c:v>6.82</c:v>
                </c:pt>
                <c:pt idx="1">
                  <c:v>9.64</c:v>
                </c:pt>
                <c:pt idx="2">
                  <c:v>8.9499999999999993</c:v>
                </c:pt>
                <c:pt idx="3">
                  <c:v>6.06</c:v>
                </c:pt>
                <c:pt idx="4">
                  <c:v>8.14</c:v>
                </c:pt>
                <c:pt idx="5" formatCode="General">
                  <c:v>8.14</c:v>
                </c:pt>
                <c:pt idx="6" formatCode="General">
                  <c:v>8.52</c:v>
                </c:pt>
                <c:pt idx="7" formatCode="General">
                  <c:v>11.91</c:v>
                </c:pt>
                <c:pt idx="8" formatCode="General">
                  <c:v>11.4</c:v>
                </c:pt>
                <c:pt idx="9" formatCode="General">
                  <c:v>10.39</c:v>
                </c:pt>
                <c:pt idx="10" formatCode="General">
                  <c:v>9.1300000000000008</c:v>
                </c:pt>
                <c:pt idx="11" formatCode="General">
                  <c:v>9.24</c:v>
                </c:pt>
                <c:pt idx="12" formatCode="General">
                  <c:v>9.93</c:v>
                </c:pt>
                <c:pt idx="13" formatCode="General">
                  <c:v>9.4</c:v>
                </c:pt>
                <c:pt idx="14" formatCode="General">
                  <c:v>9.16</c:v>
                </c:pt>
                <c:pt idx="15" formatCode="General">
                  <c:v>9.92</c:v>
                </c:pt>
                <c:pt idx="16" formatCode="General">
                  <c:v>9.57</c:v>
                </c:pt>
                <c:pt idx="17" formatCode="General">
                  <c:v>8.3699999999999992</c:v>
                </c:pt>
                <c:pt idx="18" formatCode="General">
                  <c:v>7.99</c:v>
                </c:pt>
                <c:pt idx="19" formatCode="General">
                  <c:v>10.210000000000001</c:v>
                </c:pt>
                <c:pt idx="20" formatCode="General">
                  <c:v>8.9700000000000006</c:v>
                </c:pt>
                <c:pt idx="21" formatCode="General">
                  <c:v>14.28</c:v>
                </c:pt>
                <c:pt idx="22" formatCode="General">
                  <c:v>8.1999999999999993</c:v>
                </c:pt>
                <c:pt idx="23" formatCode="General">
                  <c:v>8.4600000000000009</c:v>
                </c:pt>
                <c:pt idx="24" formatCode="General">
                  <c:v>8.2200000000000006</c:v>
                </c:pt>
                <c:pt idx="25" formatCode="General">
                  <c:v>9.67</c:v>
                </c:pt>
                <c:pt idx="26" formatCode="General">
                  <c:v>8.64</c:v>
                </c:pt>
                <c:pt idx="27" formatCode="General">
                  <c:v>10.41</c:v>
                </c:pt>
                <c:pt idx="28" formatCode="General">
                  <c:v>8.1300000000000008</c:v>
                </c:pt>
                <c:pt idx="29" formatCode="General">
                  <c:v>10.73</c:v>
                </c:pt>
                <c:pt idx="30" formatCode="General">
                  <c:v>8.43</c:v>
                </c:pt>
                <c:pt idx="31" formatCode="General">
                  <c:v>13.02</c:v>
                </c:pt>
                <c:pt idx="32" formatCode="General">
                  <c:v>10.99</c:v>
                </c:pt>
                <c:pt idx="33" formatCode="General">
                  <c:v>8.61</c:v>
                </c:pt>
                <c:pt idx="34" formatCode="General">
                  <c:v>9.18</c:v>
                </c:pt>
                <c:pt idx="35" formatCode="General">
                  <c:v>11.63</c:v>
                </c:pt>
              </c:numCache>
            </c:numRef>
          </c:xVal>
          <c:yVal>
            <c:numRef>
              <c:f>'11회차(9월 1회)'!$AV$3:$AV$38</c:f>
              <c:numCache>
                <c:formatCode>General</c:formatCode>
                <c:ptCount val="36"/>
                <c:pt idx="0" formatCode="0.00_ ">
                  <c:v>2.14</c:v>
                </c:pt>
                <c:pt idx="2" formatCode="0.00_ ">
                  <c:v>4.49</c:v>
                </c:pt>
                <c:pt idx="4" formatCode="0.00_ ">
                  <c:v>2.14</c:v>
                </c:pt>
                <c:pt idx="6" formatCode="0.00_ ">
                  <c:v>2.4900000000000002</c:v>
                </c:pt>
                <c:pt idx="8" formatCode="0.00_ ">
                  <c:v>7.81</c:v>
                </c:pt>
                <c:pt idx="10" formatCode="0.00_ ">
                  <c:v>8.59</c:v>
                </c:pt>
                <c:pt idx="12" formatCode="0.00_ ">
                  <c:v>6.68</c:v>
                </c:pt>
                <c:pt idx="14" formatCode="0.00_ ">
                  <c:v>6.76</c:v>
                </c:pt>
                <c:pt idx="16" formatCode="0.00_ ">
                  <c:v>4.54</c:v>
                </c:pt>
                <c:pt idx="18" formatCode="0.00_ ">
                  <c:v>4.2300000000000004</c:v>
                </c:pt>
                <c:pt idx="20" formatCode="0.00_ ">
                  <c:v>2.99</c:v>
                </c:pt>
                <c:pt idx="22" formatCode="0.00_ ">
                  <c:v>3.7</c:v>
                </c:pt>
                <c:pt idx="24" formatCode="0.00_ ">
                  <c:v>4.79</c:v>
                </c:pt>
                <c:pt idx="26" formatCode="0.00_ ">
                  <c:v>5.61</c:v>
                </c:pt>
                <c:pt idx="28" formatCode="0.00_ ">
                  <c:v>4.6900000000000004</c:v>
                </c:pt>
                <c:pt idx="30" formatCode="0.00_ ">
                  <c:v>4.5199999999999996</c:v>
                </c:pt>
                <c:pt idx="33" formatCode="0.00_ ">
                  <c:v>4.58</c:v>
                </c:pt>
                <c:pt idx="35" formatCode="0.00_ ">
                  <c:v>3.26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34-4EE6-976E-89FF308E7AB7}"/>
            </c:ext>
          </c:extLst>
        </c:ser>
        <c:ser>
          <c:idx val="0"/>
          <c:order val="1"/>
          <c:spPr>
            <a:ln w="25400" cap="rnd">
              <a:noFill/>
              <a:round/>
            </a:ln>
            <a:effectLst/>
          </c:spPr>
          <c:marker>
            <c:symbol val="triangle"/>
            <c:size val="8"/>
            <c:spPr>
              <a:solidFill>
                <a:srgbClr val="FF0000"/>
              </a:solidFill>
              <a:ln w="9525">
                <a:solidFill>
                  <a:schemeClr val="bg1"/>
                </a:solidFill>
              </a:ln>
              <a:effectLst/>
            </c:spPr>
          </c:marker>
          <c:xVal>
            <c:numRef>
              <c:f>'11회차(9월 1회)'!$AS$3:$AS$38</c:f>
              <c:numCache>
                <c:formatCode>0.00_ </c:formatCode>
                <c:ptCount val="36"/>
                <c:pt idx="0">
                  <c:v>6.82</c:v>
                </c:pt>
                <c:pt idx="1">
                  <c:v>9.64</c:v>
                </c:pt>
                <c:pt idx="2">
                  <c:v>8.9499999999999993</c:v>
                </c:pt>
                <c:pt idx="3">
                  <c:v>6.06</c:v>
                </c:pt>
                <c:pt idx="4">
                  <c:v>8.14</c:v>
                </c:pt>
                <c:pt idx="5" formatCode="General">
                  <c:v>8.14</c:v>
                </c:pt>
                <c:pt idx="6" formatCode="General">
                  <c:v>8.52</c:v>
                </c:pt>
                <c:pt idx="7" formatCode="General">
                  <c:v>11.91</c:v>
                </c:pt>
                <c:pt idx="8" formatCode="General">
                  <c:v>11.4</c:v>
                </c:pt>
                <c:pt idx="9" formatCode="General">
                  <c:v>10.39</c:v>
                </c:pt>
                <c:pt idx="10" formatCode="General">
                  <c:v>9.1300000000000008</c:v>
                </c:pt>
                <c:pt idx="11" formatCode="General">
                  <c:v>9.24</c:v>
                </c:pt>
                <c:pt idx="12" formatCode="General">
                  <c:v>9.93</c:v>
                </c:pt>
                <c:pt idx="13" formatCode="General">
                  <c:v>9.4</c:v>
                </c:pt>
                <c:pt idx="14" formatCode="General">
                  <c:v>9.16</c:v>
                </c:pt>
                <c:pt idx="15" formatCode="General">
                  <c:v>9.92</c:v>
                </c:pt>
                <c:pt idx="16" formatCode="General">
                  <c:v>9.57</c:v>
                </c:pt>
                <c:pt idx="17" formatCode="General">
                  <c:v>8.3699999999999992</c:v>
                </c:pt>
                <c:pt idx="18" formatCode="General">
                  <c:v>7.99</c:v>
                </c:pt>
                <c:pt idx="19" formatCode="General">
                  <c:v>10.210000000000001</c:v>
                </c:pt>
                <c:pt idx="20" formatCode="General">
                  <c:v>8.9700000000000006</c:v>
                </c:pt>
                <c:pt idx="21" formatCode="General">
                  <c:v>14.28</c:v>
                </c:pt>
                <c:pt idx="22" formatCode="General">
                  <c:v>8.1999999999999993</c:v>
                </c:pt>
                <c:pt idx="23" formatCode="General">
                  <c:v>8.4600000000000009</c:v>
                </c:pt>
                <c:pt idx="24" formatCode="General">
                  <c:v>8.2200000000000006</c:v>
                </c:pt>
                <c:pt idx="25" formatCode="General">
                  <c:v>9.67</c:v>
                </c:pt>
                <c:pt idx="26" formatCode="General">
                  <c:v>8.64</c:v>
                </c:pt>
                <c:pt idx="27" formatCode="General">
                  <c:v>10.41</c:v>
                </c:pt>
                <c:pt idx="28" formatCode="General">
                  <c:v>8.1300000000000008</c:v>
                </c:pt>
                <c:pt idx="29" formatCode="General">
                  <c:v>10.73</c:v>
                </c:pt>
                <c:pt idx="30" formatCode="General">
                  <c:v>8.43</c:v>
                </c:pt>
                <c:pt idx="31" formatCode="General">
                  <c:v>13.02</c:v>
                </c:pt>
                <c:pt idx="32" formatCode="General">
                  <c:v>10.99</c:v>
                </c:pt>
                <c:pt idx="33" formatCode="General">
                  <c:v>8.61</c:v>
                </c:pt>
                <c:pt idx="34" formatCode="General">
                  <c:v>9.18</c:v>
                </c:pt>
                <c:pt idx="35" formatCode="General">
                  <c:v>11.63</c:v>
                </c:pt>
              </c:numCache>
            </c:numRef>
          </c:xVal>
          <c:yVal>
            <c:numRef>
              <c:f>'11회차(9월 1회)'!$AU$3:$AU$38</c:f>
              <c:numCache>
                <c:formatCode>General</c:formatCode>
                <c:ptCount val="36"/>
                <c:pt idx="1">
                  <c:v>5.64</c:v>
                </c:pt>
                <c:pt idx="3">
                  <c:v>1.17</c:v>
                </c:pt>
                <c:pt idx="5">
                  <c:v>2.48</c:v>
                </c:pt>
                <c:pt idx="7">
                  <c:v>12.7</c:v>
                </c:pt>
                <c:pt idx="9">
                  <c:v>2.93</c:v>
                </c:pt>
                <c:pt idx="11">
                  <c:v>4.13</c:v>
                </c:pt>
                <c:pt idx="13">
                  <c:v>4.03</c:v>
                </c:pt>
                <c:pt idx="15">
                  <c:v>5.32</c:v>
                </c:pt>
                <c:pt idx="17">
                  <c:v>2.06</c:v>
                </c:pt>
                <c:pt idx="19">
                  <c:v>3.52</c:v>
                </c:pt>
                <c:pt idx="21">
                  <c:v>2.68</c:v>
                </c:pt>
                <c:pt idx="23">
                  <c:v>3.57</c:v>
                </c:pt>
                <c:pt idx="25">
                  <c:v>4.28</c:v>
                </c:pt>
                <c:pt idx="27">
                  <c:v>3.55</c:v>
                </c:pt>
                <c:pt idx="29">
                  <c:v>5.16</c:v>
                </c:pt>
                <c:pt idx="31">
                  <c:v>4.28</c:v>
                </c:pt>
                <c:pt idx="32">
                  <c:v>4.58</c:v>
                </c:pt>
                <c:pt idx="34">
                  <c:v>4.43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34-4EE6-976E-89FF308E7AB7}"/>
            </c:ext>
          </c:extLst>
        </c:ser>
        <c:ser>
          <c:idx val="1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'11회차(9월 1회)'!$AS$39:$AS$40</c:f>
              <c:numCache>
                <c:formatCode>General</c:formatCode>
                <c:ptCount val="2"/>
                <c:pt idx="0">
                  <c:v>18.02</c:v>
                </c:pt>
                <c:pt idx="1">
                  <c:v>10.89</c:v>
                </c:pt>
              </c:numCache>
            </c:numRef>
          </c:xVal>
          <c:yVal>
            <c:numRef>
              <c:f>'11회차(9월 1회)'!$AV$39:$AV$40</c:f>
              <c:numCache>
                <c:formatCode>0.00_ </c:formatCode>
                <c:ptCount val="2"/>
                <c:pt idx="0">
                  <c:v>0.77</c:v>
                </c:pt>
                <c:pt idx="1">
                  <c:v>0.19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234-4EE6-976E-89FF308E7A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2126495"/>
        <c:axId val="1312121087"/>
      </c:scatterChart>
      <c:valAx>
        <c:axId val="1312126495"/>
        <c:scaling>
          <c:orientation val="minMax"/>
          <c:max val="25"/>
          <c:min val="-10"/>
        </c:scaling>
        <c:delete val="0"/>
        <c:axPos val="b"/>
        <c:numFmt formatCode="#,##0_ " sourceLinked="0"/>
        <c:majorTickMark val="out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1312121087"/>
        <c:crossesAt val="-20"/>
        <c:crossBetween val="midCat"/>
        <c:majorUnit val="5"/>
      </c:valAx>
      <c:valAx>
        <c:axId val="1312121087"/>
        <c:scaling>
          <c:orientation val="minMax"/>
          <c:max val="25"/>
          <c:min val="-5"/>
        </c:scaling>
        <c:delete val="0"/>
        <c:axPos val="l"/>
        <c:numFmt formatCode="#,##0_ " sourceLinked="0"/>
        <c:majorTickMark val="out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1312126495"/>
        <c:crossesAt val="-20"/>
        <c:crossBetween val="midCat"/>
        <c:majorUnit val="5"/>
      </c:valAx>
      <c:spPr>
        <a:noFill/>
        <a:ln w="12700" cmpd="sng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3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0000CC"/>
              </a:solidFill>
              <a:ln w="9525">
                <a:solidFill>
                  <a:schemeClr val="bg1"/>
                </a:solidFill>
              </a:ln>
              <a:effectLst/>
            </c:spPr>
          </c:marker>
          <c:xVal>
            <c:numRef>
              <c:f>'12회차(9월 2회)'!$AS$3:$AS$38</c:f>
              <c:numCache>
                <c:formatCode>0.00_ </c:formatCode>
                <c:ptCount val="36"/>
                <c:pt idx="0">
                  <c:v>3.79</c:v>
                </c:pt>
                <c:pt idx="1">
                  <c:v>4.9800000000000004</c:v>
                </c:pt>
                <c:pt idx="2">
                  <c:v>4.9800000000000004</c:v>
                </c:pt>
                <c:pt idx="3">
                  <c:v>2.75</c:v>
                </c:pt>
                <c:pt idx="4">
                  <c:v>4.99</c:v>
                </c:pt>
                <c:pt idx="5" formatCode="General">
                  <c:v>5.13</c:v>
                </c:pt>
                <c:pt idx="6" formatCode="General">
                  <c:v>6.46</c:v>
                </c:pt>
                <c:pt idx="7" formatCode="General">
                  <c:v>9.15</c:v>
                </c:pt>
                <c:pt idx="8" formatCode="General">
                  <c:v>7.09</c:v>
                </c:pt>
                <c:pt idx="9" formatCode="General">
                  <c:v>5.73</c:v>
                </c:pt>
                <c:pt idx="10" formatCode="General">
                  <c:v>8.2799999999999994</c:v>
                </c:pt>
                <c:pt idx="11" formatCode="General">
                  <c:v>8.2899999999999991</c:v>
                </c:pt>
                <c:pt idx="12" formatCode="General">
                  <c:v>7.46</c:v>
                </c:pt>
                <c:pt idx="13" formatCode="General">
                  <c:v>4.8099999999999996</c:v>
                </c:pt>
                <c:pt idx="14" formatCode="General">
                  <c:v>7.03</c:v>
                </c:pt>
                <c:pt idx="15" formatCode="General">
                  <c:v>6.74</c:v>
                </c:pt>
                <c:pt idx="16" formatCode="General">
                  <c:v>7.25</c:v>
                </c:pt>
                <c:pt idx="17" formatCode="General">
                  <c:v>2.63</c:v>
                </c:pt>
                <c:pt idx="18" formatCode="General">
                  <c:v>6.38</c:v>
                </c:pt>
                <c:pt idx="19" formatCode="General">
                  <c:v>6.1</c:v>
                </c:pt>
                <c:pt idx="20" formatCode="General">
                  <c:v>6.17</c:v>
                </c:pt>
                <c:pt idx="21" formatCode="General">
                  <c:v>7.52</c:v>
                </c:pt>
                <c:pt idx="22" formatCode="General">
                  <c:v>6.29</c:v>
                </c:pt>
                <c:pt idx="23" formatCode="General">
                  <c:v>4.3899999999999997</c:v>
                </c:pt>
                <c:pt idx="24" formatCode="General">
                  <c:v>6.15</c:v>
                </c:pt>
                <c:pt idx="25" formatCode="General">
                  <c:v>7.27</c:v>
                </c:pt>
                <c:pt idx="26" formatCode="General">
                  <c:v>6.5</c:v>
                </c:pt>
                <c:pt idx="27" formatCode="General">
                  <c:v>6.02</c:v>
                </c:pt>
                <c:pt idx="28" formatCode="General">
                  <c:v>5.81</c:v>
                </c:pt>
                <c:pt idx="29" formatCode="General">
                  <c:v>8.5</c:v>
                </c:pt>
                <c:pt idx="30" formatCode="General">
                  <c:v>6.14</c:v>
                </c:pt>
                <c:pt idx="31" formatCode="General">
                  <c:v>9.7799999999999994</c:v>
                </c:pt>
                <c:pt idx="32" formatCode="General">
                  <c:v>7.44</c:v>
                </c:pt>
                <c:pt idx="33" formatCode="General">
                  <c:v>6.43</c:v>
                </c:pt>
                <c:pt idx="34" formatCode="General">
                  <c:v>7.04</c:v>
                </c:pt>
                <c:pt idx="35" formatCode="General">
                  <c:v>6.43</c:v>
                </c:pt>
              </c:numCache>
            </c:numRef>
          </c:xVal>
          <c:yVal>
            <c:numRef>
              <c:f>'12회차(9월 2회)'!$AV$3:$AV$38</c:f>
              <c:numCache>
                <c:formatCode>General</c:formatCode>
                <c:ptCount val="36"/>
                <c:pt idx="0" formatCode="0.00_ ">
                  <c:v>2.09</c:v>
                </c:pt>
                <c:pt idx="2" formatCode="0.00_ ">
                  <c:v>1.47</c:v>
                </c:pt>
                <c:pt idx="4" formatCode="0.00_ ">
                  <c:v>1.62</c:v>
                </c:pt>
                <c:pt idx="6" formatCode="0.00_ ">
                  <c:v>2</c:v>
                </c:pt>
                <c:pt idx="8" formatCode="0.00_ ">
                  <c:v>2.09</c:v>
                </c:pt>
                <c:pt idx="10" formatCode="0.00_ ">
                  <c:v>2.52</c:v>
                </c:pt>
                <c:pt idx="12" formatCode="0.00_ ">
                  <c:v>2.1</c:v>
                </c:pt>
                <c:pt idx="14" formatCode="0.00_ ">
                  <c:v>2.77</c:v>
                </c:pt>
                <c:pt idx="16" formatCode="0.00_ ">
                  <c:v>3.13</c:v>
                </c:pt>
                <c:pt idx="18" formatCode="0.00_ ">
                  <c:v>1.05</c:v>
                </c:pt>
                <c:pt idx="20" formatCode="0.00_ ">
                  <c:v>-0.3</c:v>
                </c:pt>
                <c:pt idx="22" formatCode="0.00_ ">
                  <c:v>-0.36</c:v>
                </c:pt>
                <c:pt idx="24" formatCode="0.00_ ">
                  <c:v>0.93</c:v>
                </c:pt>
                <c:pt idx="26" formatCode="0.00_ ">
                  <c:v>0.08</c:v>
                </c:pt>
                <c:pt idx="28" formatCode="0.00_ ">
                  <c:v>0</c:v>
                </c:pt>
                <c:pt idx="30" formatCode="0.00_ ">
                  <c:v>-0.39</c:v>
                </c:pt>
                <c:pt idx="33" formatCode="0.00_ ">
                  <c:v>0.53</c:v>
                </c:pt>
                <c:pt idx="35" formatCode="0.00_ ">
                  <c:v>0.03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CB-4AC1-9528-489629E9C6EA}"/>
            </c:ext>
          </c:extLst>
        </c:ser>
        <c:ser>
          <c:idx val="0"/>
          <c:order val="1"/>
          <c:spPr>
            <a:ln w="25400" cap="rnd">
              <a:noFill/>
              <a:round/>
            </a:ln>
            <a:effectLst/>
          </c:spPr>
          <c:marker>
            <c:symbol val="triangle"/>
            <c:size val="8"/>
            <c:spPr>
              <a:solidFill>
                <a:srgbClr val="FF0000"/>
              </a:solidFill>
              <a:ln w="9525">
                <a:solidFill>
                  <a:schemeClr val="bg1"/>
                </a:solidFill>
              </a:ln>
              <a:effectLst/>
            </c:spPr>
          </c:marker>
          <c:xVal>
            <c:numRef>
              <c:f>'12회차(9월 2회)'!$AS$3:$AS$38</c:f>
              <c:numCache>
                <c:formatCode>0.00_ </c:formatCode>
                <c:ptCount val="36"/>
                <c:pt idx="0">
                  <c:v>3.79</c:v>
                </c:pt>
                <c:pt idx="1">
                  <c:v>4.9800000000000004</c:v>
                </c:pt>
                <c:pt idx="2">
                  <c:v>4.9800000000000004</c:v>
                </c:pt>
                <c:pt idx="3">
                  <c:v>2.75</c:v>
                </c:pt>
                <c:pt idx="4">
                  <c:v>4.99</c:v>
                </c:pt>
                <c:pt idx="5" formatCode="General">
                  <c:v>5.13</c:v>
                </c:pt>
                <c:pt idx="6" formatCode="General">
                  <c:v>6.46</c:v>
                </c:pt>
                <c:pt idx="7" formatCode="General">
                  <c:v>9.15</c:v>
                </c:pt>
                <c:pt idx="8" formatCode="General">
                  <c:v>7.09</c:v>
                </c:pt>
                <c:pt idx="9" formatCode="General">
                  <c:v>5.73</c:v>
                </c:pt>
                <c:pt idx="10" formatCode="General">
                  <c:v>8.2799999999999994</c:v>
                </c:pt>
                <c:pt idx="11" formatCode="General">
                  <c:v>8.2899999999999991</c:v>
                </c:pt>
                <c:pt idx="12" formatCode="General">
                  <c:v>7.46</c:v>
                </c:pt>
                <c:pt idx="13" formatCode="General">
                  <c:v>4.8099999999999996</c:v>
                </c:pt>
                <c:pt idx="14" formatCode="General">
                  <c:v>7.03</c:v>
                </c:pt>
                <c:pt idx="15" formatCode="General">
                  <c:v>6.74</c:v>
                </c:pt>
                <c:pt idx="16" formatCode="General">
                  <c:v>7.25</c:v>
                </c:pt>
                <c:pt idx="17" formatCode="General">
                  <c:v>2.63</c:v>
                </c:pt>
                <c:pt idx="18" formatCode="General">
                  <c:v>6.38</c:v>
                </c:pt>
                <c:pt idx="19" formatCode="General">
                  <c:v>6.1</c:v>
                </c:pt>
                <c:pt idx="20" formatCode="General">
                  <c:v>6.17</c:v>
                </c:pt>
                <c:pt idx="21" formatCode="General">
                  <c:v>7.52</c:v>
                </c:pt>
                <c:pt idx="22" formatCode="General">
                  <c:v>6.29</c:v>
                </c:pt>
                <c:pt idx="23" formatCode="General">
                  <c:v>4.3899999999999997</c:v>
                </c:pt>
                <c:pt idx="24" formatCode="General">
                  <c:v>6.15</c:v>
                </c:pt>
                <c:pt idx="25" formatCode="General">
                  <c:v>7.27</c:v>
                </c:pt>
                <c:pt idx="26" formatCode="General">
                  <c:v>6.5</c:v>
                </c:pt>
                <c:pt idx="27" formatCode="General">
                  <c:v>6.02</c:v>
                </c:pt>
                <c:pt idx="28" formatCode="General">
                  <c:v>5.81</c:v>
                </c:pt>
                <c:pt idx="29" formatCode="General">
                  <c:v>8.5</c:v>
                </c:pt>
                <c:pt idx="30" formatCode="General">
                  <c:v>6.14</c:v>
                </c:pt>
                <c:pt idx="31" formatCode="General">
                  <c:v>9.7799999999999994</c:v>
                </c:pt>
                <c:pt idx="32" formatCode="General">
                  <c:v>7.44</c:v>
                </c:pt>
                <c:pt idx="33" formatCode="General">
                  <c:v>6.43</c:v>
                </c:pt>
                <c:pt idx="34" formatCode="General">
                  <c:v>7.04</c:v>
                </c:pt>
                <c:pt idx="35" formatCode="General">
                  <c:v>6.43</c:v>
                </c:pt>
              </c:numCache>
            </c:numRef>
          </c:xVal>
          <c:yVal>
            <c:numRef>
              <c:f>'12회차(9월 2회)'!$AU$3:$AU$38</c:f>
              <c:numCache>
                <c:formatCode>General</c:formatCode>
                <c:ptCount val="36"/>
                <c:pt idx="1">
                  <c:v>1.2</c:v>
                </c:pt>
                <c:pt idx="3">
                  <c:v>2.54</c:v>
                </c:pt>
                <c:pt idx="5">
                  <c:v>1.68</c:v>
                </c:pt>
                <c:pt idx="7">
                  <c:v>2.52</c:v>
                </c:pt>
                <c:pt idx="9">
                  <c:v>1.39</c:v>
                </c:pt>
                <c:pt idx="11">
                  <c:v>1.39</c:v>
                </c:pt>
                <c:pt idx="13">
                  <c:v>2.5</c:v>
                </c:pt>
                <c:pt idx="15">
                  <c:v>2.6</c:v>
                </c:pt>
                <c:pt idx="17">
                  <c:v>0.05</c:v>
                </c:pt>
                <c:pt idx="19">
                  <c:v>-0.49</c:v>
                </c:pt>
                <c:pt idx="21">
                  <c:v>-0.82</c:v>
                </c:pt>
                <c:pt idx="23">
                  <c:v>0.76</c:v>
                </c:pt>
                <c:pt idx="25">
                  <c:v>0.54</c:v>
                </c:pt>
                <c:pt idx="27">
                  <c:v>0.03</c:v>
                </c:pt>
                <c:pt idx="29">
                  <c:v>-0.96</c:v>
                </c:pt>
                <c:pt idx="31">
                  <c:v>0.77</c:v>
                </c:pt>
                <c:pt idx="32">
                  <c:v>0.61</c:v>
                </c:pt>
                <c:pt idx="34">
                  <c:v>0.66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CB-4AC1-9528-489629E9C6EA}"/>
            </c:ext>
          </c:extLst>
        </c:ser>
        <c:ser>
          <c:idx val="1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'12회차(9월 2회)'!$AS$39:$AS$40</c:f>
              <c:numCache>
                <c:formatCode>General</c:formatCode>
                <c:ptCount val="2"/>
                <c:pt idx="0">
                  <c:v>23.7</c:v>
                </c:pt>
                <c:pt idx="1">
                  <c:v>10.95</c:v>
                </c:pt>
              </c:numCache>
            </c:numRef>
          </c:xVal>
          <c:yVal>
            <c:numRef>
              <c:f>'12회차(9월 2회)'!$AV$39:$AV$40</c:f>
              <c:numCache>
                <c:formatCode>0.00_ </c:formatCode>
                <c:ptCount val="2"/>
                <c:pt idx="0">
                  <c:v>6.6</c:v>
                </c:pt>
                <c:pt idx="1">
                  <c:v>-2.96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0CB-4AC1-9528-489629E9C6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2126495"/>
        <c:axId val="1312121087"/>
      </c:scatterChart>
      <c:valAx>
        <c:axId val="1312126495"/>
        <c:scaling>
          <c:orientation val="minMax"/>
          <c:max val="25"/>
          <c:min val="-10"/>
        </c:scaling>
        <c:delete val="0"/>
        <c:axPos val="b"/>
        <c:numFmt formatCode="#,##0_ " sourceLinked="0"/>
        <c:majorTickMark val="out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1312121087"/>
        <c:crossesAt val="-20"/>
        <c:crossBetween val="midCat"/>
        <c:majorUnit val="5"/>
      </c:valAx>
      <c:valAx>
        <c:axId val="1312121087"/>
        <c:scaling>
          <c:orientation val="minMax"/>
          <c:max val="25"/>
          <c:min val="-5"/>
        </c:scaling>
        <c:delete val="0"/>
        <c:axPos val="l"/>
        <c:numFmt formatCode="#,##0_ " sourceLinked="0"/>
        <c:majorTickMark val="out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1312126495"/>
        <c:crossesAt val="-20"/>
        <c:crossBetween val="midCat"/>
        <c:majorUnit val="5"/>
      </c:valAx>
      <c:spPr>
        <a:noFill/>
        <a:ln w="12700" cmpd="sng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3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0000CC"/>
              </a:solidFill>
              <a:ln w="9525">
                <a:solidFill>
                  <a:schemeClr val="bg1"/>
                </a:solidFill>
              </a:ln>
              <a:effectLst/>
            </c:spPr>
          </c:marker>
          <c:xVal>
            <c:numRef>
              <c:f>'13회차(10월)'!$AS$3:$AS$38</c:f>
              <c:numCache>
                <c:formatCode>0.00_ </c:formatCode>
                <c:ptCount val="36"/>
                <c:pt idx="0">
                  <c:v>4.37</c:v>
                </c:pt>
                <c:pt idx="1">
                  <c:v>6.4</c:v>
                </c:pt>
                <c:pt idx="2">
                  <c:v>5.54</c:v>
                </c:pt>
                <c:pt idx="3">
                  <c:v>5.17</c:v>
                </c:pt>
                <c:pt idx="4">
                  <c:v>5.75</c:v>
                </c:pt>
                <c:pt idx="5" formatCode="General">
                  <c:v>5.46</c:v>
                </c:pt>
                <c:pt idx="6" formatCode="General">
                  <c:v>5.83</c:v>
                </c:pt>
                <c:pt idx="7" formatCode="General">
                  <c:v>8.41</c:v>
                </c:pt>
                <c:pt idx="8" formatCode="General">
                  <c:v>10.27</c:v>
                </c:pt>
                <c:pt idx="9" formatCode="General">
                  <c:v>4.99</c:v>
                </c:pt>
                <c:pt idx="10" formatCode="General">
                  <c:v>9.9499999999999993</c:v>
                </c:pt>
                <c:pt idx="11" formatCode="General">
                  <c:v>9.6999999999999993</c:v>
                </c:pt>
                <c:pt idx="12" formatCode="General">
                  <c:v>8.44</c:v>
                </c:pt>
                <c:pt idx="13" formatCode="General">
                  <c:v>8.01</c:v>
                </c:pt>
                <c:pt idx="14" formatCode="General">
                  <c:v>10.1</c:v>
                </c:pt>
                <c:pt idx="15" formatCode="General">
                  <c:v>10.86</c:v>
                </c:pt>
                <c:pt idx="16" formatCode="General">
                  <c:v>9.3000000000000007</c:v>
                </c:pt>
                <c:pt idx="17" formatCode="General">
                  <c:v>7.83</c:v>
                </c:pt>
                <c:pt idx="18" formatCode="General">
                  <c:v>10.51</c:v>
                </c:pt>
                <c:pt idx="19" formatCode="General">
                  <c:v>10.050000000000001</c:v>
                </c:pt>
                <c:pt idx="20" formatCode="General">
                  <c:v>10.08</c:v>
                </c:pt>
                <c:pt idx="21" formatCode="General">
                  <c:v>10.44</c:v>
                </c:pt>
                <c:pt idx="22" formatCode="General">
                  <c:v>9.59</c:v>
                </c:pt>
                <c:pt idx="23" formatCode="General">
                  <c:v>7.98</c:v>
                </c:pt>
                <c:pt idx="24" formatCode="General">
                  <c:v>8.73</c:v>
                </c:pt>
                <c:pt idx="25" formatCode="General">
                  <c:v>10.42</c:v>
                </c:pt>
                <c:pt idx="26" formatCode="General">
                  <c:v>12.12</c:v>
                </c:pt>
                <c:pt idx="27" formatCode="General">
                  <c:v>9.3699999999999992</c:v>
                </c:pt>
                <c:pt idx="28" formatCode="General">
                  <c:v>10.06</c:v>
                </c:pt>
                <c:pt idx="29" formatCode="General">
                  <c:v>9.86</c:v>
                </c:pt>
                <c:pt idx="30" formatCode="General">
                  <c:v>10.16</c:v>
                </c:pt>
                <c:pt idx="31" formatCode="General">
                  <c:v>8.08</c:v>
                </c:pt>
                <c:pt idx="32" formatCode="General">
                  <c:v>6.94</c:v>
                </c:pt>
                <c:pt idx="33" formatCode="General">
                  <c:v>10.95</c:v>
                </c:pt>
                <c:pt idx="34" formatCode="General">
                  <c:v>8.7799999999999994</c:v>
                </c:pt>
                <c:pt idx="35" formatCode="General">
                  <c:v>10.64</c:v>
                </c:pt>
              </c:numCache>
            </c:numRef>
          </c:xVal>
          <c:yVal>
            <c:numRef>
              <c:f>'13회차(10월)'!$AV$3:$AV$38</c:f>
              <c:numCache>
                <c:formatCode>General</c:formatCode>
                <c:ptCount val="36"/>
                <c:pt idx="0" formatCode="0.00_ ">
                  <c:v>1.06</c:v>
                </c:pt>
                <c:pt idx="2" formatCode="0.00_ ">
                  <c:v>1.69</c:v>
                </c:pt>
                <c:pt idx="4" formatCode="0.00_ ">
                  <c:v>3.51</c:v>
                </c:pt>
                <c:pt idx="6" formatCode="0.00_ ">
                  <c:v>3.65</c:v>
                </c:pt>
                <c:pt idx="8" formatCode="0.00_ ">
                  <c:v>3.79</c:v>
                </c:pt>
                <c:pt idx="10" formatCode="0.00_ ">
                  <c:v>3.94</c:v>
                </c:pt>
                <c:pt idx="12" formatCode="0.00_ ">
                  <c:v>7.09</c:v>
                </c:pt>
                <c:pt idx="14" formatCode="0.00_ ">
                  <c:v>5.42</c:v>
                </c:pt>
                <c:pt idx="16" formatCode="0.00_ ">
                  <c:v>5.83</c:v>
                </c:pt>
                <c:pt idx="18" formatCode="0.00_ ">
                  <c:v>4.8499999999999996</c:v>
                </c:pt>
                <c:pt idx="20" formatCode="0.00_ ">
                  <c:v>3.78</c:v>
                </c:pt>
                <c:pt idx="22" formatCode="0.00_ ">
                  <c:v>5.07</c:v>
                </c:pt>
                <c:pt idx="24" formatCode="0.00_ ">
                  <c:v>5.89</c:v>
                </c:pt>
                <c:pt idx="26" formatCode="0.00_ ">
                  <c:v>4.95</c:v>
                </c:pt>
                <c:pt idx="28" formatCode="0.00_ ">
                  <c:v>5.44</c:v>
                </c:pt>
                <c:pt idx="30" formatCode="0.00_ ">
                  <c:v>5.15</c:v>
                </c:pt>
                <c:pt idx="33" formatCode="0.00_ ">
                  <c:v>6.71</c:v>
                </c:pt>
                <c:pt idx="35" formatCode="0.00_ ">
                  <c:v>4.3099999999999996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19-40DF-A382-E80BC9FC2C7C}"/>
            </c:ext>
          </c:extLst>
        </c:ser>
        <c:ser>
          <c:idx val="0"/>
          <c:order val="1"/>
          <c:spPr>
            <a:ln w="25400" cap="rnd">
              <a:noFill/>
              <a:round/>
            </a:ln>
            <a:effectLst/>
          </c:spPr>
          <c:marker>
            <c:symbol val="triangle"/>
            <c:size val="8"/>
            <c:spPr>
              <a:solidFill>
                <a:srgbClr val="FF0000"/>
              </a:solidFill>
              <a:ln w="9525">
                <a:solidFill>
                  <a:schemeClr val="bg1"/>
                </a:solidFill>
              </a:ln>
              <a:effectLst/>
            </c:spPr>
          </c:marker>
          <c:xVal>
            <c:numRef>
              <c:f>'13회차(10월)'!$AS$3:$AS$38</c:f>
              <c:numCache>
                <c:formatCode>0.00_ </c:formatCode>
                <c:ptCount val="36"/>
                <c:pt idx="0">
                  <c:v>4.37</c:v>
                </c:pt>
                <c:pt idx="1">
                  <c:v>6.4</c:v>
                </c:pt>
                <c:pt idx="2">
                  <c:v>5.54</c:v>
                </c:pt>
                <c:pt idx="3">
                  <c:v>5.17</c:v>
                </c:pt>
                <c:pt idx="4">
                  <c:v>5.75</c:v>
                </c:pt>
                <c:pt idx="5" formatCode="General">
                  <c:v>5.46</c:v>
                </c:pt>
                <c:pt idx="6" formatCode="General">
                  <c:v>5.83</c:v>
                </c:pt>
                <c:pt idx="7" formatCode="General">
                  <c:v>8.41</c:v>
                </c:pt>
                <c:pt idx="8" formatCode="General">
                  <c:v>10.27</c:v>
                </c:pt>
                <c:pt idx="9" formatCode="General">
                  <c:v>4.99</c:v>
                </c:pt>
                <c:pt idx="10" formatCode="General">
                  <c:v>9.9499999999999993</c:v>
                </c:pt>
                <c:pt idx="11" formatCode="General">
                  <c:v>9.6999999999999993</c:v>
                </c:pt>
                <c:pt idx="12" formatCode="General">
                  <c:v>8.44</c:v>
                </c:pt>
                <c:pt idx="13" formatCode="General">
                  <c:v>8.01</c:v>
                </c:pt>
                <c:pt idx="14" formatCode="General">
                  <c:v>10.1</c:v>
                </c:pt>
                <c:pt idx="15" formatCode="General">
                  <c:v>10.86</c:v>
                </c:pt>
                <c:pt idx="16" formatCode="General">
                  <c:v>9.3000000000000007</c:v>
                </c:pt>
                <c:pt idx="17" formatCode="General">
                  <c:v>7.83</c:v>
                </c:pt>
                <c:pt idx="18" formatCode="General">
                  <c:v>10.51</c:v>
                </c:pt>
                <c:pt idx="19" formatCode="General">
                  <c:v>10.050000000000001</c:v>
                </c:pt>
                <c:pt idx="20" formatCode="General">
                  <c:v>10.08</c:v>
                </c:pt>
                <c:pt idx="21" formatCode="General">
                  <c:v>10.44</c:v>
                </c:pt>
                <c:pt idx="22" formatCode="General">
                  <c:v>9.59</c:v>
                </c:pt>
                <c:pt idx="23" formatCode="General">
                  <c:v>7.98</c:v>
                </c:pt>
                <c:pt idx="24" formatCode="General">
                  <c:v>8.73</c:v>
                </c:pt>
                <c:pt idx="25" formatCode="General">
                  <c:v>10.42</c:v>
                </c:pt>
                <c:pt idx="26" formatCode="General">
                  <c:v>12.12</c:v>
                </c:pt>
                <c:pt idx="27" formatCode="General">
                  <c:v>9.3699999999999992</c:v>
                </c:pt>
                <c:pt idx="28" formatCode="General">
                  <c:v>10.06</c:v>
                </c:pt>
                <c:pt idx="29" formatCode="General">
                  <c:v>9.86</c:v>
                </c:pt>
                <c:pt idx="30" formatCode="General">
                  <c:v>10.16</c:v>
                </c:pt>
                <c:pt idx="31" formatCode="General">
                  <c:v>8.08</c:v>
                </c:pt>
                <c:pt idx="32" formatCode="General">
                  <c:v>6.94</c:v>
                </c:pt>
                <c:pt idx="33" formatCode="General">
                  <c:v>10.95</c:v>
                </c:pt>
                <c:pt idx="34" formatCode="General">
                  <c:v>8.7799999999999994</c:v>
                </c:pt>
                <c:pt idx="35" formatCode="General">
                  <c:v>10.64</c:v>
                </c:pt>
              </c:numCache>
            </c:numRef>
          </c:xVal>
          <c:yVal>
            <c:numRef>
              <c:f>'13회차(10월)'!$AU$3:$AU$38</c:f>
              <c:numCache>
                <c:formatCode>General</c:formatCode>
                <c:ptCount val="36"/>
                <c:pt idx="1">
                  <c:v>2.48</c:v>
                </c:pt>
                <c:pt idx="3">
                  <c:v>1.58</c:v>
                </c:pt>
                <c:pt idx="5">
                  <c:v>-0.3</c:v>
                </c:pt>
                <c:pt idx="7">
                  <c:v>1.85</c:v>
                </c:pt>
                <c:pt idx="9">
                  <c:v>-1.19</c:v>
                </c:pt>
                <c:pt idx="11">
                  <c:v>3.94</c:v>
                </c:pt>
                <c:pt idx="13">
                  <c:v>2.19</c:v>
                </c:pt>
                <c:pt idx="15">
                  <c:v>2.88</c:v>
                </c:pt>
                <c:pt idx="17">
                  <c:v>-0.55000000000000004</c:v>
                </c:pt>
                <c:pt idx="19">
                  <c:v>5.0999999999999996</c:v>
                </c:pt>
                <c:pt idx="21">
                  <c:v>2.35</c:v>
                </c:pt>
                <c:pt idx="23">
                  <c:v>2.72</c:v>
                </c:pt>
                <c:pt idx="25">
                  <c:v>1.32</c:v>
                </c:pt>
                <c:pt idx="27">
                  <c:v>2.36</c:v>
                </c:pt>
                <c:pt idx="29">
                  <c:v>3.42</c:v>
                </c:pt>
                <c:pt idx="31">
                  <c:v>3.15</c:v>
                </c:pt>
                <c:pt idx="32">
                  <c:v>5.23</c:v>
                </c:pt>
                <c:pt idx="34">
                  <c:v>2.95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419-40DF-A382-E80BC9FC2C7C}"/>
            </c:ext>
          </c:extLst>
        </c:ser>
        <c:ser>
          <c:idx val="1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'13회차(10월)'!$AS$39:$AS$39</c:f>
              <c:numCache>
                <c:formatCode>General</c:formatCode>
                <c:ptCount val="1"/>
                <c:pt idx="0">
                  <c:v>12.15</c:v>
                </c:pt>
              </c:numCache>
            </c:numRef>
          </c:xVal>
          <c:yVal>
            <c:numRef>
              <c:f>'13회차(10월)'!$AV$39:$AV$39</c:f>
              <c:numCache>
                <c:formatCode>0.00_ </c:formatCode>
                <c:ptCount val="1"/>
                <c:pt idx="0">
                  <c:v>-0.53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419-40DF-A382-E80BC9FC2C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2126495"/>
        <c:axId val="1312121087"/>
      </c:scatterChart>
      <c:valAx>
        <c:axId val="1312126495"/>
        <c:scaling>
          <c:orientation val="minMax"/>
          <c:max val="25"/>
          <c:min val="-10"/>
        </c:scaling>
        <c:delete val="0"/>
        <c:axPos val="b"/>
        <c:numFmt formatCode="#,##0_ " sourceLinked="0"/>
        <c:majorTickMark val="out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1312121087"/>
        <c:crossesAt val="-20"/>
        <c:crossBetween val="midCat"/>
        <c:majorUnit val="5"/>
      </c:valAx>
      <c:valAx>
        <c:axId val="1312121087"/>
        <c:scaling>
          <c:orientation val="minMax"/>
          <c:max val="25"/>
          <c:min val="-5"/>
        </c:scaling>
        <c:delete val="0"/>
        <c:axPos val="l"/>
        <c:numFmt formatCode="#,##0_ " sourceLinked="0"/>
        <c:majorTickMark val="out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1312126495"/>
        <c:crossesAt val="-20"/>
        <c:crossBetween val="midCat"/>
        <c:majorUnit val="5"/>
      </c:valAx>
      <c:spPr>
        <a:noFill/>
        <a:ln w="12700" cmpd="sng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3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0000CC"/>
              </a:solidFill>
              <a:ln w="9525">
                <a:solidFill>
                  <a:schemeClr val="bg1"/>
                </a:solidFill>
              </a:ln>
              <a:effectLst/>
            </c:spPr>
          </c:marker>
          <c:xVal>
            <c:numRef>
              <c:f>'14회차(11월)'!$AS$3:$AS$38</c:f>
              <c:numCache>
                <c:formatCode>0.00_ </c:formatCode>
                <c:ptCount val="36"/>
                <c:pt idx="0">
                  <c:v>5.3</c:v>
                </c:pt>
                <c:pt idx="1">
                  <c:v>4.8899999999999997</c:v>
                </c:pt>
                <c:pt idx="2">
                  <c:v>5.7</c:v>
                </c:pt>
                <c:pt idx="3">
                  <c:v>4.66</c:v>
                </c:pt>
                <c:pt idx="4">
                  <c:v>6.17</c:v>
                </c:pt>
                <c:pt idx="5" formatCode="General">
                  <c:v>7.22</c:v>
                </c:pt>
                <c:pt idx="6" formatCode="General">
                  <c:v>6.56</c:v>
                </c:pt>
                <c:pt idx="7" formatCode="General">
                  <c:v>10.25</c:v>
                </c:pt>
                <c:pt idx="8" formatCode="General">
                  <c:v>9.6999999999999993</c:v>
                </c:pt>
                <c:pt idx="9" formatCode="General">
                  <c:v>8.2799999999999994</c:v>
                </c:pt>
                <c:pt idx="10" formatCode="General">
                  <c:v>10</c:v>
                </c:pt>
                <c:pt idx="11" formatCode="General">
                  <c:v>7.91</c:v>
                </c:pt>
                <c:pt idx="12" formatCode="General">
                  <c:v>10.02</c:v>
                </c:pt>
                <c:pt idx="13" formatCode="General">
                  <c:v>8.6199999999999992</c:v>
                </c:pt>
                <c:pt idx="14" formatCode="General">
                  <c:v>9.9</c:v>
                </c:pt>
                <c:pt idx="15" formatCode="General">
                  <c:v>10.37</c:v>
                </c:pt>
                <c:pt idx="16" formatCode="General">
                  <c:v>9.3000000000000007</c:v>
                </c:pt>
                <c:pt idx="17" formatCode="General">
                  <c:v>4.1100000000000003</c:v>
                </c:pt>
                <c:pt idx="18" formatCode="General">
                  <c:v>9.08</c:v>
                </c:pt>
                <c:pt idx="19" formatCode="General">
                  <c:v>10.59</c:v>
                </c:pt>
                <c:pt idx="20" formatCode="General">
                  <c:v>9.73</c:v>
                </c:pt>
                <c:pt idx="21" formatCode="General">
                  <c:v>12.48</c:v>
                </c:pt>
                <c:pt idx="22" formatCode="General">
                  <c:v>9.1</c:v>
                </c:pt>
                <c:pt idx="23" formatCode="General">
                  <c:v>6.28</c:v>
                </c:pt>
                <c:pt idx="24" formatCode="General">
                  <c:v>9.08</c:v>
                </c:pt>
                <c:pt idx="25" formatCode="General">
                  <c:v>12.37</c:v>
                </c:pt>
                <c:pt idx="26" formatCode="General">
                  <c:v>9.59</c:v>
                </c:pt>
                <c:pt idx="27" formatCode="General">
                  <c:v>8.6999999999999993</c:v>
                </c:pt>
                <c:pt idx="28" formatCode="General">
                  <c:v>9.44</c:v>
                </c:pt>
                <c:pt idx="29" formatCode="General">
                  <c:v>10.81</c:v>
                </c:pt>
                <c:pt idx="30" formatCode="General">
                  <c:v>9.4</c:v>
                </c:pt>
                <c:pt idx="31" formatCode="General">
                  <c:v>11.16</c:v>
                </c:pt>
                <c:pt idx="32" formatCode="General">
                  <c:v>12.38</c:v>
                </c:pt>
                <c:pt idx="33" formatCode="General">
                  <c:v>10.89</c:v>
                </c:pt>
                <c:pt idx="34" formatCode="General">
                  <c:v>9.91</c:v>
                </c:pt>
                <c:pt idx="35" formatCode="General">
                  <c:v>10.210000000000001</c:v>
                </c:pt>
              </c:numCache>
            </c:numRef>
          </c:xVal>
          <c:yVal>
            <c:numRef>
              <c:f>'14회차(11월)'!$AV$3:$AV$38</c:f>
              <c:numCache>
                <c:formatCode>General</c:formatCode>
                <c:ptCount val="36"/>
                <c:pt idx="0" formatCode="0.00_ ">
                  <c:v>3.01</c:v>
                </c:pt>
                <c:pt idx="2" formatCode="0.00_ ">
                  <c:v>2.2999999999999998</c:v>
                </c:pt>
                <c:pt idx="4" formatCode="0.00_ ">
                  <c:v>2.82</c:v>
                </c:pt>
                <c:pt idx="6" formatCode="0.00_ ">
                  <c:v>2.4500000000000002</c:v>
                </c:pt>
                <c:pt idx="8" formatCode="0.00_ ">
                  <c:v>5.74</c:v>
                </c:pt>
                <c:pt idx="10" formatCode="0.00_ ">
                  <c:v>3.95</c:v>
                </c:pt>
                <c:pt idx="12" formatCode="0.00_ ">
                  <c:v>3.95</c:v>
                </c:pt>
                <c:pt idx="14" formatCode="0.00_ ">
                  <c:v>4.57</c:v>
                </c:pt>
                <c:pt idx="16" formatCode="0.00_ ">
                  <c:v>4.78</c:v>
                </c:pt>
                <c:pt idx="18" formatCode="0.00_ ">
                  <c:v>4.32</c:v>
                </c:pt>
                <c:pt idx="20" formatCode="0.00_ ">
                  <c:v>4.3600000000000003</c:v>
                </c:pt>
                <c:pt idx="22" formatCode="0.00_ ">
                  <c:v>4.71</c:v>
                </c:pt>
                <c:pt idx="24" formatCode="0.00_ ">
                  <c:v>5.62</c:v>
                </c:pt>
                <c:pt idx="26" formatCode="0.00_ ">
                  <c:v>5.23</c:v>
                </c:pt>
                <c:pt idx="28" formatCode="0.00_ ">
                  <c:v>4.88</c:v>
                </c:pt>
                <c:pt idx="30" formatCode="0.00_ ">
                  <c:v>6.24</c:v>
                </c:pt>
                <c:pt idx="33" formatCode="0.00_ ">
                  <c:v>3.9</c:v>
                </c:pt>
                <c:pt idx="35" formatCode="0.00_ ">
                  <c:v>4.7300000000000004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03-4032-BAA5-839EB6B9D6D6}"/>
            </c:ext>
          </c:extLst>
        </c:ser>
        <c:ser>
          <c:idx val="0"/>
          <c:order val="1"/>
          <c:spPr>
            <a:ln w="25400" cap="rnd">
              <a:noFill/>
              <a:round/>
            </a:ln>
            <a:effectLst/>
          </c:spPr>
          <c:marker>
            <c:symbol val="triangle"/>
            <c:size val="8"/>
            <c:spPr>
              <a:solidFill>
                <a:srgbClr val="FF0000"/>
              </a:solidFill>
              <a:ln w="9525">
                <a:solidFill>
                  <a:schemeClr val="bg1"/>
                </a:solidFill>
              </a:ln>
              <a:effectLst/>
            </c:spPr>
          </c:marker>
          <c:xVal>
            <c:numRef>
              <c:f>'14회차(11월)'!$AS$3:$AS$38</c:f>
              <c:numCache>
                <c:formatCode>0.00_ </c:formatCode>
                <c:ptCount val="36"/>
                <c:pt idx="0">
                  <c:v>5.3</c:v>
                </c:pt>
                <c:pt idx="1">
                  <c:v>4.8899999999999997</c:v>
                </c:pt>
                <c:pt idx="2">
                  <c:v>5.7</c:v>
                </c:pt>
                <c:pt idx="3">
                  <c:v>4.66</c:v>
                </c:pt>
                <c:pt idx="4">
                  <c:v>6.17</c:v>
                </c:pt>
                <c:pt idx="5" formatCode="General">
                  <c:v>7.22</c:v>
                </c:pt>
                <c:pt idx="6" formatCode="General">
                  <c:v>6.56</c:v>
                </c:pt>
                <c:pt idx="7" formatCode="General">
                  <c:v>10.25</c:v>
                </c:pt>
                <c:pt idx="8" formatCode="General">
                  <c:v>9.6999999999999993</c:v>
                </c:pt>
                <c:pt idx="9" formatCode="General">
                  <c:v>8.2799999999999994</c:v>
                </c:pt>
                <c:pt idx="10" formatCode="General">
                  <c:v>10</c:v>
                </c:pt>
                <c:pt idx="11" formatCode="General">
                  <c:v>7.91</c:v>
                </c:pt>
                <c:pt idx="12" formatCode="General">
                  <c:v>10.02</c:v>
                </c:pt>
                <c:pt idx="13" formatCode="General">
                  <c:v>8.6199999999999992</c:v>
                </c:pt>
                <c:pt idx="14" formatCode="General">
                  <c:v>9.9</c:v>
                </c:pt>
                <c:pt idx="15" formatCode="General">
                  <c:v>10.37</c:v>
                </c:pt>
                <c:pt idx="16" formatCode="General">
                  <c:v>9.3000000000000007</c:v>
                </c:pt>
                <c:pt idx="17" formatCode="General">
                  <c:v>4.1100000000000003</c:v>
                </c:pt>
                <c:pt idx="18" formatCode="General">
                  <c:v>9.08</c:v>
                </c:pt>
                <c:pt idx="19" formatCode="General">
                  <c:v>10.59</c:v>
                </c:pt>
                <c:pt idx="20" formatCode="General">
                  <c:v>9.73</c:v>
                </c:pt>
                <c:pt idx="21" formatCode="General">
                  <c:v>12.48</c:v>
                </c:pt>
                <c:pt idx="22" formatCode="General">
                  <c:v>9.1</c:v>
                </c:pt>
                <c:pt idx="23" formatCode="General">
                  <c:v>6.28</c:v>
                </c:pt>
                <c:pt idx="24" formatCode="General">
                  <c:v>9.08</c:v>
                </c:pt>
                <c:pt idx="25" formatCode="General">
                  <c:v>12.37</c:v>
                </c:pt>
                <c:pt idx="26" formatCode="General">
                  <c:v>9.59</c:v>
                </c:pt>
                <c:pt idx="27" formatCode="General">
                  <c:v>8.6999999999999993</c:v>
                </c:pt>
                <c:pt idx="28" formatCode="General">
                  <c:v>9.44</c:v>
                </c:pt>
                <c:pt idx="29" formatCode="General">
                  <c:v>10.81</c:v>
                </c:pt>
                <c:pt idx="30" formatCode="General">
                  <c:v>9.4</c:v>
                </c:pt>
                <c:pt idx="31" formatCode="General">
                  <c:v>11.16</c:v>
                </c:pt>
                <c:pt idx="32" formatCode="General">
                  <c:v>12.38</c:v>
                </c:pt>
                <c:pt idx="33" formatCode="General">
                  <c:v>10.89</c:v>
                </c:pt>
                <c:pt idx="34" formatCode="General">
                  <c:v>9.91</c:v>
                </c:pt>
                <c:pt idx="35" formatCode="General">
                  <c:v>10.210000000000001</c:v>
                </c:pt>
              </c:numCache>
            </c:numRef>
          </c:xVal>
          <c:yVal>
            <c:numRef>
              <c:f>'14회차(11월)'!$AU$3:$AU$38</c:f>
              <c:numCache>
                <c:formatCode>General</c:formatCode>
                <c:ptCount val="36"/>
                <c:pt idx="1">
                  <c:v>1.86</c:v>
                </c:pt>
                <c:pt idx="3">
                  <c:v>2.84</c:v>
                </c:pt>
                <c:pt idx="5">
                  <c:v>2.5299999999999998</c:v>
                </c:pt>
                <c:pt idx="7">
                  <c:v>7.06</c:v>
                </c:pt>
                <c:pt idx="9">
                  <c:v>1.69</c:v>
                </c:pt>
                <c:pt idx="11">
                  <c:v>2.34</c:v>
                </c:pt>
                <c:pt idx="13">
                  <c:v>3.8</c:v>
                </c:pt>
                <c:pt idx="15">
                  <c:v>3.36</c:v>
                </c:pt>
                <c:pt idx="17">
                  <c:v>0.88</c:v>
                </c:pt>
                <c:pt idx="19">
                  <c:v>4.21</c:v>
                </c:pt>
                <c:pt idx="21">
                  <c:v>2.4700000000000002</c:v>
                </c:pt>
                <c:pt idx="23">
                  <c:v>8.36</c:v>
                </c:pt>
                <c:pt idx="25">
                  <c:v>3.18</c:v>
                </c:pt>
                <c:pt idx="27">
                  <c:v>3.55</c:v>
                </c:pt>
                <c:pt idx="29">
                  <c:v>2.67</c:v>
                </c:pt>
                <c:pt idx="31">
                  <c:v>3.64</c:v>
                </c:pt>
                <c:pt idx="32">
                  <c:v>2.5</c:v>
                </c:pt>
                <c:pt idx="34">
                  <c:v>4.82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03-4032-BAA5-839EB6B9D6D6}"/>
            </c:ext>
          </c:extLst>
        </c:ser>
        <c:ser>
          <c:idx val="1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'14회차(11월)'!$AS$39</c:f>
              <c:numCache>
                <c:formatCode>General</c:formatCode>
                <c:ptCount val="1"/>
                <c:pt idx="0">
                  <c:v>11.75</c:v>
                </c:pt>
              </c:numCache>
            </c:numRef>
          </c:xVal>
          <c:yVal>
            <c:numRef>
              <c:f>'14회차(11월)'!$AV$39</c:f>
              <c:numCache>
                <c:formatCode>0.00_ </c:formatCode>
                <c:ptCount val="1"/>
                <c:pt idx="0">
                  <c:v>1.33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803-4032-BAA5-839EB6B9D6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2126495"/>
        <c:axId val="1312121087"/>
      </c:scatterChart>
      <c:valAx>
        <c:axId val="1312126495"/>
        <c:scaling>
          <c:orientation val="minMax"/>
          <c:max val="25"/>
          <c:min val="-10"/>
        </c:scaling>
        <c:delete val="0"/>
        <c:axPos val="b"/>
        <c:numFmt formatCode="#,##0_ " sourceLinked="0"/>
        <c:majorTickMark val="out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1312121087"/>
        <c:crossesAt val="-20"/>
        <c:crossBetween val="midCat"/>
        <c:majorUnit val="5"/>
      </c:valAx>
      <c:valAx>
        <c:axId val="1312121087"/>
        <c:scaling>
          <c:orientation val="minMax"/>
          <c:max val="25"/>
          <c:min val="-5"/>
        </c:scaling>
        <c:delete val="0"/>
        <c:axPos val="l"/>
        <c:numFmt formatCode="#,##0_ " sourceLinked="0"/>
        <c:majorTickMark val="out"/>
        <c:minorTickMark val="in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1312126495"/>
        <c:crossesAt val="-20"/>
        <c:crossBetween val="midCat"/>
        <c:majorUnit val="5"/>
      </c:valAx>
      <c:spPr>
        <a:noFill/>
        <a:ln w="12700" cmpd="sng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'안정동위원소 (전체)'!$A$3:$A$38</c:f>
              <c:strCache>
                <c:ptCount val="36"/>
                <c:pt idx="0">
                  <c:v>JS-1</c:v>
                </c:pt>
                <c:pt idx="1">
                  <c:v>JS-2</c:v>
                </c:pt>
                <c:pt idx="2">
                  <c:v>JS-3</c:v>
                </c:pt>
                <c:pt idx="3">
                  <c:v>JS-4</c:v>
                </c:pt>
                <c:pt idx="4">
                  <c:v>JS-5</c:v>
                </c:pt>
                <c:pt idx="5">
                  <c:v>JS-6</c:v>
                </c:pt>
                <c:pt idx="6">
                  <c:v>JS-7</c:v>
                </c:pt>
                <c:pt idx="7">
                  <c:v>JS-8</c:v>
                </c:pt>
                <c:pt idx="8">
                  <c:v>JS-9</c:v>
                </c:pt>
                <c:pt idx="9">
                  <c:v>JS-10</c:v>
                </c:pt>
                <c:pt idx="10">
                  <c:v>JS-11</c:v>
                </c:pt>
                <c:pt idx="11">
                  <c:v>JS-12</c:v>
                </c:pt>
                <c:pt idx="12">
                  <c:v>JS-13</c:v>
                </c:pt>
                <c:pt idx="13">
                  <c:v>JS-14</c:v>
                </c:pt>
                <c:pt idx="14">
                  <c:v>JS-15</c:v>
                </c:pt>
                <c:pt idx="15">
                  <c:v>JS-16</c:v>
                </c:pt>
                <c:pt idx="16">
                  <c:v>JS-17</c:v>
                </c:pt>
                <c:pt idx="17">
                  <c:v>JS-18</c:v>
                </c:pt>
                <c:pt idx="18">
                  <c:v>JS-19</c:v>
                </c:pt>
                <c:pt idx="19">
                  <c:v>JS-20</c:v>
                </c:pt>
                <c:pt idx="20">
                  <c:v>JS-21</c:v>
                </c:pt>
                <c:pt idx="21">
                  <c:v>JS-22</c:v>
                </c:pt>
                <c:pt idx="22">
                  <c:v>JS-23</c:v>
                </c:pt>
                <c:pt idx="23">
                  <c:v>JS-24</c:v>
                </c:pt>
                <c:pt idx="24">
                  <c:v>JS-25</c:v>
                </c:pt>
                <c:pt idx="25">
                  <c:v>JS-26</c:v>
                </c:pt>
                <c:pt idx="26">
                  <c:v>JS-27</c:v>
                </c:pt>
                <c:pt idx="27">
                  <c:v>JS-28</c:v>
                </c:pt>
                <c:pt idx="28">
                  <c:v>JS-29</c:v>
                </c:pt>
                <c:pt idx="29">
                  <c:v>JS-30</c:v>
                </c:pt>
                <c:pt idx="30">
                  <c:v>JS-31</c:v>
                </c:pt>
                <c:pt idx="31">
                  <c:v>JS-32</c:v>
                </c:pt>
                <c:pt idx="32">
                  <c:v>JS-33</c:v>
                </c:pt>
                <c:pt idx="33">
                  <c:v>JS-34</c:v>
                </c:pt>
                <c:pt idx="34">
                  <c:v>JS-35</c:v>
                </c:pt>
                <c:pt idx="35">
                  <c:v>JS-36</c:v>
                </c:pt>
              </c:strCache>
            </c:strRef>
          </c:cat>
          <c:val>
            <c:numRef>
              <c:f>'안정동위원소 (전체)'!$O$3:$O$38</c:f>
              <c:numCache>
                <c:formatCode>General</c:formatCode>
                <c:ptCount val="36"/>
                <c:pt idx="0">
                  <c:v>7.07</c:v>
                </c:pt>
                <c:pt idx="1">
                  <c:v>6.27</c:v>
                </c:pt>
                <c:pt idx="2">
                  <c:v>7.17</c:v>
                </c:pt>
                <c:pt idx="3">
                  <c:v>-1.51</c:v>
                </c:pt>
                <c:pt idx="4">
                  <c:v>5.73</c:v>
                </c:pt>
                <c:pt idx="5">
                  <c:v>5.15</c:v>
                </c:pt>
                <c:pt idx="6">
                  <c:v>5.49</c:v>
                </c:pt>
                <c:pt idx="7">
                  <c:v>9.11</c:v>
                </c:pt>
                <c:pt idx="8">
                  <c:v>8.6999999999999993</c:v>
                </c:pt>
                <c:pt idx="9">
                  <c:v>10.93</c:v>
                </c:pt>
                <c:pt idx="10">
                  <c:v>8.42</c:v>
                </c:pt>
                <c:pt idx="11">
                  <c:v>5.75</c:v>
                </c:pt>
                <c:pt idx="12">
                  <c:v>8.01</c:v>
                </c:pt>
                <c:pt idx="13">
                  <c:v>8.84</c:v>
                </c:pt>
                <c:pt idx="14">
                  <c:v>8.58</c:v>
                </c:pt>
                <c:pt idx="15">
                  <c:v>7.21</c:v>
                </c:pt>
                <c:pt idx="16">
                  <c:v>9.0399999999999991</c:v>
                </c:pt>
                <c:pt idx="17">
                  <c:v>8.8699999999999992</c:v>
                </c:pt>
                <c:pt idx="18">
                  <c:v>10.48</c:v>
                </c:pt>
                <c:pt idx="19">
                  <c:v>8.19</c:v>
                </c:pt>
                <c:pt idx="20">
                  <c:v>9.77</c:v>
                </c:pt>
                <c:pt idx="21">
                  <c:v>20.170000000000002</c:v>
                </c:pt>
                <c:pt idx="22">
                  <c:v>8.17</c:v>
                </c:pt>
                <c:pt idx="23">
                  <c:v>7.7</c:v>
                </c:pt>
                <c:pt idx="24">
                  <c:v>8.69</c:v>
                </c:pt>
                <c:pt idx="25">
                  <c:v>8.49</c:v>
                </c:pt>
                <c:pt idx="26">
                  <c:v>9.24</c:v>
                </c:pt>
                <c:pt idx="27">
                  <c:v>9.4600000000000009</c:v>
                </c:pt>
                <c:pt idx="28">
                  <c:v>10.51</c:v>
                </c:pt>
                <c:pt idx="29">
                  <c:v>15.24</c:v>
                </c:pt>
                <c:pt idx="30">
                  <c:v>12.19</c:v>
                </c:pt>
                <c:pt idx="31">
                  <c:v>10.33</c:v>
                </c:pt>
                <c:pt idx="32">
                  <c:v>10.06</c:v>
                </c:pt>
                <c:pt idx="33">
                  <c:v>12.27</c:v>
                </c:pt>
                <c:pt idx="34">
                  <c:v>7.56</c:v>
                </c:pt>
                <c:pt idx="35">
                  <c:v>11.08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EB-4886-AF05-F0F7731830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-27"/>
        <c:axId val="1103823183"/>
        <c:axId val="1103827759"/>
      </c:barChart>
      <c:catAx>
        <c:axId val="110382318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1103827759"/>
        <c:crosses val="autoZero"/>
        <c:auto val="1"/>
        <c:lblAlgn val="ctr"/>
        <c:lblOffset val="100"/>
        <c:noMultiLvlLbl val="0"/>
      </c:catAx>
      <c:valAx>
        <c:axId val="1103827759"/>
        <c:scaling>
          <c:orientation val="minMax"/>
          <c:max val="16"/>
          <c:min val="0"/>
        </c:scaling>
        <c:delete val="0"/>
        <c:axPos val="l"/>
        <c:numFmt formatCode="0.0_ " sourceLinked="0"/>
        <c:majorTickMark val="out"/>
        <c:minorTickMark val="none"/>
        <c:tickLblPos val="nextTo"/>
        <c:spPr>
          <a:noFill/>
          <a:ln>
            <a:solidFill>
              <a:schemeClr val="tx1">
                <a:alpha val="97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1103823183"/>
        <c:crosses val="autoZero"/>
        <c:crossBetween val="between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'안정동위원소 (전체)'!$A$3:$A$38</c:f>
              <c:strCache>
                <c:ptCount val="36"/>
                <c:pt idx="0">
                  <c:v>JS-1</c:v>
                </c:pt>
                <c:pt idx="1">
                  <c:v>JS-2</c:v>
                </c:pt>
                <c:pt idx="2">
                  <c:v>JS-3</c:v>
                </c:pt>
                <c:pt idx="3">
                  <c:v>JS-4</c:v>
                </c:pt>
                <c:pt idx="4">
                  <c:v>JS-5</c:v>
                </c:pt>
                <c:pt idx="5">
                  <c:v>JS-6</c:v>
                </c:pt>
                <c:pt idx="6">
                  <c:v>JS-7</c:v>
                </c:pt>
                <c:pt idx="7">
                  <c:v>JS-8</c:v>
                </c:pt>
                <c:pt idx="8">
                  <c:v>JS-9</c:v>
                </c:pt>
                <c:pt idx="9">
                  <c:v>JS-10</c:v>
                </c:pt>
                <c:pt idx="10">
                  <c:v>JS-11</c:v>
                </c:pt>
                <c:pt idx="11">
                  <c:v>JS-12</c:v>
                </c:pt>
                <c:pt idx="12">
                  <c:v>JS-13</c:v>
                </c:pt>
                <c:pt idx="13">
                  <c:v>JS-14</c:v>
                </c:pt>
                <c:pt idx="14">
                  <c:v>JS-15</c:v>
                </c:pt>
                <c:pt idx="15">
                  <c:v>JS-16</c:v>
                </c:pt>
                <c:pt idx="16">
                  <c:v>JS-17</c:v>
                </c:pt>
                <c:pt idx="17">
                  <c:v>JS-18</c:v>
                </c:pt>
                <c:pt idx="18">
                  <c:v>JS-19</c:v>
                </c:pt>
                <c:pt idx="19">
                  <c:v>JS-20</c:v>
                </c:pt>
                <c:pt idx="20">
                  <c:v>JS-21</c:v>
                </c:pt>
                <c:pt idx="21">
                  <c:v>JS-22</c:v>
                </c:pt>
                <c:pt idx="22">
                  <c:v>JS-23</c:v>
                </c:pt>
                <c:pt idx="23">
                  <c:v>JS-24</c:v>
                </c:pt>
                <c:pt idx="24">
                  <c:v>JS-25</c:v>
                </c:pt>
                <c:pt idx="25">
                  <c:v>JS-26</c:v>
                </c:pt>
                <c:pt idx="26">
                  <c:v>JS-27</c:v>
                </c:pt>
                <c:pt idx="27">
                  <c:v>JS-28</c:v>
                </c:pt>
                <c:pt idx="28">
                  <c:v>JS-29</c:v>
                </c:pt>
                <c:pt idx="29">
                  <c:v>JS-30</c:v>
                </c:pt>
                <c:pt idx="30">
                  <c:v>JS-31</c:v>
                </c:pt>
                <c:pt idx="31">
                  <c:v>JS-32</c:v>
                </c:pt>
                <c:pt idx="32">
                  <c:v>JS-33</c:v>
                </c:pt>
                <c:pt idx="33">
                  <c:v>JS-34</c:v>
                </c:pt>
                <c:pt idx="34">
                  <c:v>JS-35</c:v>
                </c:pt>
                <c:pt idx="35">
                  <c:v>JS-36</c:v>
                </c:pt>
              </c:strCache>
            </c:strRef>
          </c:cat>
          <c:val>
            <c:numRef>
              <c:f>'안정동위원소 (전체)'!$G$3:$G$38</c:f>
              <c:numCache>
                <c:formatCode>0.00_);[Red]\(0.00\)</c:formatCode>
                <c:ptCount val="36"/>
                <c:pt idx="0">
                  <c:v>1.59</c:v>
                </c:pt>
                <c:pt idx="1">
                  <c:v>3.13</c:v>
                </c:pt>
                <c:pt idx="2">
                  <c:v>2.11</c:v>
                </c:pt>
                <c:pt idx="3">
                  <c:v>2.4900000000000002</c:v>
                </c:pt>
                <c:pt idx="4">
                  <c:v>2.34</c:v>
                </c:pt>
                <c:pt idx="5">
                  <c:v>1.96</c:v>
                </c:pt>
                <c:pt idx="6">
                  <c:v>1.99</c:v>
                </c:pt>
                <c:pt idx="7">
                  <c:v>1.23</c:v>
                </c:pt>
                <c:pt idx="8">
                  <c:v>4.9000000000000004</c:v>
                </c:pt>
                <c:pt idx="9">
                  <c:v>1.97</c:v>
                </c:pt>
                <c:pt idx="10">
                  <c:v>6.38</c:v>
                </c:pt>
                <c:pt idx="11">
                  <c:v>1.1000000000000001</c:v>
                </c:pt>
                <c:pt idx="12">
                  <c:v>3.61</c:v>
                </c:pt>
                <c:pt idx="13">
                  <c:v>2.88</c:v>
                </c:pt>
                <c:pt idx="14">
                  <c:v>3.77</c:v>
                </c:pt>
                <c:pt idx="15">
                  <c:v>2.4900000000000002</c:v>
                </c:pt>
                <c:pt idx="16">
                  <c:v>4.45</c:v>
                </c:pt>
                <c:pt idx="17">
                  <c:v>2.25</c:v>
                </c:pt>
                <c:pt idx="18">
                  <c:v>3.53</c:v>
                </c:pt>
                <c:pt idx="19">
                  <c:v>3.51</c:v>
                </c:pt>
                <c:pt idx="20">
                  <c:v>4.05</c:v>
                </c:pt>
                <c:pt idx="21">
                  <c:v>1.74</c:v>
                </c:pt>
                <c:pt idx="22">
                  <c:v>12.27</c:v>
                </c:pt>
                <c:pt idx="23">
                  <c:v>3.73</c:v>
                </c:pt>
                <c:pt idx="24">
                  <c:v>4.3600000000000003</c:v>
                </c:pt>
                <c:pt idx="25">
                  <c:v>2.86</c:v>
                </c:pt>
                <c:pt idx="26">
                  <c:v>5.44</c:v>
                </c:pt>
                <c:pt idx="27">
                  <c:v>3.67</c:v>
                </c:pt>
                <c:pt idx="28">
                  <c:v>4.09</c:v>
                </c:pt>
                <c:pt idx="29">
                  <c:v>2.41</c:v>
                </c:pt>
                <c:pt idx="30">
                  <c:v>5.01</c:v>
                </c:pt>
                <c:pt idx="31">
                  <c:v>3.7</c:v>
                </c:pt>
                <c:pt idx="32">
                  <c:v>2.8</c:v>
                </c:pt>
                <c:pt idx="33">
                  <c:v>4.32</c:v>
                </c:pt>
                <c:pt idx="34">
                  <c:v>5.67</c:v>
                </c:pt>
                <c:pt idx="35">
                  <c:v>4.87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0F-474E-A5B0-09F25932D9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-27"/>
        <c:axId val="1103823183"/>
        <c:axId val="1103827759"/>
      </c:barChart>
      <c:catAx>
        <c:axId val="110382318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1103827759"/>
        <c:crosses val="autoZero"/>
        <c:auto val="1"/>
        <c:lblAlgn val="ctr"/>
        <c:lblOffset val="100"/>
        <c:noMultiLvlLbl val="0"/>
      </c:catAx>
      <c:valAx>
        <c:axId val="1103827759"/>
        <c:scaling>
          <c:orientation val="minMax"/>
          <c:max val="16"/>
        </c:scaling>
        <c:delete val="0"/>
        <c:axPos val="l"/>
        <c:numFmt formatCode="0.0_ " sourceLinked="0"/>
        <c:majorTickMark val="out"/>
        <c:minorTickMark val="none"/>
        <c:tickLblPos val="nextTo"/>
        <c:spPr>
          <a:noFill/>
          <a:ln>
            <a:solidFill>
              <a:schemeClr val="tx1">
                <a:alpha val="97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1103823183"/>
        <c:crosses val="autoZero"/>
        <c:crossBetween val="between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'안정동위원소 (전체)'!$A$3:$A$38</c:f>
              <c:strCache>
                <c:ptCount val="36"/>
                <c:pt idx="0">
                  <c:v>JS-1</c:v>
                </c:pt>
                <c:pt idx="1">
                  <c:v>JS-2</c:v>
                </c:pt>
                <c:pt idx="2">
                  <c:v>JS-3</c:v>
                </c:pt>
                <c:pt idx="3">
                  <c:v>JS-4</c:v>
                </c:pt>
                <c:pt idx="4">
                  <c:v>JS-5</c:v>
                </c:pt>
                <c:pt idx="5">
                  <c:v>JS-6</c:v>
                </c:pt>
                <c:pt idx="6">
                  <c:v>JS-7</c:v>
                </c:pt>
                <c:pt idx="7">
                  <c:v>JS-8</c:v>
                </c:pt>
                <c:pt idx="8">
                  <c:v>JS-9</c:v>
                </c:pt>
                <c:pt idx="9">
                  <c:v>JS-10</c:v>
                </c:pt>
                <c:pt idx="10">
                  <c:v>JS-11</c:v>
                </c:pt>
                <c:pt idx="11">
                  <c:v>JS-12</c:v>
                </c:pt>
                <c:pt idx="12">
                  <c:v>JS-13</c:v>
                </c:pt>
                <c:pt idx="13">
                  <c:v>JS-14</c:v>
                </c:pt>
                <c:pt idx="14">
                  <c:v>JS-15</c:v>
                </c:pt>
                <c:pt idx="15">
                  <c:v>JS-16</c:v>
                </c:pt>
                <c:pt idx="16">
                  <c:v>JS-17</c:v>
                </c:pt>
                <c:pt idx="17">
                  <c:v>JS-18</c:v>
                </c:pt>
                <c:pt idx="18">
                  <c:v>JS-19</c:v>
                </c:pt>
                <c:pt idx="19">
                  <c:v>JS-20</c:v>
                </c:pt>
                <c:pt idx="20">
                  <c:v>JS-21</c:v>
                </c:pt>
                <c:pt idx="21">
                  <c:v>JS-22</c:v>
                </c:pt>
                <c:pt idx="22">
                  <c:v>JS-23</c:v>
                </c:pt>
                <c:pt idx="23">
                  <c:v>JS-24</c:v>
                </c:pt>
                <c:pt idx="24">
                  <c:v>JS-25</c:v>
                </c:pt>
                <c:pt idx="25">
                  <c:v>JS-26</c:v>
                </c:pt>
                <c:pt idx="26">
                  <c:v>JS-27</c:v>
                </c:pt>
                <c:pt idx="27">
                  <c:v>JS-28</c:v>
                </c:pt>
                <c:pt idx="28">
                  <c:v>JS-29</c:v>
                </c:pt>
                <c:pt idx="29">
                  <c:v>JS-30</c:v>
                </c:pt>
                <c:pt idx="30">
                  <c:v>JS-31</c:v>
                </c:pt>
                <c:pt idx="31">
                  <c:v>JS-32</c:v>
                </c:pt>
                <c:pt idx="32">
                  <c:v>JS-33</c:v>
                </c:pt>
                <c:pt idx="33">
                  <c:v>JS-34</c:v>
                </c:pt>
                <c:pt idx="34">
                  <c:v>JS-35</c:v>
                </c:pt>
                <c:pt idx="35">
                  <c:v>JS-36</c:v>
                </c:pt>
              </c:strCache>
            </c:strRef>
          </c:cat>
          <c:val>
            <c:numRef>
              <c:f>'안정동위원소 (전체)'!$J$3:$J$38</c:f>
              <c:numCache>
                <c:formatCode>0.00_ </c:formatCode>
                <c:ptCount val="36"/>
                <c:pt idx="0">
                  <c:v>2.0099999999999998</c:v>
                </c:pt>
                <c:pt idx="1">
                  <c:v>2.37</c:v>
                </c:pt>
                <c:pt idx="2">
                  <c:v>2.29</c:v>
                </c:pt>
                <c:pt idx="3">
                  <c:v>2.35</c:v>
                </c:pt>
                <c:pt idx="4">
                  <c:v>2.99</c:v>
                </c:pt>
                <c:pt idx="5">
                  <c:v>2.46</c:v>
                </c:pt>
                <c:pt idx="6">
                  <c:v>3.37</c:v>
                </c:pt>
                <c:pt idx="7">
                  <c:v>4.62</c:v>
                </c:pt>
                <c:pt idx="8">
                  <c:v>4.05</c:v>
                </c:pt>
                <c:pt idx="9">
                  <c:v>1.41</c:v>
                </c:pt>
                <c:pt idx="10">
                  <c:v>3.41</c:v>
                </c:pt>
                <c:pt idx="11">
                  <c:v>1.62</c:v>
                </c:pt>
                <c:pt idx="12">
                  <c:v>4.3099999999999996</c:v>
                </c:pt>
                <c:pt idx="13">
                  <c:v>2.61</c:v>
                </c:pt>
                <c:pt idx="14">
                  <c:v>5.39</c:v>
                </c:pt>
                <c:pt idx="15">
                  <c:v>1.94</c:v>
                </c:pt>
                <c:pt idx="16">
                  <c:v>4.78</c:v>
                </c:pt>
                <c:pt idx="17">
                  <c:v>1.22</c:v>
                </c:pt>
                <c:pt idx="18">
                  <c:v>3.54</c:v>
                </c:pt>
                <c:pt idx="19">
                  <c:v>2.75</c:v>
                </c:pt>
                <c:pt idx="20">
                  <c:v>3.68</c:v>
                </c:pt>
                <c:pt idx="21">
                  <c:v>1.02</c:v>
                </c:pt>
                <c:pt idx="22">
                  <c:v>7.36</c:v>
                </c:pt>
                <c:pt idx="23">
                  <c:v>7.11</c:v>
                </c:pt>
                <c:pt idx="24">
                  <c:v>5.2</c:v>
                </c:pt>
                <c:pt idx="25">
                  <c:v>4.2699999999999996</c:v>
                </c:pt>
                <c:pt idx="26">
                  <c:v>8.98</c:v>
                </c:pt>
                <c:pt idx="27">
                  <c:v>3.58</c:v>
                </c:pt>
                <c:pt idx="28">
                  <c:v>7.16</c:v>
                </c:pt>
                <c:pt idx="29">
                  <c:v>3.85</c:v>
                </c:pt>
                <c:pt idx="30">
                  <c:v>4.92</c:v>
                </c:pt>
                <c:pt idx="31">
                  <c:v>6.2</c:v>
                </c:pt>
                <c:pt idx="32">
                  <c:v>0.84</c:v>
                </c:pt>
                <c:pt idx="33">
                  <c:v>5.0599999999999996</c:v>
                </c:pt>
                <c:pt idx="34">
                  <c:v>5.42</c:v>
                </c:pt>
                <c:pt idx="35">
                  <c:v>4.53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65-4155-BCFE-0B152D07F3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-27"/>
        <c:axId val="1103823183"/>
        <c:axId val="1103827759"/>
      </c:barChart>
      <c:catAx>
        <c:axId val="110382318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1103827759"/>
        <c:crosses val="autoZero"/>
        <c:auto val="1"/>
        <c:lblAlgn val="ctr"/>
        <c:lblOffset val="100"/>
        <c:noMultiLvlLbl val="0"/>
      </c:catAx>
      <c:valAx>
        <c:axId val="1103827759"/>
        <c:scaling>
          <c:orientation val="minMax"/>
        </c:scaling>
        <c:delete val="0"/>
        <c:axPos val="l"/>
        <c:numFmt formatCode="0.0_ " sourceLinked="0"/>
        <c:majorTickMark val="out"/>
        <c:minorTickMark val="none"/>
        <c:tickLblPos val="nextTo"/>
        <c:spPr>
          <a:noFill/>
          <a:ln>
            <a:solidFill>
              <a:schemeClr val="tx1">
                <a:alpha val="97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1103823183"/>
        <c:crosses val="autoZero"/>
        <c:crossBetween val="between"/>
        <c:majorUnit val="2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'안정동위원소 (전체)'!$A$3:$A$38</c:f>
              <c:strCache>
                <c:ptCount val="36"/>
                <c:pt idx="0">
                  <c:v>JS-1</c:v>
                </c:pt>
                <c:pt idx="1">
                  <c:v>JS-2</c:v>
                </c:pt>
                <c:pt idx="2">
                  <c:v>JS-3</c:v>
                </c:pt>
                <c:pt idx="3">
                  <c:v>JS-4</c:v>
                </c:pt>
                <c:pt idx="4">
                  <c:v>JS-5</c:v>
                </c:pt>
                <c:pt idx="5">
                  <c:v>JS-6</c:v>
                </c:pt>
                <c:pt idx="6">
                  <c:v>JS-7</c:v>
                </c:pt>
                <c:pt idx="7">
                  <c:v>JS-8</c:v>
                </c:pt>
                <c:pt idx="8">
                  <c:v>JS-9</c:v>
                </c:pt>
                <c:pt idx="9">
                  <c:v>JS-10</c:v>
                </c:pt>
                <c:pt idx="10">
                  <c:v>JS-11</c:v>
                </c:pt>
                <c:pt idx="11">
                  <c:v>JS-12</c:v>
                </c:pt>
                <c:pt idx="12">
                  <c:v>JS-13</c:v>
                </c:pt>
                <c:pt idx="13">
                  <c:v>JS-14</c:v>
                </c:pt>
                <c:pt idx="14">
                  <c:v>JS-15</c:v>
                </c:pt>
                <c:pt idx="15">
                  <c:v>JS-16</c:v>
                </c:pt>
                <c:pt idx="16">
                  <c:v>JS-17</c:v>
                </c:pt>
                <c:pt idx="17">
                  <c:v>JS-18</c:v>
                </c:pt>
                <c:pt idx="18">
                  <c:v>JS-19</c:v>
                </c:pt>
                <c:pt idx="19">
                  <c:v>JS-20</c:v>
                </c:pt>
                <c:pt idx="20">
                  <c:v>JS-21</c:v>
                </c:pt>
                <c:pt idx="21">
                  <c:v>JS-22</c:v>
                </c:pt>
                <c:pt idx="22">
                  <c:v>JS-23</c:v>
                </c:pt>
                <c:pt idx="23">
                  <c:v>JS-24</c:v>
                </c:pt>
                <c:pt idx="24">
                  <c:v>JS-25</c:v>
                </c:pt>
                <c:pt idx="25">
                  <c:v>JS-26</c:v>
                </c:pt>
                <c:pt idx="26">
                  <c:v>JS-27</c:v>
                </c:pt>
                <c:pt idx="27">
                  <c:v>JS-28</c:v>
                </c:pt>
                <c:pt idx="28">
                  <c:v>JS-29</c:v>
                </c:pt>
                <c:pt idx="29">
                  <c:v>JS-30</c:v>
                </c:pt>
                <c:pt idx="30">
                  <c:v>JS-31</c:v>
                </c:pt>
                <c:pt idx="31">
                  <c:v>JS-32</c:v>
                </c:pt>
                <c:pt idx="32">
                  <c:v>JS-33</c:v>
                </c:pt>
                <c:pt idx="33">
                  <c:v>JS-34</c:v>
                </c:pt>
                <c:pt idx="34">
                  <c:v>JS-35</c:v>
                </c:pt>
                <c:pt idx="35">
                  <c:v>JS-36</c:v>
                </c:pt>
              </c:strCache>
            </c:strRef>
          </c:cat>
          <c:val>
            <c:numRef>
              <c:f>'안정동위원소 (전체)'!$M$3:$M$38</c:f>
              <c:numCache>
                <c:formatCode>General</c:formatCode>
                <c:ptCount val="36"/>
                <c:pt idx="0">
                  <c:v>2.48</c:v>
                </c:pt>
                <c:pt idx="1">
                  <c:v>3.04</c:v>
                </c:pt>
                <c:pt idx="2">
                  <c:v>2.16</c:v>
                </c:pt>
                <c:pt idx="3">
                  <c:v>2.2200000000000002</c:v>
                </c:pt>
                <c:pt idx="4">
                  <c:v>2.2599999999999998</c:v>
                </c:pt>
                <c:pt idx="5">
                  <c:v>2.2400000000000002</c:v>
                </c:pt>
                <c:pt idx="6">
                  <c:v>1.17</c:v>
                </c:pt>
                <c:pt idx="7">
                  <c:v>1.86</c:v>
                </c:pt>
                <c:pt idx="8">
                  <c:v>1.63</c:v>
                </c:pt>
                <c:pt idx="9">
                  <c:v>1.21</c:v>
                </c:pt>
                <c:pt idx="10">
                  <c:v>1.58</c:v>
                </c:pt>
                <c:pt idx="11">
                  <c:v>2.23</c:v>
                </c:pt>
                <c:pt idx="12">
                  <c:v>1.95</c:v>
                </c:pt>
                <c:pt idx="13">
                  <c:v>2.31</c:v>
                </c:pt>
                <c:pt idx="14">
                  <c:v>1.41</c:v>
                </c:pt>
                <c:pt idx="15">
                  <c:v>1.99</c:v>
                </c:pt>
                <c:pt idx="16">
                  <c:v>1.89</c:v>
                </c:pt>
                <c:pt idx="17">
                  <c:v>2.8</c:v>
                </c:pt>
                <c:pt idx="18">
                  <c:v>1.97</c:v>
                </c:pt>
                <c:pt idx="19">
                  <c:v>2.69</c:v>
                </c:pt>
                <c:pt idx="20">
                  <c:v>2.4900000000000002</c:v>
                </c:pt>
                <c:pt idx="21">
                  <c:v>-0.68</c:v>
                </c:pt>
                <c:pt idx="22">
                  <c:v>2.35</c:v>
                </c:pt>
                <c:pt idx="23">
                  <c:v>3.07</c:v>
                </c:pt>
                <c:pt idx="24">
                  <c:v>2.46</c:v>
                </c:pt>
                <c:pt idx="25">
                  <c:v>2.41</c:v>
                </c:pt>
                <c:pt idx="26">
                  <c:v>2.36</c:v>
                </c:pt>
                <c:pt idx="27">
                  <c:v>2.39</c:v>
                </c:pt>
                <c:pt idx="28">
                  <c:v>2.68</c:v>
                </c:pt>
                <c:pt idx="29">
                  <c:v>1.66</c:v>
                </c:pt>
                <c:pt idx="30">
                  <c:v>2.9</c:v>
                </c:pt>
                <c:pt idx="31">
                  <c:v>3.22</c:v>
                </c:pt>
                <c:pt idx="32">
                  <c:v>2.42</c:v>
                </c:pt>
                <c:pt idx="33">
                  <c:v>2.94</c:v>
                </c:pt>
                <c:pt idx="34">
                  <c:v>3.37</c:v>
                </c:pt>
                <c:pt idx="35">
                  <c:v>2.95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10-41FB-88F2-8AF7BF22A8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-27"/>
        <c:axId val="1103823183"/>
        <c:axId val="1103827759"/>
      </c:barChart>
      <c:catAx>
        <c:axId val="110382318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1103827759"/>
        <c:crosses val="autoZero"/>
        <c:auto val="1"/>
        <c:lblAlgn val="ctr"/>
        <c:lblOffset val="100"/>
        <c:noMultiLvlLbl val="0"/>
      </c:catAx>
      <c:valAx>
        <c:axId val="1103827759"/>
        <c:scaling>
          <c:orientation val="minMax"/>
          <c:max val="10"/>
          <c:min val="0"/>
        </c:scaling>
        <c:delete val="0"/>
        <c:axPos val="l"/>
        <c:numFmt formatCode="0.0_ " sourceLinked="0"/>
        <c:majorTickMark val="out"/>
        <c:minorTickMark val="none"/>
        <c:tickLblPos val="nextTo"/>
        <c:spPr>
          <a:noFill/>
          <a:ln>
            <a:solidFill>
              <a:schemeClr val="tx1">
                <a:alpha val="97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1103823183"/>
        <c:crosses val="autoZero"/>
        <c:crossBetween val="between"/>
        <c:majorUnit val="2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>
    <cx:plotArea>
      <cx:plotAreaRegion>
        <cx:plotSurface>
          <cx:spPr>
            <a:noFill/>
            <a:ln w="12700">
              <a:solidFill>
                <a:schemeClr val="tx1"/>
              </a:solidFill>
            </a:ln>
          </cx:spPr>
        </cx:plotSurface>
      </cx:plotAreaRegion>
    </cx:plotArea>
  </cx:chart>
  <cx:spPr>
    <a:noFill/>
    <a:ln>
      <a:noFill/>
    </a:ln>
  </cx:spPr>
</cx:chartSpace>
</file>

<file path=xl/charts/chartEx1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>
    <cx:plotArea>
      <cx:plotAreaRegion>
        <cx:plotSurface>
          <cx:spPr>
            <a:noFill/>
            <a:ln w="12700">
              <a:solidFill>
                <a:schemeClr val="tx1"/>
              </a:solidFill>
            </a:ln>
          </cx:spPr>
        </cx:plotSurface>
      </cx:plotAreaRegion>
    </cx:plotArea>
  </cx:chart>
  <cx:spPr>
    <a:noFill/>
    <a:ln>
      <a:noFill/>
    </a:ln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plotArea>
      <cx:plotAreaRegion>
        <cx:plotSurface>
          <cx:spPr>
            <a:noFill/>
            <a:ln w="12700">
              <a:solidFill>
                <a:schemeClr val="tx1"/>
              </a:solidFill>
            </a:ln>
          </cx:spPr>
        </cx:plotSurface>
        <cx:series layoutId="boxWhisker" uniqueId="{D69B0F63-343E-4511-8EBF-79DB1A4FCA0C}" formatIdx="0">
          <cx:tx>
            <cx:txData>
              <cx:v/>
            </cx:txData>
          </cx:tx>
          <cx:spPr>
            <a:ln>
              <a:solidFill>
                <a:schemeClr val="tx1"/>
              </a:solidFill>
            </a:ln>
          </cx:spPr>
          <cx:dataId val="0"/>
          <cx:layoutPr>
            <cx:visibility meanLine="0" meanMarker="1" nonoutliers="1" outliers="1"/>
            <cx:statistics quartileMethod="exclusive"/>
          </cx:layoutPr>
        </cx:series>
      </cx:plotAreaRegion>
      <cx:axis id="0">
        <cx:catScaling gapWidth="1"/>
        <cx:majorTickMarks type="in"/>
        <cx:tickLabels/>
        <cx:spPr>
          <a:ln w="6350">
            <a:solidFill>
              <a:schemeClr val="tx1"/>
            </a:solidFill>
          </a:ln>
        </cx:spPr>
        <cx:txPr>
          <a:bodyPr rot="-60000000" spcFirstLastPara="1" vertOverflow="ellipsis" vert="horz" wrap="square" lIns="0" tIns="0" rIns="0" bIns="0" anchor="ctr" anchorCtr="1"/>
          <a:lstStyle/>
          <a:p>
            <a:pPr>
              <a:defRPr lang="ko-KR" sz="12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</a:defRPr>
            </a:pPr>
            <a:endParaRPr lang="ko-KR" sz="1200" b="1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x:txPr>
      </cx:axis>
      <cx:axis id="1">
        <cx:valScaling/>
        <cx:majorTickMarks type="out"/>
        <cx:tickLabels/>
        <cx:numFmt formatCode="#,##0.0_);[빨강](#,##0.0)" sourceLinked="0"/>
        <cx:spPr>
          <a:ln w="6350">
            <a:solidFill>
              <a:schemeClr val="tx1"/>
            </a:solidFill>
          </a:ln>
        </cx:spPr>
        <cx:txPr>
          <a:bodyPr rot="-60000000" spcFirstLastPara="1" vertOverflow="ellipsis" vert="horz" wrap="square" lIns="0" tIns="0" rIns="0" bIns="0" anchor="ctr" anchorCtr="1"/>
          <a:lstStyle/>
          <a:p>
            <a:pPr>
              <a:defRPr lang="ko-KR" sz="12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</a:defRPr>
            </a:pPr>
            <a:endParaRPr lang="ko-KR" sz="1200" b="1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x:txPr>
      </cx:axis>
    </cx:plotArea>
  </cx:chart>
  <cx:spPr>
    <a:noFill/>
    <a:ln>
      <a:noFill/>
    </a:ln>
  </cx:spPr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_xlchart.v1.5</cx:f>
      </cx:strDim>
      <cx:numDim type="val">
        <cx:f>_xlchart.v1.6</cx:f>
      </cx:numDim>
    </cx:data>
    <cx:data id="1">
      <cx:strDim type="cat">
        <cx:f>_xlchart.v1.5</cx:f>
      </cx:strDim>
      <cx:numDim type="val">
        <cx:f>_xlchart.v1.7</cx:f>
      </cx:numDim>
    </cx:data>
  </cx:chartData>
  <cx:chart>
    <cx:plotArea>
      <cx:plotAreaRegion>
        <cx:plotSurface>
          <cx:spPr>
            <a:noFill/>
            <a:ln w="12700">
              <a:solidFill>
                <a:schemeClr val="tx1"/>
              </a:solidFill>
            </a:ln>
          </cx:spPr>
        </cx:plotSurface>
        <cx:series layoutId="boxWhisker" uniqueId="{D69B0F63-343E-4511-8EBF-79DB1A4FCA0C}">
          <cx:spPr>
            <a:ln>
              <a:solidFill>
                <a:schemeClr val="tx1"/>
              </a:solidFill>
            </a:ln>
          </cx:spPr>
          <cx:dataId val="0"/>
          <cx:layoutPr>
            <cx:visibility meanLine="0" meanMarker="1" nonoutliers="1" outliers="1"/>
            <cx:statistics quartileMethod="exclusive"/>
          </cx:layoutPr>
        </cx:series>
        <cx:series layoutId="boxWhisker" uniqueId="{DE0C87F9-9FDD-4CFB-AFD6-F0E32AE15912}">
          <cx:spPr>
            <a:ln>
              <a:solidFill>
                <a:schemeClr val="tx1"/>
              </a:solidFill>
            </a:ln>
          </cx:spPr>
          <cx:dataId val="1"/>
          <cx:layoutPr>
            <cx:visibility meanLine="0" meanMarker="1" nonoutliers="1" outliers="1"/>
            <cx:statistics quartileMethod="exclusive"/>
          </cx:layoutPr>
        </cx:series>
      </cx:plotAreaRegion>
      <cx:axis id="0">
        <cx:catScaling gapWidth="1"/>
        <cx:majorTickMarks type="in"/>
        <cx:tickLabels/>
        <cx:spPr>
          <a:ln w="6350">
            <a:solidFill>
              <a:schemeClr val="tx1"/>
            </a:solidFill>
          </a:ln>
        </cx:spPr>
        <cx:txPr>
          <a:bodyPr rot="-60000000" spcFirstLastPara="1" vertOverflow="ellipsis" vert="horz" wrap="square" lIns="0" tIns="0" rIns="0" bIns="0" anchor="ctr" anchorCtr="1"/>
          <a:lstStyle/>
          <a:p>
            <a:pPr>
              <a:defRPr lang="ko-KR" sz="12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</a:defRPr>
            </a:pPr>
            <a:endParaRPr lang="ko-KR" sz="1200" b="1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x:txPr>
      </cx:axis>
      <cx:axis id="1">
        <cx:valScaling max="25" min="-10"/>
        <cx:majorTickMarks type="out"/>
        <cx:tickLabels/>
        <cx:numFmt formatCode="#,##0.0_ " sourceLinked="0"/>
        <cx:spPr>
          <a:ln w="6350">
            <a:solidFill>
              <a:schemeClr val="tx1"/>
            </a:solidFill>
          </a:ln>
        </cx:spPr>
        <cx:txPr>
          <a:bodyPr rot="-60000000" spcFirstLastPara="1" vertOverflow="ellipsis" vert="horz" wrap="square" lIns="0" tIns="0" rIns="0" bIns="0" anchor="ctr" anchorCtr="1"/>
          <a:lstStyle/>
          <a:p>
            <a:pPr>
              <a:defRPr lang="ko-KR" sz="12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</a:defRPr>
            </a:pPr>
            <a:endParaRPr lang="ko-KR" sz="1200" b="1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x:txPr>
      </cx:axis>
    </cx:plotArea>
  </cx:chart>
  <cx:spPr>
    <a:noFill/>
    <a:ln>
      <a:noFill/>
    </a:ln>
  </cx:spPr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val">
        <cx:f>_xlchart.v1.3</cx:f>
      </cx:numDim>
    </cx:data>
    <cx:data id="1">
      <cx:strDim type="cat">
        <cx:f>_xlchart.v1.2</cx:f>
      </cx:strDim>
      <cx:numDim type="val">
        <cx:f>_xlchart.v1.4</cx:f>
      </cx:numDim>
    </cx:data>
  </cx:chartData>
  <cx:chart>
    <cx:plotArea>
      <cx:plotAreaRegion>
        <cx:plotSurface>
          <cx:spPr>
            <a:noFill/>
            <a:ln w="12700">
              <a:solidFill>
                <a:schemeClr val="tx1"/>
              </a:solidFill>
            </a:ln>
          </cx:spPr>
        </cx:plotSurface>
        <cx:series layoutId="boxWhisker" uniqueId="{EBE13646-33FA-447C-93BA-A57C17324B31}">
          <cx:spPr>
            <a:ln>
              <a:solidFill>
                <a:schemeClr val="tx1"/>
              </a:solidFill>
            </a:ln>
          </cx:spPr>
          <cx:dataId val="0"/>
          <cx:layoutPr>
            <cx:statistics quartileMethod="exclusive"/>
          </cx:layoutPr>
        </cx:series>
        <cx:series layoutId="boxWhisker" uniqueId="{7A2B5BF4-FF86-42FE-97B4-E2A2A16D8782}">
          <cx:spPr>
            <a:ln>
              <a:solidFill>
                <a:schemeClr val="tx1"/>
              </a:solidFill>
            </a:ln>
          </cx:spPr>
          <cx:dataId val="1"/>
          <cx:layoutPr>
            <cx:statistics quartileMethod="exclusive"/>
          </cx:layoutPr>
        </cx:series>
      </cx:plotAreaRegion>
      <cx:axis id="0">
        <cx:catScaling gapWidth="1"/>
        <cx:majorTickMarks type="in"/>
        <cx:tickLabels/>
        <cx:spPr>
          <a:ln w="6350">
            <a:solidFill>
              <a:schemeClr val="tx1"/>
            </a:solidFill>
          </a:ln>
        </cx:spPr>
        <cx:txPr>
          <a:bodyPr rot="-60000000" spcFirstLastPara="1" vertOverflow="ellipsis" vert="horz" wrap="square" lIns="0" tIns="0" rIns="0" bIns="0" anchor="ctr" anchorCtr="1"/>
          <a:lstStyle/>
          <a:p>
            <a:pPr>
              <a:defRPr lang="ko-KR" sz="12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</a:defRPr>
            </a:pPr>
            <a:endParaRPr lang="ko-KR" sz="1200" b="1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x:txPr>
      </cx:axis>
      <cx:axis id="1">
        <cx:valScaling max="25" min="-10"/>
        <cx:majorTickMarks type="out"/>
        <cx:tickLabels/>
        <cx:numFmt formatCode="#,##0.0_ " sourceLinked="0"/>
        <cx:spPr>
          <a:ln w="6350">
            <a:solidFill>
              <a:schemeClr val="tx1"/>
            </a:solidFill>
          </a:ln>
        </cx:spPr>
        <cx:txPr>
          <a:bodyPr rot="-60000000" spcFirstLastPara="1" vertOverflow="ellipsis" vert="horz" wrap="square" lIns="0" tIns="0" rIns="0" bIns="0" anchor="ctr" anchorCtr="1"/>
          <a:lstStyle/>
          <a:p>
            <a:pPr>
              <a:defRPr lang="ko-KR" sz="12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</a:defRPr>
            </a:pPr>
            <a:endParaRPr lang="ko-KR" sz="1200" b="1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x:txPr>
      </cx:axis>
    </cx:plotArea>
  </cx:chart>
  <cx:spPr>
    <a:noFill/>
    <a:ln>
      <a:noFill/>
    </a:ln>
  </cx:spPr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_xlchart.v1.8</cx:f>
      </cx:strDim>
      <cx:numDim type="val">
        <cx:f>_xlchart.v1.9</cx:f>
      </cx:numDim>
    </cx:data>
    <cx:data id="1">
      <cx:strDim type="cat">
        <cx:f>_xlchart.v1.8</cx:f>
      </cx:strDim>
      <cx:numDim type="val">
        <cx:f>_xlchart.v1.10</cx:f>
      </cx:numDim>
    </cx:data>
  </cx:chartData>
  <cx:chart>
    <cx:plotArea>
      <cx:plotAreaRegion>
        <cx:plotSurface>
          <cx:spPr>
            <a:noFill/>
            <a:ln w="12700">
              <a:solidFill>
                <a:schemeClr val="tx1"/>
              </a:solidFill>
            </a:ln>
          </cx:spPr>
        </cx:plotSurface>
        <cx:series layoutId="boxWhisker" uniqueId="{D5186AB5-D183-49DA-BEBC-4819463D39F3}">
          <cx:spPr>
            <a:ln>
              <a:solidFill>
                <a:schemeClr val="tx1"/>
              </a:solidFill>
            </a:ln>
          </cx:spPr>
          <cx:dataId val="0"/>
          <cx:layoutPr>
            <cx:statistics quartileMethod="exclusive"/>
          </cx:layoutPr>
        </cx:series>
        <cx:series layoutId="boxWhisker" uniqueId="{695F898A-34E2-4901-8166-D361C9C9F442}">
          <cx:spPr>
            <a:ln>
              <a:solidFill>
                <a:schemeClr val="tx1"/>
              </a:solidFill>
            </a:ln>
          </cx:spPr>
          <cx:dataId val="1"/>
          <cx:layoutPr>
            <cx:statistics quartileMethod="exclusive"/>
          </cx:layoutPr>
        </cx:series>
      </cx:plotAreaRegion>
      <cx:axis id="0">
        <cx:catScaling gapWidth="1"/>
        <cx:majorTickMarks type="in"/>
        <cx:tickLabels/>
        <cx:spPr>
          <a:ln w="6350">
            <a:solidFill>
              <a:schemeClr val="tx1"/>
            </a:solidFill>
          </a:ln>
        </cx:spPr>
        <cx:txPr>
          <a:bodyPr rot="-60000000" spcFirstLastPara="1" vertOverflow="ellipsis" vert="horz" wrap="square" lIns="0" tIns="0" rIns="0" bIns="0" anchor="ctr" anchorCtr="1"/>
          <a:lstStyle/>
          <a:p>
            <a:pPr>
              <a:defRPr lang="ko-KR" sz="12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</a:defRPr>
            </a:pPr>
            <a:endParaRPr lang="ko-KR" sz="1200" b="1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x:txPr>
      </cx:axis>
      <cx:axis id="1">
        <cx:valScaling max="25" min="-10"/>
        <cx:majorTickMarks type="out"/>
        <cx:tickLabels/>
        <cx:numFmt formatCode="#,##0.0_ " sourceLinked="0"/>
        <cx:spPr>
          <a:ln w="6350">
            <a:solidFill>
              <a:schemeClr val="tx1"/>
            </a:solidFill>
          </a:ln>
        </cx:spPr>
        <cx:txPr>
          <a:bodyPr rot="-60000000" spcFirstLastPara="1" vertOverflow="ellipsis" vert="horz" wrap="square" lIns="0" tIns="0" rIns="0" bIns="0" anchor="ctr" anchorCtr="1"/>
          <a:lstStyle/>
          <a:p>
            <a:pPr>
              <a:defRPr lang="ko-KR" sz="12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</a:defRPr>
            </a:pPr>
            <a:endParaRPr lang="ko-KR" sz="1200" b="1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x:txPr>
      </cx:axis>
    </cx:plotArea>
  </cx:chart>
  <cx:spPr>
    <a:noFill/>
    <a:ln>
      <a:noFill/>
    </a:ln>
  </cx:spPr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_xlchart.v1.11</cx:f>
      </cx:strDim>
      <cx:numDim type="val">
        <cx:f>_xlchart.v1.12</cx:f>
      </cx:numDim>
    </cx:data>
    <cx:data id="1">
      <cx:strDim type="cat">
        <cx:f>_xlchart.v1.11</cx:f>
      </cx:strDim>
      <cx:numDim type="val">
        <cx:f>_xlchart.v1.13</cx:f>
      </cx:numDim>
    </cx:data>
  </cx:chartData>
  <cx:chart>
    <cx:plotArea>
      <cx:plotAreaRegion>
        <cx:plotSurface>
          <cx:spPr>
            <a:noFill/>
            <a:ln w="12700">
              <a:solidFill>
                <a:schemeClr val="tx1"/>
              </a:solidFill>
            </a:ln>
          </cx:spPr>
        </cx:plotSurface>
        <cx:series layoutId="boxWhisker" uniqueId="{F9E7F442-3FD5-4826-A59D-9785ED24447A}">
          <cx:spPr>
            <a:ln>
              <a:solidFill>
                <a:schemeClr val="tx1"/>
              </a:solidFill>
            </a:ln>
          </cx:spPr>
          <cx:dataId val="0"/>
          <cx:layoutPr>
            <cx:statistics quartileMethod="exclusive"/>
          </cx:layoutPr>
        </cx:series>
        <cx:series layoutId="boxWhisker" uniqueId="{0E9D6F49-2CDA-40E6-85BF-A7176CA855AC}">
          <cx:spPr>
            <a:ln>
              <a:solidFill>
                <a:schemeClr val="tx1"/>
              </a:solidFill>
            </a:ln>
          </cx:spPr>
          <cx:dataId val="1"/>
          <cx:layoutPr>
            <cx:statistics quartileMethod="exclusive"/>
          </cx:layoutPr>
        </cx:series>
      </cx:plotAreaRegion>
      <cx:axis id="0">
        <cx:catScaling gapWidth="1"/>
        <cx:majorTickMarks type="in"/>
        <cx:tickLabels/>
        <cx:spPr>
          <a:ln w="6350">
            <a:solidFill>
              <a:schemeClr val="tx1"/>
            </a:solidFill>
          </a:ln>
        </cx:spPr>
        <cx:txPr>
          <a:bodyPr rot="-60000000" spcFirstLastPara="1" vertOverflow="ellipsis" vert="horz" wrap="square" lIns="0" tIns="0" rIns="0" bIns="0" anchor="ctr" anchorCtr="1"/>
          <a:lstStyle/>
          <a:p>
            <a:pPr>
              <a:defRPr lang="ko-KR" sz="12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</a:defRPr>
            </a:pPr>
            <a:endParaRPr lang="ko-KR" sz="1200" b="1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x:txPr>
      </cx:axis>
      <cx:axis id="1">
        <cx:valScaling/>
        <cx:majorTickMarks type="out"/>
        <cx:tickLabels/>
        <cx:numFmt formatCode="#,##0.0_ " sourceLinked="0"/>
        <cx:spPr>
          <a:ln w="6350">
            <a:solidFill>
              <a:schemeClr val="tx1"/>
            </a:solidFill>
          </a:ln>
        </cx:spPr>
        <cx:txPr>
          <a:bodyPr rot="-60000000" spcFirstLastPara="1" vertOverflow="ellipsis" vert="horz" wrap="square" lIns="0" tIns="0" rIns="0" bIns="0" anchor="ctr" anchorCtr="1"/>
          <a:lstStyle/>
          <a:p>
            <a:pPr>
              <a:defRPr lang="ko-KR" sz="12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</a:defRPr>
            </a:pPr>
            <a:endParaRPr lang="ko-KR" sz="1200" b="1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x:txPr>
      </cx:axis>
    </cx:plotArea>
  </cx:chart>
  <cx:spPr>
    <a:noFill/>
    <a:ln>
      <a:noFill/>
    </a:ln>
  </cx:spPr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_xlchart.v1.14</cx:f>
      </cx:strDim>
      <cx:numDim type="val">
        <cx:f>_xlchart.v1.15</cx:f>
      </cx:numDim>
    </cx:data>
  </cx:chartData>
  <cx:chart>
    <cx:plotArea>
      <cx:plotAreaRegion>
        <cx:plotSurface>
          <cx:spPr>
            <a:noFill/>
            <a:ln w="12700">
              <a:solidFill>
                <a:schemeClr val="tx1"/>
              </a:solidFill>
            </a:ln>
          </cx:spPr>
        </cx:plotSurface>
        <cx:series layoutId="boxWhisker" uniqueId="{D69B0F63-343E-4511-8EBF-79DB1A4FCA0C}" formatIdx="0">
          <cx:tx>
            <cx:txData>
              <cx:v/>
            </cx:txData>
          </cx:tx>
          <cx:spPr>
            <a:ln>
              <a:solidFill>
                <a:schemeClr val="tx1"/>
              </a:solidFill>
            </a:ln>
          </cx:spPr>
          <cx:dataId val="0"/>
          <cx:layoutPr>
            <cx:visibility meanLine="0" meanMarker="1" nonoutliers="1" outliers="1"/>
            <cx:statistics quartileMethod="exclusive"/>
          </cx:layoutPr>
        </cx:series>
      </cx:plotAreaRegion>
      <cx:axis id="0">
        <cx:catScaling gapWidth="1"/>
        <cx:majorTickMarks type="in"/>
        <cx:tickLabels/>
        <cx:spPr>
          <a:ln w="6350">
            <a:solidFill>
              <a:schemeClr val="tx1"/>
            </a:solidFill>
          </a:ln>
        </cx:spPr>
        <cx:txPr>
          <a:bodyPr rot="-60000000" spcFirstLastPara="1" vertOverflow="ellipsis" vert="horz" wrap="square" lIns="0" tIns="0" rIns="0" bIns="0" anchor="ctr" anchorCtr="1"/>
          <a:lstStyle/>
          <a:p>
            <a:pPr>
              <a:defRPr lang="ko-KR" sz="12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</a:defRPr>
            </a:pPr>
            <a:endParaRPr lang="ko-KR" sz="1200" b="1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x:txPr>
      </cx:axis>
      <cx:axis id="1">
        <cx:valScaling max="20"/>
        <cx:majorTickMarks type="out"/>
        <cx:tickLabels/>
        <cx:numFmt formatCode="#,##0.0_);[빨강](#,##0.0)" sourceLinked="0"/>
        <cx:spPr>
          <a:ln w="6350">
            <a:solidFill>
              <a:schemeClr val="tx1"/>
            </a:solidFill>
          </a:ln>
        </cx:spPr>
        <cx:txPr>
          <a:bodyPr rot="-60000000" spcFirstLastPara="1" vertOverflow="ellipsis" vert="horz" wrap="square" lIns="0" tIns="0" rIns="0" bIns="0" anchor="ctr" anchorCtr="1"/>
          <a:lstStyle/>
          <a:p>
            <a:pPr>
              <a:defRPr lang="ko-KR" sz="12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</a:defRPr>
            </a:pPr>
            <a:endParaRPr lang="ko-KR" sz="1200" b="1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x:txPr>
      </cx:axis>
    </cx:plotArea>
  </cx:chart>
  <cx:spPr>
    <a:noFill/>
    <a:ln>
      <a:noFill/>
    </a:ln>
  </cx:spPr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_xlchart.v1.16</cx:f>
      </cx:strDim>
      <cx:numDim type="val">
        <cx:f>_xlchart.v1.17</cx:f>
      </cx:numDim>
    </cx:data>
  </cx:chartData>
  <cx:chart>
    <cx:title pos="t" align="ctr" overlay="0"/>
    <cx:plotArea>
      <cx:plotAreaRegion>
        <cx:series layoutId="boxWhisker" uniqueId="{F821C529-C0C8-4402-9684-509E81E1B00B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_xlchart.v1.18</cx:f>
      </cx:strDim>
      <cx:numDim type="val">
        <cx:f>_xlchart.v1.19</cx:f>
      </cx:numDim>
    </cx:data>
  </cx:chartData>
  <cx:chart>
    <cx:title pos="t" align="ctr" overlay="0"/>
    <cx:plotArea>
      <cx:plotAreaRegion>
        <cx:series layoutId="boxWhisker" uniqueId="{F821C529-C0C8-4402-9684-509E81E1B00B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5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6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7" Type="http://schemas.openxmlformats.org/officeDocument/2006/relationships/image" Target="../media/image3.png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openxmlformats.org/officeDocument/2006/relationships/chart" Target="../charts/chart2.xml"/><Relationship Id="rId5" Type="http://schemas.openxmlformats.org/officeDocument/2006/relationships/image" Target="../media/image2.png"/><Relationship Id="rId4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5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5" Type="http://schemas.openxmlformats.org/officeDocument/2006/relationships/image" Target="../media/image23.png"/><Relationship Id="rId4" Type="http://schemas.openxmlformats.org/officeDocument/2006/relationships/image" Target="../media/image22.pn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8.xml"/><Relationship Id="rId2" Type="http://schemas.openxmlformats.org/officeDocument/2006/relationships/chart" Target="../charts/chart37.xml"/><Relationship Id="rId1" Type="http://schemas.openxmlformats.org/officeDocument/2006/relationships/chart" Target="../charts/chart36.xml"/><Relationship Id="rId4" Type="http://schemas.openxmlformats.org/officeDocument/2006/relationships/image" Target="../media/image24.png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1.xml"/><Relationship Id="rId2" Type="http://schemas.openxmlformats.org/officeDocument/2006/relationships/chart" Target="../charts/chart40.xml"/><Relationship Id="rId1" Type="http://schemas.openxmlformats.org/officeDocument/2006/relationships/chart" Target="../charts/chart39.xml"/><Relationship Id="rId4" Type="http://schemas.openxmlformats.org/officeDocument/2006/relationships/image" Target="../media/image25.png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4.xml"/><Relationship Id="rId2" Type="http://schemas.openxmlformats.org/officeDocument/2006/relationships/chart" Target="../charts/chart43.xml"/><Relationship Id="rId1" Type="http://schemas.openxmlformats.org/officeDocument/2006/relationships/chart" Target="../charts/chart42.xml"/><Relationship Id="rId4" Type="http://schemas.openxmlformats.org/officeDocument/2006/relationships/image" Target="../media/image26.png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7.xml"/><Relationship Id="rId2" Type="http://schemas.openxmlformats.org/officeDocument/2006/relationships/chart" Target="../charts/chart46.xml"/><Relationship Id="rId1" Type="http://schemas.openxmlformats.org/officeDocument/2006/relationships/chart" Target="../charts/chart45.xml"/><Relationship Id="rId4" Type="http://schemas.openxmlformats.org/officeDocument/2006/relationships/image" Target="../media/image27.png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8.png"/><Relationship Id="rId1" Type="http://schemas.openxmlformats.org/officeDocument/2006/relationships/chart" Target="../charts/chart48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9.png"/><Relationship Id="rId1" Type="http://schemas.openxmlformats.org/officeDocument/2006/relationships/chart" Target="../charts/chart49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30.png"/><Relationship Id="rId1" Type="http://schemas.openxmlformats.org/officeDocument/2006/relationships/chart" Target="../charts/chart50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31.png"/><Relationship Id="rId1" Type="http://schemas.openxmlformats.org/officeDocument/2006/relationships/chart" Target="../charts/chart51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.xml"/><Relationship Id="rId13" Type="http://schemas.openxmlformats.org/officeDocument/2006/relationships/chart" Target="../charts/chart10.xml"/><Relationship Id="rId3" Type="http://schemas.microsoft.com/office/2014/relationships/chartEx" Target="../charts/chartEx5.xml"/><Relationship Id="rId7" Type="http://schemas.openxmlformats.org/officeDocument/2006/relationships/chart" Target="../charts/chart4.xml"/><Relationship Id="rId12" Type="http://schemas.openxmlformats.org/officeDocument/2006/relationships/chart" Target="../charts/chart9.xml"/><Relationship Id="rId2" Type="http://schemas.microsoft.com/office/2014/relationships/chartEx" Target="../charts/chartEx4.xml"/><Relationship Id="rId1" Type="http://schemas.microsoft.com/office/2014/relationships/chartEx" Target="../charts/chartEx3.xml"/><Relationship Id="rId6" Type="http://schemas.openxmlformats.org/officeDocument/2006/relationships/chart" Target="../charts/chart3.xml"/><Relationship Id="rId11" Type="http://schemas.openxmlformats.org/officeDocument/2006/relationships/chart" Target="../charts/chart8.xml"/><Relationship Id="rId5" Type="http://schemas.microsoft.com/office/2014/relationships/chartEx" Target="../charts/chartEx7.xml"/><Relationship Id="rId10" Type="http://schemas.openxmlformats.org/officeDocument/2006/relationships/chart" Target="../charts/chart7.xml"/><Relationship Id="rId4" Type="http://schemas.microsoft.com/office/2014/relationships/chartEx" Target="../charts/chartEx6.xml"/><Relationship Id="rId9" Type="http://schemas.openxmlformats.org/officeDocument/2006/relationships/chart" Target="../charts/chart6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7" Type="http://schemas.openxmlformats.org/officeDocument/2006/relationships/image" Target="../media/image6.png"/><Relationship Id="rId2" Type="http://schemas.openxmlformats.org/officeDocument/2006/relationships/chart" Target="../charts/chart11.xml"/><Relationship Id="rId1" Type="http://schemas.microsoft.com/office/2014/relationships/chartEx" Target="../charts/chartEx8.xml"/><Relationship Id="rId6" Type="http://schemas.openxmlformats.org/officeDocument/2006/relationships/image" Target="../media/image5.png"/><Relationship Id="rId5" Type="http://schemas.openxmlformats.org/officeDocument/2006/relationships/image" Target="../media/image4.png"/><Relationship Id="rId4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7" Type="http://schemas.openxmlformats.org/officeDocument/2006/relationships/chart" Target="../charts/chart17.xml"/><Relationship Id="rId2" Type="http://schemas.openxmlformats.org/officeDocument/2006/relationships/chart" Target="../charts/chart14.xml"/><Relationship Id="rId1" Type="http://schemas.microsoft.com/office/2014/relationships/chartEx" Target="../charts/chartEx9.xml"/><Relationship Id="rId6" Type="http://schemas.openxmlformats.org/officeDocument/2006/relationships/image" Target="../media/image8.png"/><Relationship Id="rId5" Type="http://schemas.openxmlformats.org/officeDocument/2006/relationships/chart" Target="../charts/chart16.xml"/><Relationship Id="rId4" Type="http://schemas.openxmlformats.org/officeDocument/2006/relationships/image" Target="../media/image7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6" Type="http://schemas.openxmlformats.org/officeDocument/2006/relationships/image" Target="../media/image11.png"/><Relationship Id="rId5" Type="http://schemas.openxmlformats.org/officeDocument/2006/relationships/image" Target="../media/image10.png"/><Relationship Id="rId4" Type="http://schemas.openxmlformats.org/officeDocument/2006/relationships/image" Target="../media/image9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5" Type="http://schemas.openxmlformats.org/officeDocument/2006/relationships/image" Target="../media/image13.png"/><Relationship Id="rId4" Type="http://schemas.openxmlformats.org/officeDocument/2006/relationships/image" Target="../media/image12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Relationship Id="rId6" Type="http://schemas.openxmlformats.org/officeDocument/2006/relationships/image" Target="../media/image16.png"/><Relationship Id="rId5" Type="http://schemas.openxmlformats.org/officeDocument/2006/relationships/image" Target="../media/image15.png"/><Relationship Id="rId4" Type="http://schemas.openxmlformats.org/officeDocument/2006/relationships/image" Target="../media/image14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Relationship Id="rId5" Type="http://schemas.openxmlformats.org/officeDocument/2006/relationships/image" Target="../media/image18.png"/><Relationship Id="rId4" Type="http://schemas.openxmlformats.org/officeDocument/2006/relationships/image" Target="../media/image17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2.xml"/><Relationship Id="rId7" Type="http://schemas.openxmlformats.org/officeDocument/2006/relationships/image" Target="../media/image21.png"/><Relationship Id="rId2" Type="http://schemas.openxmlformats.org/officeDocument/2006/relationships/chart" Target="../charts/chart31.xml"/><Relationship Id="rId1" Type="http://schemas.openxmlformats.org/officeDocument/2006/relationships/chart" Target="../charts/chart30.xml"/><Relationship Id="rId6" Type="http://schemas.microsoft.com/office/2014/relationships/chartEx" Target="../charts/chartEx10.xml"/><Relationship Id="rId5" Type="http://schemas.openxmlformats.org/officeDocument/2006/relationships/image" Target="../media/image20.png"/><Relationship Id="rId4" Type="http://schemas.openxmlformats.org/officeDocument/2006/relationships/image" Target="../media/image1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503122</xdr:colOff>
      <xdr:row>5</xdr:row>
      <xdr:rowOff>53748</xdr:rowOff>
    </xdr:from>
    <xdr:to>
      <xdr:col>37</xdr:col>
      <xdr:colOff>251122</xdr:colOff>
      <xdr:row>17</xdr:row>
      <xdr:rowOff>30348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차트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ko-KR" altLang="en-US" sz="1100"/>
                <a:t>Excel 버전에서는 이 차트를 사용할 수 없습니다.
이 도형 편집하거나 이 통합 문서를 다른 파일 형식으로 저장하면 차트가 영구적으로 손상됩니다.</a:t>
              </a:r>
            </a:p>
          </xdr:txBody>
        </xdr:sp>
      </mc:Fallback>
    </mc:AlternateContent>
    <xdr:clientData/>
  </xdr:twoCellAnchor>
  <xdr:twoCellAnchor>
    <xdr:from>
      <xdr:col>19</xdr:col>
      <xdr:colOff>95250</xdr:colOff>
      <xdr:row>5</xdr:row>
      <xdr:rowOff>0</xdr:rowOff>
    </xdr:from>
    <xdr:to>
      <xdr:col>23</xdr:col>
      <xdr:colOff>278947</xdr:colOff>
      <xdr:row>18</xdr:row>
      <xdr:rowOff>163285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차트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ko-KR" altLang="en-US" sz="1100"/>
                <a:t>Excel 버전에서는 이 차트를 사용할 수 없습니다.
이 도형 편집하거나 이 통합 문서를 다른 파일 형식으로 저장하면 차트가 영구적으로 손상됩니다.</a:t>
              </a:r>
            </a:p>
          </xdr:txBody>
        </xdr:sp>
      </mc:Fallback>
    </mc:AlternateContent>
    <xdr:clientData/>
  </xdr:twoCellAnchor>
  <xdr:twoCellAnchor>
    <xdr:from>
      <xdr:col>22</xdr:col>
      <xdr:colOff>50347</xdr:colOff>
      <xdr:row>5</xdr:row>
      <xdr:rowOff>202747</xdr:rowOff>
    </xdr:from>
    <xdr:to>
      <xdr:col>23</xdr:col>
      <xdr:colOff>156547</xdr:colOff>
      <xdr:row>7</xdr:row>
      <xdr:rowOff>52789</xdr:rowOff>
    </xdr:to>
    <xdr:sp macro="" textlink="">
      <xdr:nvSpPr>
        <xdr:cNvPr id="6" name="TextBox 5"/>
        <xdr:cNvSpPr txBox="1"/>
      </xdr:nvSpPr>
      <xdr:spPr>
        <a:xfrm>
          <a:off x="16985797" y="1260022"/>
          <a:ext cx="792000" cy="26914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ctr" anchorCtr="1">
          <a:noAutofit/>
        </a:bodyPr>
        <a:lstStyle/>
        <a:p>
          <a:r>
            <a:rPr lang="en-US" altLang="ko-KR" sz="1000" b="1">
              <a:latin typeface="Times New Roman" panose="02020603050405020304" pitchFamily="18" charset="0"/>
              <a:cs typeface="Times New Roman" panose="02020603050405020304" pitchFamily="18" charset="0"/>
            </a:rPr>
            <a:t>DO (</a:t>
          </a:r>
          <a:r>
            <a:rPr lang="en-US" altLang="ko-KR" sz="10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mg/L)</a:t>
          </a:r>
          <a:endParaRPr lang="ko-KR" altLang="en-US" sz="1000" b="1" baseline="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23</xdr:col>
      <xdr:colOff>314325</xdr:colOff>
      <xdr:row>4</xdr:row>
      <xdr:rowOff>191860</xdr:rowOff>
    </xdr:from>
    <xdr:to>
      <xdr:col>28</xdr:col>
      <xdr:colOff>96525</xdr:colOff>
      <xdr:row>19</xdr:row>
      <xdr:rowOff>65410</xdr:rowOff>
    </xdr:to>
    <xdr:grpSp>
      <xdr:nvGrpSpPr>
        <xdr:cNvPr id="7" name="그룹 6"/>
        <xdr:cNvGrpSpPr/>
      </xdr:nvGrpSpPr>
      <xdr:grpSpPr>
        <a:xfrm>
          <a:off x="17935575" y="1039585"/>
          <a:ext cx="3211200" cy="3016800"/>
          <a:chOff x="9510958" y="2957512"/>
          <a:chExt cx="3204917" cy="3005978"/>
        </a:xfrm>
      </xdr:grpSpPr>
      <xdr:graphicFrame macro="">
        <xdr:nvGraphicFramePr>
          <xdr:cNvPr id="9" name="차트 8"/>
          <xdr:cNvGraphicFramePr/>
        </xdr:nvGraphicFramePr>
        <xdr:xfrm>
          <a:off x="9715500" y="2957512"/>
          <a:ext cx="3000375" cy="283368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sp macro="" textlink="">
        <xdr:nvSpPr>
          <xdr:cNvPr id="13" name="TextBox 12"/>
          <xdr:cNvSpPr txBox="1"/>
        </xdr:nvSpPr>
        <xdr:spPr>
          <a:xfrm>
            <a:off x="10785174" y="5689890"/>
            <a:ext cx="1008000" cy="2736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overflow" horzOverflow="overflow" wrap="square" rtlCol="0" anchor="ctr" anchorCtr="1">
            <a:spAutoFit/>
          </a:bodyPr>
          <a:lstStyle/>
          <a:p>
            <a:r>
              <a:rPr lang="en-US" altLang="ko-KR" sz="1200" b="1" baseline="30000">
                <a:latin typeface="Times New Roman" panose="02020603050405020304" pitchFamily="18" charset="0"/>
                <a:cs typeface="Times New Roman" panose="02020603050405020304" pitchFamily="18" charset="0"/>
              </a:rPr>
              <a:t>15</a:t>
            </a:r>
            <a:r>
              <a:rPr lang="en-US" altLang="ko-KR" sz="1200" b="1">
                <a:latin typeface="Times New Roman" panose="02020603050405020304" pitchFamily="18" charset="0"/>
                <a:cs typeface="Times New Roman" panose="02020603050405020304" pitchFamily="18" charset="0"/>
              </a:rPr>
              <a:t>N-NO</a:t>
            </a:r>
            <a:r>
              <a:rPr lang="en-US" altLang="ko-KR" sz="1200" b="1" baseline="-25000">
                <a:latin typeface="Times New Roman" panose="02020603050405020304" pitchFamily="18" charset="0"/>
                <a:cs typeface="Times New Roman" panose="02020603050405020304" pitchFamily="18" charset="0"/>
              </a:rPr>
              <a:t>3 </a:t>
            </a:r>
            <a:r>
              <a:rPr lang="en-US" altLang="ko-KR" sz="1200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(‰)</a:t>
            </a:r>
            <a:endParaRPr lang="ko-KR" altLang="en-US" sz="1200" b="1" baseline="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14" name="TextBox 13"/>
          <xdr:cNvSpPr txBox="1"/>
        </xdr:nvSpPr>
        <xdr:spPr>
          <a:xfrm rot="16200000">
            <a:off x="9121663" y="4142141"/>
            <a:ext cx="1052512" cy="27392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 anchorCtr="1">
            <a:spAutoFit/>
          </a:bodyPr>
          <a:lstStyle/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altLang="ko-KR" sz="1200" b="1" baseline="30000">
                <a:latin typeface="Times New Roman" panose="02020603050405020304" pitchFamily="18" charset="0"/>
                <a:cs typeface="Times New Roman" panose="02020603050405020304" pitchFamily="18" charset="0"/>
              </a:rPr>
              <a:t>18</a:t>
            </a:r>
            <a:r>
              <a:rPr lang="en-US" altLang="ko-KR" sz="1200" b="1">
                <a:latin typeface="Times New Roman" panose="02020603050405020304" pitchFamily="18" charset="0"/>
                <a:cs typeface="Times New Roman" panose="02020603050405020304" pitchFamily="18" charset="0"/>
              </a:rPr>
              <a:t>O-NO</a:t>
            </a:r>
            <a:r>
              <a:rPr lang="en-US" altLang="ko-KR" sz="1200" b="1" baseline="-25000">
                <a:latin typeface="Times New Roman" panose="02020603050405020304" pitchFamily="18" charset="0"/>
                <a:cs typeface="Times New Roman" panose="02020603050405020304" pitchFamily="18" charset="0"/>
              </a:rPr>
              <a:t>3 </a:t>
            </a:r>
            <a:r>
              <a:rPr lang="en-US" altLang="ko-KR" sz="1100" b="1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(‰)</a:t>
            </a:r>
            <a:endParaRPr lang="ko-KR" altLang="ko-KR" sz="1200">
              <a:effectLst/>
            </a:endParaRPr>
          </a:p>
        </xdr:txBody>
      </xdr:sp>
    </xdr:grpSp>
    <xdr:clientData/>
  </xdr:twoCellAnchor>
  <xdr:twoCellAnchor editAs="oneCell">
    <xdr:from>
      <xdr:col>29</xdr:col>
      <xdr:colOff>0</xdr:colOff>
      <xdr:row>5</xdr:row>
      <xdr:rowOff>0</xdr:rowOff>
    </xdr:from>
    <xdr:to>
      <xdr:col>33</xdr:col>
      <xdr:colOff>469670</xdr:colOff>
      <xdr:row>19</xdr:row>
      <xdr:rowOff>145047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1736050" y="1057275"/>
          <a:ext cx="3212870" cy="3078747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20</xdr:row>
      <xdr:rowOff>0</xdr:rowOff>
    </xdr:from>
    <xdr:to>
      <xdr:col>23</xdr:col>
      <xdr:colOff>189230</xdr:colOff>
      <xdr:row>33</xdr:row>
      <xdr:rowOff>171701</xdr:rowOff>
    </xdr:to>
    <xdr:pic>
      <xdr:nvPicPr>
        <xdr:cNvPr id="19" name="그림 1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4878050" y="4200525"/>
          <a:ext cx="2932430" cy="2895851"/>
        </a:xfrm>
        <a:prstGeom prst="rect">
          <a:avLst/>
        </a:prstGeom>
      </xdr:spPr>
    </xdr:pic>
    <xdr:clientData/>
  </xdr:twoCellAnchor>
  <xdr:twoCellAnchor>
    <xdr:from>
      <xdr:col>24</xdr:col>
      <xdr:colOff>0</xdr:colOff>
      <xdr:row>21</xdr:row>
      <xdr:rowOff>0</xdr:rowOff>
    </xdr:from>
    <xdr:to>
      <xdr:col>28</xdr:col>
      <xdr:colOff>472762</xdr:colOff>
      <xdr:row>35</xdr:row>
      <xdr:rowOff>87863</xdr:rowOff>
    </xdr:to>
    <xdr:grpSp>
      <xdr:nvGrpSpPr>
        <xdr:cNvPr id="11" name="그룹 10"/>
        <xdr:cNvGrpSpPr/>
      </xdr:nvGrpSpPr>
      <xdr:grpSpPr>
        <a:xfrm>
          <a:off x="18307050" y="4410075"/>
          <a:ext cx="3215962" cy="3021563"/>
          <a:chOff x="9510958" y="2957512"/>
          <a:chExt cx="3204917" cy="3005978"/>
        </a:xfrm>
      </xdr:grpSpPr>
      <xdr:graphicFrame macro="">
        <xdr:nvGraphicFramePr>
          <xdr:cNvPr id="12" name="차트 11"/>
          <xdr:cNvGraphicFramePr/>
        </xdr:nvGraphicFramePr>
        <xdr:xfrm>
          <a:off x="9715500" y="2957512"/>
          <a:ext cx="3000375" cy="283368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6"/>
          </a:graphicData>
        </a:graphic>
      </xdr:graphicFrame>
      <xdr:sp macro="" textlink="">
        <xdr:nvSpPr>
          <xdr:cNvPr id="15" name="TextBox 14"/>
          <xdr:cNvSpPr txBox="1"/>
        </xdr:nvSpPr>
        <xdr:spPr>
          <a:xfrm>
            <a:off x="10785174" y="5689890"/>
            <a:ext cx="1008000" cy="2736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overflow" horzOverflow="overflow" wrap="square" rtlCol="0" anchor="ctr" anchorCtr="1">
            <a:spAutoFit/>
          </a:bodyPr>
          <a:lstStyle/>
          <a:p>
            <a:r>
              <a:rPr lang="en-US" altLang="ko-KR" sz="1200" b="1" baseline="30000">
                <a:latin typeface="Times New Roman" panose="02020603050405020304" pitchFamily="18" charset="0"/>
                <a:cs typeface="Times New Roman" panose="02020603050405020304" pitchFamily="18" charset="0"/>
              </a:rPr>
              <a:t>15</a:t>
            </a:r>
            <a:r>
              <a:rPr lang="en-US" altLang="ko-KR" sz="1200" b="1">
                <a:latin typeface="Times New Roman" panose="02020603050405020304" pitchFamily="18" charset="0"/>
                <a:cs typeface="Times New Roman" panose="02020603050405020304" pitchFamily="18" charset="0"/>
              </a:rPr>
              <a:t>N-NO</a:t>
            </a:r>
            <a:r>
              <a:rPr lang="en-US" altLang="ko-KR" sz="1200" b="1" baseline="-25000">
                <a:latin typeface="Times New Roman" panose="02020603050405020304" pitchFamily="18" charset="0"/>
                <a:cs typeface="Times New Roman" panose="02020603050405020304" pitchFamily="18" charset="0"/>
              </a:rPr>
              <a:t>3 </a:t>
            </a:r>
            <a:r>
              <a:rPr lang="en-US" altLang="ko-KR" sz="1200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(‰)</a:t>
            </a:r>
            <a:endParaRPr lang="ko-KR" altLang="en-US" sz="1200" b="1" baseline="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16" name="TextBox 15"/>
          <xdr:cNvSpPr txBox="1"/>
        </xdr:nvSpPr>
        <xdr:spPr>
          <a:xfrm rot="16200000">
            <a:off x="9121663" y="4142141"/>
            <a:ext cx="1052512" cy="27392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 anchorCtr="1">
            <a:spAutoFit/>
          </a:bodyPr>
          <a:lstStyle/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altLang="ko-KR" sz="1200" b="1" baseline="30000">
                <a:latin typeface="Times New Roman" panose="02020603050405020304" pitchFamily="18" charset="0"/>
                <a:cs typeface="Times New Roman" panose="02020603050405020304" pitchFamily="18" charset="0"/>
              </a:rPr>
              <a:t>18</a:t>
            </a:r>
            <a:r>
              <a:rPr lang="en-US" altLang="ko-KR" sz="1200" b="1">
                <a:latin typeface="Times New Roman" panose="02020603050405020304" pitchFamily="18" charset="0"/>
                <a:cs typeface="Times New Roman" panose="02020603050405020304" pitchFamily="18" charset="0"/>
              </a:rPr>
              <a:t>O-NO</a:t>
            </a:r>
            <a:r>
              <a:rPr lang="en-US" altLang="ko-KR" sz="1200" b="1" baseline="-25000">
                <a:latin typeface="Times New Roman" panose="02020603050405020304" pitchFamily="18" charset="0"/>
                <a:cs typeface="Times New Roman" panose="02020603050405020304" pitchFamily="18" charset="0"/>
              </a:rPr>
              <a:t>3 </a:t>
            </a:r>
            <a:r>
              <a:rPr lang="en-US" altLang="ko-KR" sz="1100" b="1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(‰)</a:t>
            </a:r>
            <a:endParaRPr lang="ko-KR" altLang="ko-KR" sz="1200">
              <a:effectLst/>
            </a:endParaRPr>
          </a:p>
        </xdr:txBody>
      </xdr:sp>
    </xdr:grpSp>
    <xdr:clientData/>
  </xdr:twoCellAnchor>
  <xdr:twoCellAnchor editAs="oneCell">
    <xdr:from>
      <xdr:col>29</xdr:col>
      <xdr:colOff>0</xdr:colOff>
      <xdr:row>20</xdr:row>
      <xdr:rowOff>0</xdr:rowOff>
    </xdr:from>
    <xdr:to>
      <xdr:col>33</xdr:col>
      <xdr:colOff>475767</xdr:colOff>
      <xdr:row>34</xdr:row>
      <xdr:rowOff>157240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1736050" y="4200525"/>
          <a:ext cx="3218967" cy="309094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58</xdr:col>
      <xdr:colOff>0</xdr:colOff>
      <xdr:row>3</xdr:row>
      <xdr:rowOff>93382</xdr:rowOff>
    </xdr:from>
    <xdr:to>
      <xdr:col>63</xdr:col>
      <xdr:colOff>397340</xdr:colOff>
      <xdr:row>17</xdr:row>
      <xdr:rowOff>198077</xdr:rowOff>
    </xdr:to>
    <xdr:grpSp>
      <xdr:nvGrpSpPr>
        <xdr:cNvPr id="2" name="그룹 1"/>
        <xdr:cNvGrpSpPr/>
      </xdr:nvGrpSpPr>
      <xdr:grpSpPr>
        <a:xfrm>
          <a:off x="41937214" y="719311"/>
          <a:ext cx="3799126" cy="2962195"/>
          <a:chOff x="42343917" y="738965"/>
          <a:chExt cx="3836923" cy="3068029"/>
        </a:xfrm>
      </xdr:grpSpPr>
      <xdr:grpSp>
        <xdr:nvGrpSpPr>
          <xdr:cNvPr id="3" name="그룹 2"/>
          <xdr:cNvGrpSpPr/>
        </xdr:nvGrpSpPr>
        <xdr:grpSpPr>
          <a:xfrm>
            <a:off x="42343917" y="738965"/>
            <a:ext cx="3836923" cy="3068029"/>
            <a:chOff x="392944" y="171450"/>
            <a:chExt cx="3740907" cy="3013836"/>
          </a:xfrm>
        </xdr:grpSpPr>
        <xdr:graphicFrame macro="">
          <xdr:nvGraphicFramePr>
            <xdr:cNvPr id="5" name="차트 4"/>
            <xdr:cNvGraphicFramePr>
              <a:graphicFrameLocks/>
            </xdr:cNvGraphicFramePr>
          </xdr:nvGraphicFramePr>
          <xdr:xfrm>
            <a:off x="609601" y="171450"/>
            <a:ext cx="3524250" cy="2828925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  <xdr:sp macro="" textlink="">
          <xdr:nvSpPr>
            <xdr:cNvPr id="6" name="TextBox 5"/>
            <xdr:cNvSpPr txBox="1"/>
          </xdr:nvSpPr>
          <xdr:spPr>
            <a:xfrm>
              <a:off x="2019300" y="2920236"/>
              <a:ext cx="900000" cy="26505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 anchorCtr="1">
              <a:spAutoFit/>
            </a:bodyPr>
            <a:lstStyle/>
            <a:p>
              <a:r>
                <a:rPr lang="en-US" altLang="ko-KR" sz="1200" b="1">
                  <a:latin typeface="Times New Roman" panose="02020603050405020304" pitchFamily="18" charset="0"/>
                  <a:cs typeface="Times New Roman" panose="02020603050405020304" pitchFamily="18" charset="0"/>
                </a:rPr>
                <a:t>Cl</a:t>
              </a:r>
              <a:r>
                <a:rPr lang="en-US" altLang="ko-KR" sz="1200" b="1" baseline="30000">
                  <a:latin typeface="Times New Roman" panose="02020603050405020304" pitchFamily="18" charset="0"/>
                  <a:cs typeface="Times New Roman" panose="02020603050405020304" pitchFamily="18" charset="0"/>
                </a:rPr>
                <a:t>-</a:t>
              </a:r>
              <a:r>
                <a:rPr lang="en-US" altLang="ko-KR" sz="1200" b="1">
                  <a:latin typeface="Times New Roman" panose="02020603050405020304" pitchFamily="18" charset="0"/>
                  <a:cs typeface="Times New Roman" panose="02020603050405020304" pitchFamily="18" charset="0"/>
                </a:rPr>
                <a:t> (</a:t>
              </a:r>
              <a:r>
                <a:rPr lang="el-GR" altLang="ko-KR" sz="1200" b="1">
                  <a:latin typeface="Times New Roman" panose="02020603050405020304" pitchFamily="18" charset="0"/>
                  <a:ea typeface="나눔바른고딕" panose="020B0603020101020101" pitchFamily="50" charset="-127"/>
                  <a:cs typeface="Times New Roman" panose="02020603050405020304" pitchFamily="18" charset="0"/>
                </a:rPr>
                <a:t>μ</a:t>
              </a:r>
              <a:r>
                <a:rPr lang="en-US" altLang="ko-KR" sz="1200" b="1">
                  <a:latin typeface="Times New Roman" panose="02020603050405020304" pitchFamily="18" charset="0"/>
                  <a:ea typeface="나눔바른고딕" panose="020B0603020101020101" pitchFamily="50" charset="-127"/>
                  <a:cs typeface="Times New Roman" panose="02020603050405020304" pitchFamily="18" charset="0"/>
                </a:rPr>
                <a:t>M)</a:t>
              </a:r>
              <a:endParaRPr lang="ko-KR" altLang="en-US" sz="1200" b="1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7" name="TextBox 6"/>
            <xdr:cNvSpPr txBox="1"/>
          </xdr:nvSpPr>
          <xdr:spPr>
            <a:xfrm rot="16200000">
              <a:off x="-483450" y="1362169"/>
              <a:ext cx="2019299" cy="26651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 anchorCtr="1">
              <a:spAutoFit/>
            </a:bodyPr>
            <a:lstStyle/>
            <a:p>
              <a:r>
                <a:rPr lang="en-US" altLang="ko-KR" sz="1200" b="1">
                  <a:latin typeface="Times New Roman" panose="02020603050405020304" pitchFamily="18" charset="0"/>
                  <a:cs typeface="Times New Roman" panose="02020603050405020304" pitchFamily="18" charset="0"/>
                </a:rPr>
                <a:t>NO</a:t>
              </a:r>
              <a:r>
                <a:rPr lang="en-US" altLang="ko-KR" sz="1200" b="1" baseline="-25000">
                  <a:latin typeface="Times New Roman" panose="02020603050405020304" pitchFamily="18" charset="0"/>
                  <a:cs typeface="Times New Roman" panose="02020603050405020304" pitchFamily="18" charset="0"/>
                </a:rPr>
                <a:t>3</a:t>
              </a:r>
              <a:r>
                <a:rPr lang="en-US" altLang="ko-KR" sz="1200" b="1" strike="noStrike" baseline="30000">
                  <a:latin typeface="Times New Roman" panose="02020603050405020304" pitchFamily="18" charset="0"/>
                  <a:cs typeface="Times New Roman" panose="02020603050405020304" pitchFamily="18" charset="0"/>
                </a:rPr>
                <a:t>-</a:t>
              </a:r>
              <a:r>
                <a:rPr lang="en-US" altLang="ko-KR" sz="1200" b="1">
                  <a:latin typeface="Times New Roman" panose="02020603050405020304" pitchFamily="18" charset="0"/>
                  <a:cs typeface="Times New Roman" panose="02020603050405020304" pitchFamily="18" charset="0"/>
                </a:rPr>
                <a:t>/Cl</a:t>
              </a:r>
              <a:r>
                <a:rPr lang="en-US" altLang="ko-KR" sz="1200" b="1" baseline="30000">
                  <a:latin typeface="Times New Roman" panose="02020603050405020304" pitchFamily="18" charset="0"/>
                  <a:cs typeface="Times New Roman" panose="02020603050405020304" pitchFamily="18" charset="0"/>
                </a:rPr>
                <a:t>-</a:t>
              </a:r>
              <a:r>
                <a:rPr lang="en-US" altLang="ko-KR" sz="1200" b="1">
                  <a:latin typeface="Times New Roman" panose="02020603050405020304" pitchFamily="18" charset="0"/>
                  <a:cs typeface="Times New Roman" panose="02020603050405020304" pitchFamily="18" charset="0"/>
                </a:rPr>
                <a:t> (molar ratio)</a:t>
              </a:r>
              <a:endParaRPr lang="ko-KR" altLang="en-US" sz="1200" b="1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</xdr:grpSp>
      <xdr:sp macro="" textlink="">
        <xdr:nvSpPr>
          <xdr:cNvPr id="4" name="TextBox 3"/>
          <xdr:cNvSpPr txBox="1"/>
        </xdr:nvSpPr>
        <xdr:spPr>
          <a:xfrm>
            <a:off x="44788667" y="889006"/>
            <a:ext cx="1081617" cy="54423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 anchorCtr="1">
            <a:noAutofit/>
          </a:bodyPr>
          <a:lstStyle/>
          <a:p>
            <a:r>
              <a:rPr lang="ko-KR" altLang="en-US" sz="1000" b="1">
                <a:solidFill>
                  <a:srgbClr val="0000CC"/>
                </a:solidFill>
                <a:latin typeface="+mn-ea"/>
                <a:ea typeface="+mn-ea"/>
                <a:cs typeface="Times New Roman" panose="02020603050405020304" pitchFamily="18" charset="0"/>
              </a:rPr>
              <a:t>●</a:t>
            </a:r>
            <a:r>
              <a:rPr lang="ko-KR" altLang="en-US" sz="1000" b="1">
                <a:solidFill>
                  <a:sysClr val="windowText" lastClr="000000"/>
                </a:solidFill>
                <a:latin typeface="+mn-ea"/>
                <a:ea typeface="+mn-ea"/>
                <a:cs typeface="Times New Roman" panose="02020603050405020304" pitchFamily="18" charset="0"/>
              </a:rPr>
              <a:t> 유입 지천</a:t>
            </a:r>
            <a:endParaRPr lang="en-US" altLang="ko-KR" sz="1000" b="1" baseline="-25000">
              <a:solidFill>
                <a:sysClr val="windowText" lastClr="000000"/>
              </a:solidFill>
              <a:latin typeface="+mn-ea"/>
              <a:ea typeface="+mn-ea"/>
              <a:cs typeface="Times New Roman" panose="02020603050405020304" pitchFamily="18" charset="0"/>
            </a:endParaRPr>
          </a:p>
          <a:p>
            <a:r>
              <a:rPr lang="ko-KR" altLang="ko-KR" sz="1000" b="1">
                <a:solidFill>
                  <a:srgbClr val="FF0000"/>
                </a:solidFill>
                <a:effectLst/>
                <a:latin typeface="+mn-ea"/>
                <a:ea typeface="+mn-ea"/>
                <a:cs typeface="+mn-cs"/>
              </a:rPr>
              <a:t>▲</a:t>
            </a:r>
            <a:r>
              <a:rPr lang="en-US" altLang="ko-KR" sz="1000" b="1">
                <a:solidFill>
                  <a:schemeClr val="dk1"/>
                </a:solidFill>
                <a:effectLst/>
                <a:latin typeface="+mn-ea"/>
                <a:ea typeface="+mn-ea"/>
                <a:cs typeface="+mn-cs"/>
              </a:rPr>
              <a:t> </a:t>
            </a:r>
            <a:r>
              <a:rPr lang="ko-KR" altLang="en-US" sz="1000" b="1" baseline="0">
                <a:solidFill>
                  <a:sysClr val="windowText" lastClr="000000"/>
                </a:solidFill>
                <a:latin typeface="+mn-ea"/>
                <a:ea typeface="+mn-ea"/>
                <a:cs typeface="Times New Roman" panose="02020603050405020304" pitchFamily="18" charset="0"/>
              </a:rPr>
              <a:t>지석천 본류</a:t>
            </a:r>
            <a:endParaRPr lang="en-US" altLang="ko-KR" sz="1000" b="1" baseline="0">
              <a:solidFill>
                <a:sysClr val="windowText" lastClr="000000"/>
              </a:solidFill>
              <a:latin typeface="+mn-ea"/>
              <a:ea typeface="+mn-ea"/>
              <a:cs typeface="Times New Roman" panose="02020603050405020304" pitchFamily="18" charset="0"/>
            </a:endParaRPr>
          </a:p>
        </xdr:txBody>
      </xdr:sp>
    </xdr:grpSp>
    <xdr:clientData/>
  </xdr:twoCellAnchor>
  <xdr:twoCellAnchor>
    <xdr:from>
      <xdr:col>64</xdr:col>
      <xdr:colOff>0</xdr:colOff>
      <xdr:row>4</xdr:row>
      <xdr:rowOff>0</xdr:rowOff>
    </xdr:from>
    <xdr:to>
      <xdr:col>69</xdr:col>
      <xdr:colOff>235937</xdr:colOff>
      <xdr:row>18</xdr:row>
      <xdr:rowOff>201603</xdr:rowOff>
    </xdr:to>
    <xdr:grpSp>
      <xdr:nvGrpSpPr>
        <xdr:cNvPr id="8" name="그룹 7"/>
        <xdr:cNvGrpSpPr/>
      </xdr:nvGrpSpPr>
      <xdr:grpSpPr>
        <a:xfrm>
          <a:off x="46019357" y="830036"/>
          <a:ext cx="3637723" cy="3059103"/>
          <a:chOff x="46471417" y="857250"/>
          <a:chExt cx="3675520" cy="3164936"/>
        </a:xfrm>
      </xdr:grpSpPr>
      <xdr:grpSp>
        <xdr:nvGrpSpPr>
          <xdr:cNvPr id="9" name="그룹 8"/>
          <xdr:cNvGrpSpPr/>
        </xdr:nvGrpSpPr>
        <xdr:grpSpPr>
          <a:xfrm>
            <a:off x="46471417" y="857250"/>
            <a:ext cx="3675520" cy="3164936"/>
            <a:chOff x="36318265" y="212912"/>
            <a:chExt cx="3602705" cy="3039493"/>
          </a:xfrm>
        </xdr:grpSpPr>
        <xdr:grpSp>
          <xdr:nvGrpSpPr>
            <xdr:cNvPr id="11" name="그룹 10"/>
            <xdr:cNvGrpSpPr/>
          </xdr:nvGrpSpPr>
          <xdr:grpSpPr>
            <a:xfrm>
              <a:off x="36318265" y="212912"/>
              <a:ext cx="3602705" cy="3039493"/>
              <a:chOff x="9510958" y="2957512"/>
              <a:chExt cx="3204917" cy="3005978"/>
            </a:xfrm>
          </xdr:grpSpPr>
          <xdr:graphicFrame macro="">
            <xdr:nvGraphicFramePr>
              <xdr:cNvPr id="13" name="차트 12"/>
              <xdr:cNvGraphicFramePr/>
            </xdr:nvGraphicFramePr>
            <xdr:xfrm>
              <a:off x="9715500" y="2957512"/>
              <a:ext cx="3000375" cy="2833688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2"/>
              </a:graphicData>
            </a:graphic>
          </xdr:graphicFrame>
          <xdr:sp macro="" textlink="">
            <xdr:nvSpPr>
              <xdr:cNvPr id="14" name="모서리가 둥근 직사각형 13"/>
              <xdr:cNvSpPr/>
            </xdr:nvSpPr>
            <xdr:spPr>
              <a:xfrm>
                <a:off x="10782492" y="3590064"/>
                <a:ext cx="615201" cy="1835208"/>
              </a:xfrm>
              <a:prstGeom prst="roundRect">
                <a:avLst/>
              </a:prstGeom>
              <a:noFill/>
              <a:ln w="9525">
                <a:solidFill>
                  <a:srgbClr val="FF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  <xdr:sp macro="" textlink="">
            <xdr:nvSpPr>
              <xdr:cNvPr id="15" name="모서리가 둥근 직사각형 14"/>
              <xdr:cNvSpPr/>
            </xdr:nvSpPr>
            <xdr:spPr>
              <a:xfrm>
                <a:off x="10883175" y="3588556"/>
                <a:ext cx="1586570" cy="1835208"/>
              </a:xfrm>
              <a:prstGeom prst="roundRect">
                <a:avLst/>
              </a:prstGeom>
              <a:noFill/>
              <a:ln w="9525">
                <a:solidFill>
                  <a:srgbClr val="00B0F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  <xdr:sp macro="" textlink="">
            <xdr:nvSpPr>
              <xdr:cNvPr id="16" name="모서리가 둥근 직사각형 15"/>
              <xdr:cNvSpPr/>
            </xdr:nvSpPr>
            <xdr:spPr>
              <a:xfrm>
                <a:off x="10100030" y="3590058"/>
                <a:ext cx="971370" cy="1835208"/>
              </a:xfrm>
              <a:prstGeom prst="roundRect">
                <a:avLst/>
              </a:prstGeom>
              <a:noFill/>
              <a:ln w="9525">
                <a:solidFill>
                  <a:srgbClr val="00B05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  <xdr:sp macro="" textlink="">
            <xdr:nvSpPr>
              <xdr:cNvPr id="17" name="TextBox 16"/>
              <xdr:cNvSpPr txBox="1"/>
            </xdr:nvSpPr>
            <xdr:spPr>
              <a:xfrm>
                <a:off x="10785174" y="5689890"/>
                <a:ext cx="1008000" cy="27360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overflow" horzOverflow="overflow" wrap="square" rtlCol="0" anchor="ctr" anchorCtr="1">
                <a:spAutoFit/>
              </a:bodyPr>
              <a:lstStyle/>
              <a:p>
                <a:r>
                  <a:rPr lang="en-US" altLang="ko-KR" sz="1200" b="1" baseline="300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15</a:t>
                </a:r>
                <a:r>
                  <a:rPr lang="en-US" altLang="ko-KR" sz="12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N-NO</a:t>
                </a:r>
                <a:r>
                  <a:rPr lang="en-US" altLang="ko-KR" sz="1200" b="1" baseline="-250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3 </a:t>
                </a:r>
                <a:r>
                  <a:rPr lang="en-US" altLang="ko-KR" sz="1200" b="1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(‰)</a:t>
                </a:r>
                <a:endParaRPr lang="ko-KR" altLang="en-US" sz="1200" b="1" baseline="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xdr:txBody>
          </xdr:sp>
          <xdr:sp macro="" textlink="">
            <xdr:nvSpPr>
              <xdr:cNvPr id="18" name="TextBox 17"/>
              <xdr:cNvSpPr txBox="1"/>
            </xdr:nvSpPr>
            <xdr:spPr>
              <a:xfrm rot="16200000">
                <a:off x="9121663" y="4142141"/>
                <a:ext cx="1052512" cy="273921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 anchorCtr="1">
                <a:spAutoFit/>
              </a:bodyPr>
              <a:lstStyle/>
              <a:p>
                <a:pPr marL="0" marR="0" lvl="0" indent="0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lang="en-US" altLang="ko-KR" sz="1200" b="1" baseline="300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18</a:t>
                </a:r>
                <a:r>
                  <a:rPr lang="en-US" altLang="ko-KR" sz="12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O-NO</a:t>
                </a:r>
                <a:r>
                  <a:rPr lang="en-US" altLang="ko-KR" sz="1200" b="1" baseline="-250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3 </a:t>
                </a:r>
                <a:r>
                  <a:rPr lang="en-US" altLang="ko-KR" sz="1100" b="1" baseline="0">
                    <a:solidFill>
                      <a:schemeClr val="dk1"/>
                    </a:solidFill>
                    <a:effectLst/>
                    <a:latin typeface="+mn-lt"/>
                    <a:ea typeface="+mn-ea"/>
                    <a:cs typeface="+mn-cs"/>
                  </a:rPr>
                  <a:t>(‰)</a:t>
                </a:r>
                <a:endParaRPr lang="ko-KR" altLang="ko-KR" sz="1200">
                  <a:effectLst/>
                </a:endParaRPr>
              </a:p>
            </xdr:txBody>
          </xdr:sp>
          <xdr:sp macro="" textlink="">
            <xdr:nvSpPr>
              <xdr:cNvPr id="19" name="모서리가 둥근 직사각형 18"/>
              <xdr:cNvSpPr/>
            </xdr:nvSpPr>
            <xdr:spPr>
              <a:xfrm>
                <a:off x="10363073" y="3124735"/>
                <a:ext cx="744717" cy="351127"/>
              </a:xfrm>
              <a:prstGeom prst="roundRect">
                <a:avLst/>
              </a:prstGeom>
              <a:noFill/>
              <a:ln w="9525">
                <a:solidFill>
                  <a:srgbClr val="7030A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  <xdr:sp macro="" textlink="">
            <xdr:nvSpPr>
              <xdr:cNvPr id="20" name="TextBox 19"/>
              <xdr:cNvSpPr txBox="1"/>
            </xdr:nvSpPr>
            <xdr:spPr>
              <a:xfrm>
                <a:off x="11744325" y="4984114"/>
                <a:ext cx="666750" cy="32829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 anchorCtr="1">
                <a:spAutoFit/>
              </a:bodyPr>
              <a:lstStyle/>
              <a:p>
                <a:r>
                  <a:rPr lang="en-US" altLang="ko-KR" sz="800" b="1">
                    <a:solidFill>
                      <a:srgbClr val="00B0F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Manure &amp; Sewage</a:t>
                </a:r>
                <a:endParaRPr lang="ko-KR" altLang="en-US" sz="800" b="1" baseline="-25000">
                  <a:solidFill>
                    <a:srgbClr val="00B0F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xdr:txBody>
          </xdr:sp>
          <xdr:sp macro="" textlink="">
            <xdr:nvSpPr>
              <xdr:cNvPr id="21" name="TextBox 20"/>
              <xdr:cNvSpPr txBox="1"/>
            </xdr:nvSpPr>
            <xdr:spPr>
              <a:xfrm>
                <a:off x="10876181" y="5025411"/>
                <a:ext cx="666750" cy="210314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 anchorCtr="1">
                <a:spAutoFit/>
              </a:bodyPr>
              <a:lstStyle/>
              <a:p>
                <a:r>
                  <a:rPr lang="en-US" altLang="ko-KR" sz="800" b="1">
                    <a:solidFill>
                      <a:srgbClr val="FF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Soil N</a:t>
                </a:r>
                <a:endParaRPr lang="ko-KR" altLang="en-US" sz="800" b="1" baseline="-25000">
                  <a:solidFill>
                    <a:srgbClr val="FF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xdr:txBody>
          </xdr:sp>
          <xdr:sp macro="" textlink="">
            <xdr:nvSpPr>
              <xdr:cNvPr id="22" name="TextBox 21"/>
              <xdr:cNvSpPr txBox="1"/>
            </xdr:nvSpPr>
            <xdr:spPr>
              <a:xfrm>
                <a:off x="10443369" y="3144701"/>
                <a:ext cx="582822" cy="328153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 anchorCtr="1">
                <a:spAutoFit/>
              </a:bodyPr>
              <a:lstStyle/>
              <a:p>
                <a:pPr algn="ctr"/>
                <a:r>
                  <a:rPr lang="en-US" altLang="ko-KR" sz="800" b="1">
                    <a:solidFill>
                      <a:srgbClr val="7030A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NO</a:t>
                </a:r>
                <a:r>
                  <a:rPr lang="en-US" altLang="ko-KR" sz="800" b="1" baseline="-25000">
                    <a:solidFill>
                      <a:srgbClr val="7030A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3</a:t>
                </a:r>
                <a:r>
                  <a:rPr lang="en-US" altLang="ko-KR" sz="800" b="1" baseline="30000">
                    <a:solidFill>
                      <a:srgbClr val="7030A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-</a:t>
                </a:r>
                <a:r>
                  <a:rPr lang="en-US" altLang="ko-KR" sz="800" b="1">
                    <a:solidFill>
                      <a:srgbClr val="7030A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</a:p>
              <a:p>
                <a:pPr algn="ctr"/>
                <a:r>
                  <a:rPr lang="en-US" altLang="ko-KR" sz="800" b="1">
                    <a:solidFill>
                      <a:srgbClr val="7030A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fertilizer</a:t>
                </a:r>
              </a:p>
            </xdr:txBody>
          </xdr:sp>
        </xdr:grpSp>
        <xdr:sp macro="" textlink="">
          <xdr:nvSpPr>
            <xdr:cNvPr id="12" name="TextBox 11"/>
            <xdr:cNvSpPr txBox="1"/>
          </xdr:nvSpPr>
          <xdr:spPr>
            <a:xfrm>
              <a:off x="37102677" y="2342031"/>
              <a:ext cx="818610" cy="365828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 anchorCtr="1">
              <a:noAutofit/>
            </a:bodyPr>
            <a:lstStyle/>
            <a:p>
              <a:r>
                <a:rPr lang="en-US" altLang="ko-KR" sz="800" b="1">
                  <a:solidFill>
                    <a:srgbClr val="00B05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Inorganic fertillizer</a:t>
              </a:r>
              <a:endParaRPr lang="ko-KR" altLang="en-US" sz="800" b="1" baseline="-25000">
                <a:solidFill>
                  <a:srgbClr val="00B050"/>
                </a:solidFill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</xdr:grpSp>
      <xdr:sp macro="" textlink="">
        <xdr:nvSpPr>
          <xdr:cNvPr id="10" name="TextBox 9"/>
          <xdr:cNvSpPr txBox="1"/>
        </xdr:nvSpPr>
        <xdr:spPr>
          <a:xfrm>
            <a:off x="48831501" y="1005420"/>
            <a:ext cx="1081617" cy="54423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 anchorCtr="1">
            <a:noAutofit/>
          </a:bodyPr>
          <a:lstStyle/>
          <a:p>
            <a:r>
              <a:rPr lang="ko-KR" altLang="en-US" sz="1000" b="1">
                <a:solidFill>
                  <a:srgbClr val="0000CC"/>
                </a:solidFill>
                <a:latin typeface="+mn-ea"/>
                <a:ea typeface="+mn-ea"/>
                <a:cs typeface="Times New Roman" panose="02020603050405020304" pitchFamily="18" charset="0"/>
              </a:rPr>
              <a:t>●</a:t>
            </a:r>
            <a:r>
              <a:rPr lang="ko-KR" altLang="en-US" sz="1000" b="1">
                <a:solidFill>
                  <a:sysClr val="windowText" lastClr="000000"/>
                </a:solidFill>
                <a:latin typeface="+mn-ea"/>
                <a:ea typeface="+mn-ea"/>
                <a:cs typeface="Times New Roman" panose="02020603050405020304" pitchFamily="18" charset="0"/>
              </a:rPr>
              <a:t> 유입 지천</a:t>
            </a:r>
            <a:endParaRPr lang="en-US" altLang="ko-KR" sz="1000" b="1" baseline="-25000">
              <a:solidFill>
                <a:sysClr val="windowText" lastClr="000000"/>
              </a:solidFill>
              <a:latin typeface="+mn-ea"/>
              <a:ea typeface="+mn-ea"/>
              <a:cs typeface="Times New Roman" panose="02020603050405020304" pitchFamily="18" charset="0"/>
            </a:endParaRPr>
          </a:p>
          <a:p>
            <a:r>
              <a:rPr lang="ko-KR" altLang="ko-KR" sz="1000" b="1">
                <a:solidFill>
                  <a:srgbClr val="FF0000"/>
                </a:solidFill>
                <a:effectLst/>
                <a:latin typeface="+mn-ea"/>
                <a:ea typeface="+mn-ea"/>
                <a:cs typeface="+mn-cs"/>
              </a:rPr>
              <a:t>▲</a:t>
            </a:r>
            <a:r>
              <a:rPr lang="en-US" altLang="ko-KR" sz="1000" b="1">
                <a:solidFill>
                  <a:schemeClr val="dk1"/>
                </a:solidFill>
                <a:effectLst/>
                <a:latin typeface="+mn-ea"/>
                <a:ea typeface="+mn-ea"/>
                <a:cs typeface="+mn-cs"/>
              </a:rPr>
              <a:t> </a:t>
            </a:r>
            <a:r>
              <a:rPr lang="ko-KR" altLang="en-US" sz="1000" b="1" baseline="0">
                <a:solidFill>
                  <a:sysClr val="windowText" lastClr="000000"/>
                </a:solidFill>
                <a:latin typeface="+mn-ea"/>
                <a:ea typeface="+mn-ea"/>
                <a:cs typeface="Times New Roman" panose="02020603050405020304" pitchFamily="18" charset="0"/>
              </a:rPr>
              <a:t>지석천 본류</a:t>
            </a:r>
            <a:endParaRPr lang="en-US" altLang="ko-KR" sz="1000" b="1" baseline="0">
              <a:solidFill>
                <a:sysClr val="windowText" lastClr="000000"/>
              </a:solidFill>
              <a:latin typeface="+mn-ea"/>
              <a:ea typeface="+mn-ea"/>
              <a:cs typeface="Times New Roman" panose="02020603050405020304" pitchFamily="18" charset="0"/>
            </a:endParaRPr>
          </a:p>
        </xdr:txBody>
      </xdr:sp>
    </xdr:grpSp>
    <xdr:clientData/>
  </xdr:twoCellAnchor>
  <xdr:twoCellAnchor>
    <xdr:from>
      <xdr:col>58</xdr:col>
      <xdr:colOff>407768</xdr:colOff>
      <xdr:row>20</xdr:row>
      <xdr:rowOff>21875</xdr:rowOff>
    </xdr:from>
    <xdr:to>
      <xdr:col>63</xdr:col>
      <xdr:colOff>675393</xdr:colOff>
      <xdr:row>34</xdr:row>
      <xdr:rowOff>102574</xdr:rowOff>
    </xdr:to>
    <xdr:grpSp>
      <xdr:nvGrpSpPr>
        <xdr:cNvPr id="23" name="그룹 22"/>
        <xdr:cNvGrpSpPr/>
      </xdr:nvGrpSpPr>
      <xdr:grpSpPr>
        <a:xfrm>
          <a:off x="42344982" y="4117625"/>
          <a:ext cx="3669411" cy="2938199"/>
          <a:chOff x="42751685" y="4265792"/>
          <a:chExt cx="3707208" cy="3044032"/>
        </a:xfrm>
      </xdr:grpSpPr>
      <xdr:grpSp>
        <xdr:nvGrpSpPr>
          <xdr:cNvPr id="24" name="그룹 23"/>
          <xdr:cNvGrpSpPr/>
        </xdr:nvGrpSpPr>
        <xdr:grpSpPr>
          <a:xfrm>
            <a:off x="42751685" y="4265792"/>
            <a:ext cx="3707208" cy="3044032"/>
            <a:chOff x="9525373" y="2957513"/>
            <a:chExt cx="3190501" cy="3004927"/>
          </a:xfrm>
        </xdr:grpSpPr>
        <xdr:graphicFrame macro="">
          <xdr:nvGraphicFramePr>
            <xdr:cNvPr id="26" name="차트 25"/>
            <xdr:cNvGraphicFramePr/>
          </xdr:nvGraphicFramePr>
          <xdr:xfrm>
            <a:off x="9715499" y="2957513"/>
            <a:ext cx="3000375" cy="283368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  <xdr:sp macro="" textlink="">
          <xdr:nvSpPr>
            <xdr:cNvPr id="27" name="TextBox 26"/>
            <xdr:cNvSpPr txBox="1"/>
          </xdr:nvSpPr>
          <xdr:spPr>
            <a:xfrm>
              <a:off x="10785174" y="5690940"/>
              <a:ext cx="1008000" cy="2715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overflow" horzOverflow="overflow" wrap="square" rtlCol="0" anchor="ctr" anchorCtr="1">
              <a:spAutoFit/>
            </a:bodyPr>
            <a:lstStyle/>
            <a:p>
              <a:r>
                <a:rPr lang="en-US" altLang="ko-KR" sz="1200" b="1">
                  <a:latin typeface="Times New Roman" panose="02020603050405020304" pitchFamily="18" charset="0"/>
                  <a:cs typeface="Times New Roman" panose="02020603050405020304" pitchFamily="18" charset="0"/>
                </a:rPr>
                <a:t>1/NO</a:t>
              </a:r>
              <a:r>
                <a:rPr lang="en-US" altLang="ko-KR" sz="1200" b="1" baseline="-25000">
                  <a:latin typeface="Times New Roman" panose="02020603050405020304" pitchFamily="18" charset="0"/>
                  <a:cs typeface="Times New Roman" panose="02020603050405020304" pitchFamily="18" charset="0"/>
                </a:rPr>
                <a:t>3 </a:t>
              </a:r>
              <a:r>
                <a:rPr lang="en-US" altLang="ko-KR" sz="1200" b="1" baseline="0">
                  <a:latin typeface="Times New Roman" panose="02020603050405020304" pitchFamily="18" charset="0"/>
                  <a:cs typeface="Times New Roman" panose="02020603050405020304" pitchFamily="18" charset="0"/>
                </a:rPr>
                <a:t>(L/mg)</a:t>
              </a:r>
              <a:endParaRPr lang="ko-KR" altLang="en-US" sz="1200" b="1" baseline="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28" name="TextBox 27"/>
            <xdr:cNvSpPr txBox="1"/>
          </xdr:nvSpPr>
          <xdr:spPr>
            <a:xfrm rot="16200000">
              <a:off x="9121663" y="4156556"/>
              <a:ext cx="1052512" cy="24509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 anchorCtr="1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200" b="1" baseline="30000">
                  <a:latin typeface="Times New Roman" panose="02020603050405020304" pitchFamily="18" charset="0"/>
                  <a:cs typeface="Times New Roman" panose="02020603050405020304" pitchFamily="18" charset="0"/>
                </a:rPr>
                <a:t>15</a:t>
              </a:r>
              <a:r>
                <a:rPr lang="en-US" altLang="ko-KR" sz="1200" b="1">
                  <a:latin typeface="Times New Roman" panose="02020603050405020304" pitchFamily="18" charset="0"/>
                  <a:cs typeface="Times New Roman" panose="02020603050405020304" pitchFamily="18" charset="0"/>
                </a:rPr>
                <a:t>N-NO</a:t>
              </a:r>
              <a:r>
                <a:rPr lang="en-US" altLang="ko-KR" sz="1200" b="1" baseline="-25000">
                  <a:latin typeface="Times New Roman" panose="02020603050405020304" pitchFamily="18" charset="0"/>
                  <a:cs typeface="Times New Roman" panose="02020603050405020304" pitchFamily="18" charset="0"/>
                </a:rPr>
                <a:t>3 </a:t>
              </a:r>
              <a:r>
                <a:rPr lang="en-US" altLang="ko-KR" sz="1100" b="1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(‰)</a:t>
              </a:r>
              <a:endParaRPr lang="ko-KR" altLang="ko-KR" sz="1200">
                <a:effectLst/>
              </a:endParaRPr>
            </a:p>
          </xdr:txBody>
        </xdr:sp>
      </xdr:grpSp>
      <xdr:sp macro="" textlink="">
        <xdr:nvSpPr>
          <xdr:cNvPr id="25" name="TextBox 24"/>
          <xdr:cNvSpPr txBox="1"/>
        </xdr:nvSpPr>
        <xdr:spPr>
          <a:xfrm>
            <a:off x="45085001" y="4423836"/>
            <a:ext cx="1081616" cy="54423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 anchorCtr="1">
            <a:noAutofit/>
          </a:bodyPr>
          <a:lstStyle/>
          <a:p>
            <a:r>
              <a:rPr lang="ko-KR" altLang="en-US" sz="1000" b="1">
                <a:solidFill>
                  <a:srgbClr val="0000CC"/>
                </a:solidFill>
                <a:latin typeface="+mn-ea"/>
                <a:ea typeface="+mn-ea"/>
                <a:cs typeface="Times New Roman" panose="02020603050405020304" pitchFamily="18" charset="0"/>
              </a:rPr>
              <a:t>●</a:t>
            </a:r>
            <a:r>
              <a:rPr lang="ko-KR" altLang="en-US" sz="1000" b="1">
                <a:solidFill>
                  <a:sysClr val="windowText" lastClr="000000"/>
                </a:solidFill>
                <a:latin typeface="+mn-ea"/>
                <a:ea typeface="+mn-ea"/>
                <a:cs typeface="Times New Roman" panose="02020603050405020304" pitchFamily="18" charset="0"/>
              </a:rPr>
              <a:t> 유입 지천</a:t>
            </a:r>
            <a:endParaRPr lang="en-US" altLang="ko-KR" sz="1000" b="1" baseline="-25000">
              <a:solidFill>
                <a:sysClr val="windowText" lastClr="000000"/>
              </a:solidFill>
              <a:latin typeface="+mn-ea"/>
              <a:ea typeface="+mn-ea"/>
              <a:cs typeface="Times New Roman" panose="02020603050405020304" pitchFamily="18" charset="0"/>
            </a:endParaRPr>
          </a:p>
          <a:p>
            <a:r>
              <a:rPr lang="ko-KR" altLang="ko-KR" sz="1000" b="1">
                <a:solidFill>
                  <a:srgbClr val="FF0000"/>
                </a:solidFill>
                <a:effectLst/>
                <a:latin typeface="+mn-ea"/>
                <a:ea typeface="+mn-ea"/>
                <a:cs typeface="+mn-cs"/>
              </a:rPr>
              <a:t>▲</a:t>
            </a:r>
            <a:r>
              <a:rPr lang="en-US" altLang="ko-KR" sz="1000" b="1">
                <a:solidFill>
                  <a:schemeClr val="dk1"/>
                </a:solidFill>
                <a:effectLst/>
                <a:latin typeface="+mn-ea"/>
                <a:ea typeface="+mn-ea"/>
                <a:cs typeface="+mn-cs"/>
              </a:rPr>
              <a:t> </a:t>
            </a:r>
            <a:r>
              <a:rPr lang="ko-KR" altLang="en-US" sz="1000" b="1" baseline="0">
                <a:solidFill>
                  <a:sysClr val="windowText" lastClr="000000"/>
                </a:solidFill>
                <a:latin typeface="+mn-ea"/>
                <a:ea typeface="+mn-ea"/>
                <a:cs typeface="Times New Roman" panose="02020603050405020304" pitchFamily="18" charset="0"/>
              </a:rPr>
              <a:t>지석천 본류</a:t>
            </a:r>
            <a:endParaRPr lang="en-US" altLang="ko-KR" sz="1000" b="1" baseline="0">
              <a:solidFill>
                <a:sysClr val="windowText" lastClr="000000"/>
              </a:solidFill>
              <a:latin typeface="+mn-ea"/>
              <a:ea typeface="+mn-ea"/>
              <a:cs typeface="Times New Roman" panose="02020603050405020304" pitchFamily="18" charset="0"/>
            </a:endParaRPr>
          </a:p>
        </xdr:txBody>
      </xdr:sp>
    </xdr:grpSp>
    <xdr:clientData/>
  </xdr:twoCellAnchor>
  <xdr:twoCellAnchor editAs="oneCell">
    <xdr:from>
      <xdr:col>64</xdr:col>
      <xdr:colOff>0</xdr:colOff>
      <xdr:row>21</xdr:row>
      <xdr:rowOff>0</xdr:rowOff>
    </xdr:from>
    <xdr:to>
      <xdr:col>69</xdr:col>
      <xdr:colOff>236624</xdr:colOff>
      <xdr:row>36</xdr:row>
      <xdr:rowOff>43967</xdr:rowOff>
    </xdr:to>
    <xdr:pic>
      <xdr:nvPicPr>
        <xdr:cNvPr id="29" name="그림 2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6339125" y="4410075"/>
          <a:ext cx="3665624" cy="3187217"/>
        </a:xfrm>
        <a:prstGeom prst="rect">
          <a:avLst/>
        </a:prstGeom>
      </xdr:spPr>
    </xdr:pic>
    <xdr:clientData/>
  </xdr:twoCellAnchor>
  <xdr:twoCellAnchor editAs="oneCell">
    <xdr:from>
      <xdr:col>70</xdr:col>
      <xdr:colOff>0</xdr:colOff>
      <xdr:row>9</xdr:row>
      <xdr:rowOff>0</xdr:rowOff>
    </xdr:from>
    <xdr:to>
      <xdr:col>75</xdr:col>
      <xdr:colOff>401230</xdr:colOff>
      <xdr:row>23</xdr:row>
      <xdr:rowOff>109316</xdr:rowOff>
    </xdr:to>
    <xdr:pic>
      <xdr:nvPicPr>
        <xdr:cNvPr id="30" name="그림 29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0453925" y="1895475"/>
          <a:ext cx="3830230" cy="3043016"/>
        </a:xfrm>
        <a:prstGeom prst="rect">
          <a:avLst/>
        </a:prstGeom>
      </xdr:spPr>
    </xdr:pic>
    <xdr:clientData/>
  </xdr:twoCellAnchor>
  <xdr:twoCellAnchor>
    <xdr:from>
      <xdr:col>57</xdr:col>
      <xdr:colOff>136070</xdr:colOff>
      <xdr:row>14</xdr:row>
      <xdr:rowOff>0</xdr:rowOff>
    </xdr:from>
    <xdr:to>
      <xdr:col>57</xdr:col>
      <xdr:colOff>280070</xdr:colOff>
      <xdr:row>14</xdr:row>
      <xdr:rowOff>144000</xdr:rowOff>
    </xdr:to>
    <xdr:sp macro="" textlink="">
      <xdr:nvSpPr>
        <xdr:cNvPr id="31" name="포인트가 5개인 별 30"/>
        <xdr:cNvSpPr/>
      </xdr:nvSpPr>
      <xdr:spPr>
        <a:xfrm>
          <a:off x="41674595" y="2943225"/>
          <a:ext cx="144000" cy="144000"/>
        </a:xfrm>
        <a:prstGeom prst="star5">
          <a:avLst/>
        </a:prstGeom>
        <a:noFill/>
        <a:ln>
          <a:solidFill>
            <a:srgbClr val="0000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58</xdr:col>
      <xdr:colOff>407768</xdr:colOff>
      <xdr:row>17</xdr:row>
      <xdr:rowOff>118993</xdr:rowOff>
    </xdr:from>
    <xdr:to>
      <xdr:col>63</xdr:col>
      <xdr:colOff>627582</xdr:colOff>
      <xdr:row>31</xdr:row>
      <xdr:rowOff>134293</xdr:rowOff>
    </xdr:to>
    <xdr:grpSp>
      <xdr:nvGrpSpPr>
        <xdr:cNvPr id="2" name="그룹 1"/>
        <xdr:cNvGrpSpPr/>
      </xdr:nvGrpSpPr>
      <xdr:grpSpPr>
        <a:xfrm>
          <a:off x="37936268" y="3602422"/>
          <a:ext cx="3621600" cy="2872800"/>
          <a:chOff x="42751685" y="4265792"/>
          <a:chExt cx="3707208" cy="3044032"/>
        </a:xfrm>
      </xdr:grpSpPr>
      <xdr:grpSp>
        <xdr:nvGrpSpPr>
          <xdr:cNvPr id="3" name="그룹 2"/>
          <xdr:cNvGrpSpPr/>
        </xdr:nvGrpSpPr>
        <xdr:grpSpPr>
          <a:xfrm>
            <a:off x="42751685" y="4265792"/>
            <a:ext cx="3707208" cy="3044032"/>
            <a:chOff x="9525373" y="2957513"/>
            <a:chExt cx="3190501" cy="3004927"/>
          </a:xfrm>
        </xdr:grpSpPr>
        <xdr:graphicFrame macro="">
          <xdr:nvGraphicFramePr>
            <xdr:cNvPr id="5" name="차트 4"/>
            <xdr:cNvGraphicFramePr/>
          </xdr:nvGraphicFramePr>
          <xdr:xfrm>
            <a:off x="9715499" y="2957513"/>
            <a:ext cx="3000375" cy="283368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  <xdr:sp macro="" textlink="">
          <xdr:nvSpPr>
            <xdr:cNvPr id="6" name="TextBox 5"/>
            <xdr:cNvSpPr txBox="1"/>
          </xdr:nvSpPr>
          <xdr:spPr>
            <a:xfrm>
              <a:off x="10785174" y="5690940"/>
              <a:ext cx="1008000" cy="2715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overflow" horzOverflow="overflow" wrap="square" rtlCol="0" anchor="ctr" anchorCtr="1">
              <a:spAutoFit/>
            </a:bodyPr>
            <a:lstStyle/>
            <a:p>
              <a:r>
                <a:rPr lang="en-US" altLang="ko-KR" sz="1200" b="1">
                  <a:latin typeface="Times New Roman" panose="02020603050405020304" pitchFamily="18" charset="0"/>
                  <a:cs typeface="Times New Roman" panose="02020603050405020304" pitchFamily="18" charset="0"/>
                </a:rPr>
                <a:t>1/NO</a:t>
              </a:r>
              <a:r>
                <a:rPr lang="en-US" altLang="ko-KR" sz="1200" b="1" baseline="-25000">
                  <a:latin typeface="Times New Roman" panose="02020603050405020304" pitchFamily="18" charset="0"/>
                  <a:cs typeface="Times New Roman" panose="02020603050405020304" pitchFamily="18" charset="0"/>
                </a:rPr>
                <a:t>3 </a:t>
              </a:r>
              <a:r>
                <a:rPr lang="en-US" altLang="ko-KR" sz="1200" b="1" baseline="0">
                  <a:latin typeface="Times New Roman" panose="02020603050405020304" pitchFamily="18" charset="0"/>
                  <a:cs typeface="Times New Roman" panose="02020603050405020304" pitchFamily="18" charset="0"/>
                </a:rPr>
                <a:t>(L/mg)</a:t>
              </a:r>
              <a:endParaRPr lang="ko-KR" altLang="en-US" sz="1200" b="1" baseline="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7" name="TextBox 6"/>
            <xdr:cNvSpPr txBox="1"/>
          </xdr:nvSpPr>
          <xdr:spPr>
            <a:xfrm rot="16200000">
              <a:off x="9121663" y="4156556"/>
              <a:ext cx="1052512" cy="24509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 anchorCtr="1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200" b="1" baseline="30000">
                  <a:latin typeface="Times New Roman" panose="02020603050405020304" pitchFamily="18" charset="0"/>
                  <a:cs typeface="Times New Roman" panose="02020603050405020304" pitchFamily="18" charset="0"/>
                </a:rPr>
                <a:t>15</a:t>
              </a:r>
              <a:r>
                <a:rPr lang="en-US" altLang="ko-KR" sz="1200" b="1">
                  <a:latin typeface="Times New Roman" panose="02020603050405020304" pitchFamily="18" charset="0"/>
                  <a:cs typeface="Times New Roman" panose="02020603050405020304" pitchFamily="18" charset="0"/>
                </a:rPr>
                <a:t>N-NO</a:t>
              </a:r>
              <a:r>
                <a:rPr lang="en-US" altLang="ko-KR" sz="1200" b="1" baseline="-25000">
                  <a:latin typeface="Times New Roman" panose="02020603050405020304" pitchFamily="18" charset="0"/>
                  <a:cs typeface="Times New Roman" panose="02020603050405020304" pitchFamily="18" charset="0"/>
                </a:rPr>
                <a:t>3 </a:t>
              </a:r>
              <a:r>
                <a:rPr lang="en-US" altLang="ko-KR" sz="1100" b="1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(‰)</a:t>
              </a:r>
              <a:endParaRPr lang="ko-KR" altLang="ko-KR" sz="1200">
                <a:effectLst/>
              </a:endParaRPr>
            </a:p>
          </xdr:txBody>
        </xdr:sp>
      </xdr:grpSp>
      <xdr:sp macro="" textlink="">
        <xdr:nvSpPr>
          <xdr:cNvPr id="4" name="TextBox 3"/>
          <xdr:cNvSpPr txBox="1"/>
        </xdr:nvSpPr>
        <xdr:spPr>
          <a:xfrm>
            <a:off x="44974579" y="4510344"/>
            <a:ext cx="1081616" cy="57053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 anchorCtr="1">
            <a:noAutofit/>
          </a:bodyPr>
          <a:lstStyle/>
          <a:p>
            <a:r>
              <a:rPr lang="ko-KR" altLang="en-US" sz="1000" b="1">
                <a:solidFill>
                  <a:srgbClr val="0000CC"/>
                </a:solidFill>
                <a:latin typeface="+mn-ea"/>
                <a:ea typeface="+mn-ea"/>
                <a:cs typeface="Times New Roman" panose="02020603050405020304" pitchFamily="18" charset="0"/>
              </a:rPr>
              <a:t>●</a:t>
            </a:r>
            <a:r>
              <a:rPr lang="ko-KR" altLang="en-US" sz="1000" b="1">
                <a:solidFill>
                  <a:sysClr val="windowText" lastClr="000000"/>
                </a:solidFill>
                <a:latin typeface="+mn-ea"/>
                <a:ea typeface="+mn-ea"/>
                <a:cs typeface="Times New Roman" panose="02020603050405020304" pitchFamily="18" charset="0"/>
              </a:rPr>
              <a:t> 본류</a:t>
            </a:r>
            <a:endParaRPr lang="en-US" altLang="ko-KR" sz="1000" b="1" baseline="-25000">
              <a:solidFill>
                <a:sysClr val="windowText" lastClr="000000"/>
              </a:solidFill>
              <a:latin typeface="+mn-ea"/>
              <a:ea typeface="+mn-ea"/>
              <a:cs typeface="Times New Roman" panose="02020603050405020304" pitchFamily="18" charset="0"/>
            </a:endParaRPr>
          </a:p>
          <a:p>
            <a:r>
              <a:rPr lang="ko-KR" altLang="ko-KR" sz="1000" b="1">
                <a:solidFill>
                  <a:srgbClr val="FF0000"/>
                </a:solidFill>
                <a:effectLst/>
                <a:latin typeface="+mn-ea"/>
                <a:ea typeface="+mn-ea"/>
                <a:cs typeface="+mn-cs"/>
              </a:rPr>
              <a:t>▲</a:t>
            </a:r>
            <a:r>
              <a:rPr lang="en-US" altLang="ko-KR" sz="1000" b="1">
                <a:solidFill>
                  <a:schemeClr val="dk1"/>
                </a:solidFill>
                <a:effectLst/>
                <a:latin typeface="+mn-ea"/>
                <a:ea typeface="+mn-ea"/>
                <a:cs typeface="+mn-cs"/>
              </a:rPr>
              <a:t> </a:t>
            </a:r>
            <a:r>
              <a:rPr lang="ko-KR" altLang="en-US" sz="1000" b="1" baseline="0">
                <a:solidFill>
                  <a:sysClr val="windowText" lastClr="000000"/>
                </a:solidFill>
                <a:latin typeface="+mn-ea"/>
                <a:ea typeface="+mn-ea"/>
                <a:cs typeface="Times New Roman" panose="02020603050405020304" pitchFamily="18" charset="0"/>
              </a:rPr>
              <a:t>지류</a:t>
            </a:r>
            <a:endParaRPr lang="en-US" altLang="ko-KR" sz="1000" b="1" baseline="0">
              <a:solidFill>
                <a:sysClr val="windowText" lastClr="000000"/>
              </a:solidFill>
              <a:latin typeface="+mn-ea"/>
              <a:ea typeface="+mn-ea"/>
              <a:cs typeface="Times New Roman" panose="02020603050405020304" pitchFamily="18" charset="0"/>
            </a:endParaRPr>
          </a:p>
        </xdr:txBody>
      </xdr:sp>
    </xdr:grpSp>
    <xdr:clientData/>
  </xdr:twoCellAnchor>
  <xdr:twoCellAnchor>
    <xdr:from>
      <xdr:col>58</xdr:col>
      <xdr:colOff>0</xdr:colOff>
      <xdr:row>1</xdr:row>
      <xdr:rowOff>0</xdr:rowOff>
    </xdr:from>
    <xdr:to>
      <xdr:col>63</xdr:col>
      <xdr:colOff>363814</xdr:colOff>
      <xdr:row>15</xdr:row>
      <xdr:rowOff>8893</xdr:rowOff>
    </xdr:to>
    <xdr:grpSp>
      <xdr:nvGrpSpPr>
        <xdr:cNvPr id="8" name="그룹 7"/>
        <xdr:cNvGrpSpPr/>
      </xdr:nvGrpSpPr>
      <xdr:grpSpPr>
        <a:xfrm>
          <a:off x="37528500" y="204107"/>
          <a:ext cx="3765600" cy="2880000"/>
          <a:chOff x="42469594" y="736320"/>
          <a:chExt cx="3850152" cy="3105070"/>
        </a:xfrm>
      </xdr:grpSpPr>
      <xdr:grpSp>
        <xdr:nvGrpSpPr>
          <xdr:cNvPr id="9" name="그룹 8"/>
          <xdr:cNvGrpSpPr/>
        </xdr:nvGrpSpPr>
        <xdr:grpSpPr>
          <a:xfrm>
            <a:off x="42469594" y="736320"/>
            <a:ext cx="3850152" cy="3105070"/>
            <a:chOff x="42343917" y="738965"/>
            <a:chExt cx="3836923" cy="3068029"/>
          </a:xfrm>
        </xdr:grpSpPr>
        <xdr:grpSp>
          <xdr:nvGrpSpPr>
            <xdr:cNvPr id="11" name="그룹 10"/>
            <xdr:cNvGrpSpPr/>
          </xdr:nvGrpSpPr>
          <xdr:grpSpPr>
            <a:xfrm>
              <a:off x="42343917" y="738965"/>
              <a:ext cx="3836923" cy="3068029"/>
              <a:chOff x="392944" y="171450"/>
              <a:chExt cx="3740907" cy="3013836"/>
            </a:xfrm>
          </xdr:grpSpPr>
          <xdr:graphicFrame macro="">
            <xdr:nvGraphicFramePr>
              <xdr:cNvPr id="13" name="차트 12"/>
              <xdr:cNvGraphicFramePr>
                <a:graphicFrameLocks/>
              </xdr:cNvGraphicFramePr>
            </xdr:nvGraphicFramePr>
            <xdr:xfrm>
              <a:off x="609601" y="171450"/>
              <a:ext cx="3524250" cy="2828925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2"/>
              </a:graphicData>
            </a:graphic>
          </xdr:graphicFrame>
          <xdr:sp macro="" textlink="">
            <xdr:nvSpPr>
              <xdr:cNvPr id="14" name="TextBox 13"/>
              <xdr:cNvSpPr txBox="1"/>
            </xdr:nvSpPr>
            <xdr:spPr>
              <a:xfrm>
                <a:off x="2019300" y="2920236"/>
                <a:ext cx="900000" cy="2650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 anchorCtr="1">
                <a:spAutoFit/>
              </a:bodyPr>
              <a:lstStyle/>
              <a:p>
                <a:r>
                  <a:rPr lang="en-US" altLang="ko-KR" sz="12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Cl</a:t>
                </a:r>
                <a:r>
                  <a:rPr lang="en-US" altLang="ko-KR" sz="1200" b="1" baseline="300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-</a:t>
                </a:r>
                <a:r>
                  <a:rPr lang="en-US" altLang="ko-KR" sz="12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</a:t>
                </a:r>
                <a:r>
                  <a:rPr lang="el-GR" altLang="ko-KR" sz="1200" b="1">
                    <a:latin typeface="Times New Roman" panose="02020603050405020304" pitchFamily="18" charset="0"/>
                    <a:ea typeface="나눔바른고딕" panose="020B0603020101020101" pitchFamily="50" charset="-127"/>
                    <a:cs typeface="Times New Roman" panose="02020603050405020304" pitchFamily="18" charset="0"/>
                  </a:rPr>
                  <a:t>μ</a:t>
                </a:r>
                <a:r>
                  <a:rPr lang="en-US" altLang="ko-KR" sz="1200" b="1">
                    <a:latin typeface="Times New Roman" panose="02020603050405020304" pitchFamily="18" charset="0"/>
                    <a:ea typeface="나눔바른고딕" panose="020B0603020101020101" pitchFamily="50" charset="-127"/>
                    <a:cs typeface="Times New Roman" panose="02020603050405020304" pitchFamily="18" charset="0"/>
                  </a:rPr>
                  <a:t>M)</a:t>
                </a:r>
                <a:endParaRPr lang="ko-KR" altLang="en-US" sz="1200" b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xdr:txBody>
          </xdr:sp>
          <xdr:sp macro="" textlink="">
            <xdr:nvSpPr>
              <xdr:cNvPr id="15" name="TextBox 14"/>
              <xdr:cNvSpPr txBox="1"/>
            </xdr:nvSpPr>
            <xdr:spPr>
              <a:xfrm rot="16200000">
                <a:off x="-483450" y="1362169"/>
                <a:ext cx="2019299" cy="266511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 anchorCtr="1">
                <a:spAutoFit/>
              </a:bodyPr>
              <a:lstStyle/>
              <a:p>
                <a:r>
                  <a:rPr lang="en-US" altLang="ko-KR" sz="12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NO</a:t>
                </a:r>
                <a:r>
                  <a:rPr lang="en-US" altLang="ko-KR" sz="1200" b="1" baseline="-250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3</a:t>
                </a:r>
                <a:r>
                  <a:rPr lang="en-US" altLang="ko-KR" sz="1200" b="1" strike="noStrike" baseline="300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-</a:t>
                </a:r>
                <a:r>
                  <a:rPr lang="en-US" altLang="ko-KR" sz="12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/Cl</a:t>
                </a:r>
                <a:r>
                  <a:rPr lang="en-US" altLang="ko-KR" sz="1200" b="1" baseline="300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-</a:t>
                </a:r>
                <a:r>
                  <a:rPr lang="en-US" altLang="ko-KR" sz="12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(molar ratio)</a:t>
                </a:r>
                <a:endParaRPr lang="ko-KR" altLang="en-US" sz="1200" b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xdr:txBody>
          </xdr:sp>
        </xdr:grpSp>
        <xdr:sp macro="" textlink="">
          <xdr:nvSpPr>
            <xdr:cNvPr id="12" name="TextBox 11"/>
            <xdr:cNvSpPr txBox="1"/>
          </xdr:nvSpPr>
          <xdr:spPr>
            <a:xfrm>
              <a:off x="44677750" y="1004970"/>
              <a:ext cx="1081617" cy="57525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 anchorCtr="1">
              <a:noAutofit/>
            </a:bodyPr>
            <a:lstStyle/>
            <a:p>
              <a:r>
                <a:rPr lang="ko-KR" altLang="en-US" sz="1000" b="1">
                  <a:solidFill>
                    <a:srgbClr val="0000CC"/>
                  </a:solidFill>
                  <a:latin typeface="+mn-ea"/>
                  <a:ea typeface="+mn-ea"/>
                  <a:cs typeface="Times New Roman" panose="02020603050405020304" pitchFamily="18" charset="0"/>
                </a:rPr>
                <a:t>●</a:t>
              </a:r>
              <a:r>
                <a:rPr lang="ko-KR" altLang="en-US" sz="1000" b="1">
                  <a:solidFill>
                    <a:sysClr val="windowText" lastClr="000000"/>
                  </a:solidFill>
                  <a:latin typeface="+mn-ea"/>
                  <a:ea typeface="+mn-ea"/>
                  <a:cs typeface="Times New Roman" panose="02020603050405020304" pitchFamily="18" charset="0"/>
                </a:rPr>
                <a:t> 본류</a:t>
              </a:r>
              <a:endParaRPr lang="en-US" altLang="ko-KR" sz="1000" b="1" baseline="-25000">
                <a:solidFill>
                  <a:sysClr val="windowText" lastClr="000000"/>
                </a:solidFill>
                <a:latin typeface="+mn-ea"/>
                <a:ea typeface="+mn-ea"/>
                <a:cs typeface="Times New Roman" panose="02020603050405020304" pitchFamily="18" charset="0"/>
              </a:endParaRPr>
            </a:p>
            <a:p>
              <a:r>
                <a:rPr lang="ko-KR" altLang="ko-KR" sz="1000" b="1">
                  <a:solidFill>
                    <a:srgbClr val="FF0000"/>
                  </a:solidFill>
                  <a:effectLst/>
                  <a:latin typeface="+mn-ea"/>
                  <a:ea typeface="+mn-ea"/>
                  <a:cs typeface="+mn-cs"/>
                </a:rPr>
                <a:t>▲</a:t>
              </a:r>
              <a:r>
                <a:rPr lang="en-US" altLang="ko-KR" sz="1000" b="1">
                  <a:solidFill>
                    <a:schemeClr val="dk1"/>
                  </a:solidFill>
                  <a:effectLst/>
                  <a:latin typeface="+mn-ea"/>
                  <a:ea typeface="+mn-ea"/>
                  <a:cs typeface="+mn-cs"/>
                </a:rPr>
                <a:t> </a:t>
              </a:r>
              <a:r>
                <a:rPr lang="ko-KR" altLang="en-US" sz="1000" b="1" baseline="0">
                  <a:solidFill>
                    <a:sysClr val="windowText" lastClr="000000"/>
                  </a:solidFill>
                  <a:latin typeface="+mn-ea"/>
                  <a:ea typeface="+mn-ea"/>
                  <a:cs typeface="Times New Roman" panose="02020603050405020304" pitchFamily="18" charset="0"/>
                </a:rPr>
                <a:t>지류</a:t>
              </a:r>
              <a:endParaRPr lang="en-US" altLang="ko-KR" sz="1000" b="1" baseline="0">
                <a:solidFill>
                  <a:sysClr val="windowText" lastClr="000000"/>
                </a:solidFill>
                <a:latin typeface="+mn-ea"/>
                <a:ea typeface="+mn-ea"/>
                <a:cs typeface="Times New Roman" panose="02020603050405020304" pitchFamily="18" charset="0"/>
              </a:endParaRPr>
            </a:p>
          </xdr:txBody>
        </xdr:sp>
      </xdr:grpSp>
      <xdr:sp macro="" textlink="">
        <xdr:nvSpPr>
          <xdr:cNvPr id="10" name="포인트가 5개인 별 9"/>
          <xdr:cNvSpPr/>
        </xdr:nvSpPr>
        <xdr:spPr>
          <a:xfrm>
            <a:off x="45416286" y="2674562"/>
            <a:ext cx="144000" cy="146646"/>
          </a:xfrm>
          <a:prstGeom prst="star5">
            <a:avLst/>
          </a:prstGeom>
          <a:noFill/>
          <a:ln>
            <a:solidFill>
              <a:srgbClr val="0000CC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64</xdr:col>
      <xdr:colOff>0</xdr:colOff>
      <xdr:row>1</xdr:row>
      <xdr:rowOff>110726</xdr:rowOff>
    </xdr:from>
    <xdr:to>
      <xdr:col>69</xdr:col>
      <xdr:colOff>168788</xdr:colOff>
      <xdr:row>15</xdr:row>
      <xdr:rowOff>102149</xdr:rowOff>
    </xdr:to>
    <xdr:grpSp>
      <xdr:nvGrpSpPr>
        <xdr:cNvPr id="16" name="그룹 15"/>
        <xdr:cNvGrpSpPr/>
      </xdr:nvGrpSpPr>
      <xdr:grpSpPr>
        <a:xfrm>
          <a:off x="41610643" y="314833"/>
          <a:ext cx="3570574" cy="2862530"/>
          <a:chOff x="46612969" y="857250"/>
          <a:chExt cx="3688749" cy="3201978"/>
        </a:xfrm>
      </xdr:grpSpPr>
      <xdr:grpSp>
        <xdr:nvGrpSpPr>
          <xdr:cNvPr id="17" name="그룹 16"/>
          <xdr:cNvGrpSpPr/>
        </xdr:nvGrpSpPr>
        <xdr:grpSpPr>
          <a:xfrm>
            <a:off x="46612969" y="857250"/>
            <a:ext cx="3688749" cy="3201978"/>
            <a:chOff x="46471417" y="857250"/>
            <a:chExt cx="3675520" cy="3164936"/>
          </a:xfrm>
        </xdr:grpSpPr>
        <xdr:grpSp>
          <xdr:nvGrpSpPr>
            <xdr:cNvPr id="20" name="그룹 19"/>
            <xdr:cNvGrpSpPr/>
          </xdr:nvGrpSpPr>
          <xdr:grpSpPr>
            <a:xfrm>
              <a:off x="46471417" y="857250"/>
              <a:ext cx="3675520" cy="3164936"/>
              <a:chOff x="36318265" y="212912"/>
              <a:chExt cx="3602705" cy="3039493"/>
            </a:xfrm>
          </xdr:grpSpPr>
          <xdr:grpSp>
            <xdr:nvGrpSpPr>
              <xdr:cNvPr id="22" name="그룹 21"/>
              <xdr:cNvGrpSpPr/>
            </xdr:nvGrpSpPr>
            <xdr:grpSpPr>
              <a:xfrm>
                <a:off x="36318265" y="212912"/>
                <a:ext cx="3602705" cy="3039493"/>
                <a:chOff x="9510958" y="2957512"/>
                <a:chExt cx="3204917" cy="3005978"/>
              </a:xfrm>
            </xdr:grpSpPr>
            <xdr:graphicFrame macro="">
              <xdr:nvGraphicFramePr>
                <xdr:cNvPr id="24" name="차트 23"/>
                <xdr:cNvGraphicFramePr/>
              </xdr:nvGraphicFramePr>
              <xdr:xfrm>
                <a:off x="9715500" y="2957512"/>
                <a:ext cx="3000375" cy="2833688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3"/>
                </a:graphicData>
              </a:graphic>
            </xdr:graphicFrame>
            <xdr:sp macro="" textlink="">
              <xdr:nvSpPr>
                <xdr:cNvPr id="25" name="모서리가 둥근 직사각형 24"/>
                <xdr:cNvSpPr/>
              </xdr:nvSpPr>
              <xdr:spPr>
                <a:xfrm>
                  <a:off x="10782492" y="3590064"/>
                  <a:ext cx="615201" cy="1829850"/>
                </a:xfrm>
                <a:prstGeom prst="roundRect">
                  <a:avLst/>
                </a:prstGeom>
                <a:noFill/>
                <a:ln w="9525">
                  <a:solidFill>
                    <a:srgbClr val="FF0000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ko-KR" altLang="en-US" sz="1100"/>
                </a:p>
              </xdr:txBody>
            </xdr:sp>
            <xdr:sp macro="" textlink="">
              <xdr:nvSpPr>
                <xdr:cNvPr id="26" name="모서리가 둥근 직사각형 25"/>
                <xdr:cNvSpPr/>
              </xdr:nvSpPr>
              <xdr:spPr>
                <a:xfrm>
                  <a:off x="10883175" y="3588556"/>
                  <a:ext cx="1586570" cy="1829850"/>
                </a:xfrm>
                <a:prstGeom prst="roundRect">
                  <a:avLst/>
                </a:prstGeom>
                <a:noFill/>
                <a:ln w="9525">
                  <a:solidFill>
                    <a:srgbClr val="00B0F0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ko-KR" altLang="en-US" sz="1100"/>
                </a:p>
              </xdr:txBody>
            </xdr:sp>
            <xdr:sp macro="" textlink="">
              <xdr:nvSpPr>
                <xdr:cNvPr id="27" name="모서리가 둥근 직사각형 26"/>
                <xdr:cNvSpPr/>
              </xdr:nvSpPr>
              <xdr:spPr>
                <a:xfrm>
                  <a:off x="10100030" y="3590058"/>
                  <a:ext cx="971370" cy="1829850"/>
                </a:xfrm>
                <a:prstGeom prst="roundRect">
                  <a:avLst/>
                </a:prstGeom>
                <a:noFill/>
                <a:ln w="9525">
                  <a:solidFill>
                    <a:srgbClr val="00B050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ko-KR" altLang="en-US" sz="1100"/>
                </a:p>
              </xdr:txBody>
            </xdr:sp>
            <xdr:sp macro="" textlink="">
              <xdr:nvSpPr>
                <xdr:cNvPr id="28" name="TextBox 27"/>
                <xdr:cNvSpPr txBox="1"/>
              </xdr:nvSpPr>
              <xdr:spPr>
                <a:xfrm>
                  <a:off x="10785174" y="5689890"/>
                  <a:ext cx="1008000" cy="273600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overflow" horzOverflow="overflow" wrap="square" rtlCol="0" anchor="ctr" anchorCtr="1">
                  <a:spAutoFit/>
                </a:bodyPr>
                <a:lstStyle/>
                <a:p>
                  <a:r>
                    <a:rPr lang="en-US" altLang="ko-KR" sz="1200" b="1" baseline="30000"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15</a:t>
                  </a:r>
                  <a:r>
                    <a:rPr lang="en-US" altLang="ko-KR" sz="1200" b="1"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N-NO</a:t>
                  </a:r>
                  <a:r>
                    <a:rPr lang="en-US" altLang="ko-KR" sz="1200" b="1" baseline="-25000"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3 </a:t>
                  </a:r>
                  <a:r>
                    <a:rPr lang="en-US" altLang="ko-KR" sz="1200" b="1" baseline="0"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(‰)</a:t>
                  </a:r>
                  <a:endParaRPr lang="ko-KR" altLang="en-US" sz="1200" b="1" baseline="0">
                    <a:latin typeface="Times New Roman" panose="02020603050405020304" pitchFamily="18" charset="0"/>
                    <a:cs typeface="Times New Roman" panose="02020603050405020304" pitchFamily="18" charset="0"/>
                  </a:endParaRPr>
                </a:p>
              </xdr:txBody>
            </xdr:sp>
            <xdr:sp macro="" textlink="">
              <xdr:nvSpPr>
                <xdr:cNvPr id="29" name="TextBox 28"/>
                <xdr:cNvSpPr txBox="1"/>
              </xdr:nvSpPr>
              <xdr:spPr>
                <a:xfrm rot="16200000">
                  <a:off x="9121663" y="4142141"/>
                  <a:ext cx="1052512" cy="27392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 anchorCtr="1">
                  <a:spAutoFit/>
                </a:bodyPr>
                <a:lstStyle/>
                <a:p>
                  <a:pPr marL="0" marR="0" lvl="0" indent="0" defTabSz="91440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/>
                  </a:pPr>
                  <a:r>
                    <a:rPr lang="en-US" altLang="ko-KR" sz="1200" b="1" baseline="30000"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18</a:t>
                  </a:r>
                  <a:r>
                    <a:rPr lang="en-US" altLang="ko-KR" sz="1200" b="1"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O-NO</a:t>
                  </a:r>
                  <a:r>
                    <a:rPr lang="en-US" altLang="ko-KR" sz="1200" b="1" baseline="-25000"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3 </a:t>
                  </a:r>
                  <a:r>
                    <a:rPr lang="en-US" altLang="ko-KR" sz="1100" b="1" baseline="0">
                      <a:solidFill>
                        <a:schemeClr val="dk1"/>
                      </a:solidFill>
                      <a:effectLst/>
                      <a:latin typeface="+mn-lt"/>
                      <a:ea typeface="+mn-ea"/>
                      <a:cs typeface="+mn-cs"/>
                    </a:rPr>
                    <a:t>(‰)</a:t>
                  </a:r>
                  <a:endParaRPr lang="ko-KR" altLang="ko-KR" sz="1200">
                    <a:effectLst/>
                  </a:endParaRPr>
                </a:p>
              </xdr:txBody>
            </xdr:sp>
            <xdr:sp macro="" textlink="">
              <xdr:nvSpPr>
                <xdr:cNvPr id="30" name="모서리가 둥근 직사각형 29"/>
                <xdr:cNvSpPr/>
              </xdr:nvSpPr>
              <xdr:spPr>
                <a:xfrm>
                  <a:off x="10363073" y="3124735"/>
                  <a:ext cx="744717" cy="351127"/>
                </a:xfrm>
                <a:prstGeom prst="roundRect">
                  <a:avLst/>
                </a:prstGeom>
                <a:noFill/>
                <a:ln w="9525">
                  <a:solidFill>
                    <a:srgbClr val="7030A0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ko-KR" altLang="en-US" sz="1100"/>
                </a:p>
              </xdr:txBody>
            </xdr:sp>
            <xdr:sp macro="" textlink="">
              <xdr:nvSpPr>
                <xdr:cNvPr id="31" name="TextBox 30"/>
                <xdr:cNvSpPr txBox="1"/>
              </xdr:nvSpPr>
              <xdr:spPr>
                <a:xfrm>
                  <a:off x="11744325" y="4984114"/>
                  <a:ext cx="666750" cy="36892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 anchorCtr="1">
                  <a:spAutoFit/>
                </a:bodyPr>
                <a:lstStyle/>
                <a:p>
                  <a:r>
                    <a:rPr lang="en-US" altLang="ko-KR" sz="800" b="1">
                      <a:solidFill>
                        <a:srgbClr val="00B0F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Manure &amp; Sewage</a:t>
                  </a:r>
                  <a:endParaRPr lang="ko-KR" altLang="en-US" sz="800" b="1" baseline="-25000">
                    <a:solidFill>
                      <a:srgbClr val="00B0F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endParaRPr>
                </a:p>
              </xdr:txBody>
            </xdr:sp>
            <xdr:sp macro="" textlink="">
              <xdr:nvSpPr>
                <xdr:cNvPr id="32" name="TextBox 31"/>
                <xdr:cNvSpPr txBox="1"/>
              </xdr:nvSpPr>
              <xdr:spPr>
                <a:xfrm>
                  <a:off x="10876181" y="5025411"/>
                  <a:ext cx="666750" cy="21031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 anchorCtr="1">
                  <a:spAutoFit/>
                </a:bodyPr>
                <a:lstStyle/>
                <a:p>
                  <a:r>
                    <a:rPr lang="en-US" altLang="ko-KR" sz="800" b="1">
                      <a:solidFill>
                        <a:srgbClr val="FF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Soil N</a:t>
                  </a:r>
                  <a:endParaRPr lang="ko-KR" altLang="en-US" sz="800" b="1" baseline="-25000">
                    <a:solidFill>
                      <a:srgbClr val="FF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endParaRPr>
                </a:p>
              </xdr:txBody>
            </xdr:sp>
            <xdr:sp macro="" textlink="">
              <xdr:nvSpPr>
                <xdr:cNvPr id="33" name="TextBox 32"/>
                <xdr:cNvSpPr txBox="1"/>
              </xdr:nvSpPr>
              <xdr:spPr>
                <a:xfrm>
                  <a:off x="10443369" y="3144701"/>
                  <a:ext cx="582822" cy="36892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 anchorCtr="1">
                  <a:spAutoFit/>
                </a:bodyPr>
                <a:lstStyle/>
                <a:p>
                  <a:pPr algn="ctr"/>
                  <a:r>
                    <a:rPr lang="en-US" altLang="ko-KR" sz="800" b="1">
                      <a:solidFill>
                        <a:srgbClr val="7030A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NO</a:t>
                  </a:r>
                  <a:r>
                    <a:rPr lang="en-US" altLang="ko-KR" sz="800" b="1" baseline="-25000">
                      <a:solidFill>
                        <a:srgbClr val="7030A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3</a:t>
                  </a:r>
                  <a:r>
                    <a:rPr lang="en-US" altLang="ko-KR" sz="800" b="1" baseline="30000">
                      <a:solidFill>
                        <a:srgbClr val="7030A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-</a:t>
                  </a:r>
                  <a:r>
                    <a:rPr lang="en-US" altLang="ko-KR" sz="800" b="1">
                      <a:solidFill>
                        <a:srgbClr val="7030A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 </a:t>
                  </a:r>
                </a:p>
                <a:p>
                  <a:pPr algn="ctr"/>
                  <a:r>
                    <a:rPr lang="en-US" altLang="ko-KR" sz="800" b="1">
                      <a:solidFill>
                        <a:srgbClr val="7030A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fertilizer</a:t>
                  </a:r>
                </a:p>
              </xdr:txBody>
            </xdr:sp>
          </xdr:grpSp>
          <xdr:sp macro="" textlink="">
            <xdr:nvSpPr>
              <xdr:cNvPr id="23" name="TextBox 22"/>
              <xdr:cNvSpPr txBox="1"/>
            </xdr:nvSpPr>
            <xdr:spPr>
              <a:xfrm>
                <a:off x="37102677" y="2342031"/>
                <a:ext cx="818610" cy="365828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 anchorCtr="1">
                <a:noAutofit/>
              </a:bodyPr>
              <a:lstStyle/>
              <a:p>
                <a:r>
                  <a:rPr lang="en-US" altLang="ko-KR" sz="800" b="1">
                    <a:solidFill>
                      <a:srgbClr val="00B05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Inorganic fertillizer</a:t>
                </a:r>
                <a:endParaRPr lang="ko-KR" altLang="en-US" sz="800" b="1" baseline="-25000">
                  <a:solidFill>
                    <a:srgbClr val="00B05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xdr:txBody>
          </xdr:sp>
        </xdr:grpSp>
        <xdr:sp macro="" textlink="">
          <xdr:nvSpPr>
            <xdr:cNvPr id="21" name="TextBox 20"/>
            <xdr:cNvSpPr txBox="1"/>
          </xdr:nvSpPr>
          <xdr:spPr>
            <a:xfrm>
              <a:off x="48717092" y="1123312"/>
              <a:ext cx="1081617" cy="59704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 anchorCtr="1">
              <a:noAutofit/>
            </a:bodyPr>
            <a:lstStyle/>
            <a:p>
              <a:r>
                <a:rPr lang="ko-KR" altLang="en-US" sz="1000" b="1">
                  <a:solidFill>
                    <a:srgbClr val="0000CC"/>
                  </a:solidFill>
                  <a:latin typeface="+mn-ea"/>
                  <a:ea typeface="+mn-ea"/>
                  <a:cs typeface="Times New Roman" panose="02020603050405020304" pitchFamily="18" charset="0"/>
                </a:rPr>
                <a:t>●</a:t>
              </a:r>
              <a:r>
                <a:rPr lang="ko-KR" altLang="en-US" sz="1000" b="1">
                  <a:solidFill>
                    <a:sysClr val="windowText" lastClr="000000"/>
                  </a:solidFill>
                  <a:latin typeface="+mn-ea"/>
                  <a:ea typeface="+mn-ea"/>
                  <a:cs typeface="Times New Roman" panose="02020603050405020304" pitchFamily="18" charset="0"/>
                </a:rPr>
                <a:t> 본류</a:t>
              </a:r>
              <a:endParaRPr lang="en-US" altLang="ko-KR" sz="1000" b="1" baseline="-25000">
                <a:solidFill>
                  <a:sysClr val="windowText" lastClr="000000"/>
                </a:solidFill>
                <a:latin typeface="+mn-ea"/>
                <a:ea typeface="+mn-ea"/>
                <a:cs typeface="Times New Roman" panose="02020603050405020304" pitchFamily="18" charset="0"/>
              </a:endParaRPr>
            </a:p>
            <a:p>
              <a:r>
                <a:rPr lang="ko-KR" altLang="ko-KR" sz="1000" b="1">
                  <a:solidFill>
                    <a:srgbClr val="FF0000"/>
                  </a:solidFill>
                  <a:effectLst/>
                  <a:latin typeface="+mn-ea"/>
                  <a:ea typeface="+mn-ea"/>
                  <a:cs typeface="+mn-cs"/>
                </a:rPr>
                <a:t>▲</a:t>
              </a:r>
              <a:r>
                <a:rPr lang="en-US" altLang="ko-KR" sz="1000" b="1">
                  <a:solidFill>
                    <a:schemeClr val="dk1"/>
                  </a:solidFill>
                  <a:effectLst/>
                  <a:latin typeface="+mn-ea"/>
                  <a:ea typeface="+mn-ea"/>
                  <a:cs typeface="+mn-cs"/>
                </a:rPr>
                <a:t> </a:t>
              </a:r>
              <a:r>
                <a:rPr lang="ko-KR" altLang="en-US" sz="1000" b="1" baseline="0">
                  <a:solidFill>
                    <a:sysClr val="windowText" lastClr="000000"/>
                  </a:solidFill>
                  <a:latin typeface="+mn-ea"/>
                  <a:ea typeface="+mn-ea"/>
                  <a:cs typeface="Times New Roman" panose="02020603050405020304" pitchFamily="18" charset="0"/>
                </a:rPr>
                <a:t>지류</a:t>
              </a:r>
              <a:endParaRPr lang="en-US" altLang="ko-KR" sz="1000" b="1" baseline="0">
                <a:solidFill>
                  <a:sysClr val="windowText" lastClr="000000"/>
                </a:solidFill>
                <a:latin typeface="+mn-ea"/>
                <a:ea typeface="+mn-ea"/>
                <a:cs typeface="Times New Roman" panose="02020603050405020304" pitchFamily="18" charset="0"/>
              </a:endParaRPr>
            </a:p>
          </xdr:txBody>
        </xdr:sp>
      </xdr:grpSp>
      <xdr:sp macro="" textlink="">
        <xdr:nvSpPr>
          <xdr:cNvPr id="18" name="포인트가 5개인 별 17"/>
          <xdr:cNvSpPr/>
        </xdr:nvSpPr>
        <xdr:spPr>
          <a:xfrm>
            <a:off x="48844601" y="3261252"/>
            <a:ext cx="144000" cy="144000"/>
          </a:xfrm>
          <a:prstGeom prst="star5">
            <a:avLst/>
          </a:prstGeom>
          <a:noFill/>
          <a:ln>
            <a:solidFill>
              <a:srgbClr val="0000CC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64</xdr:col>
      <xdr:colOff>0</xdr:colOff>
      <xdr:row>17</xdr:row>
      <xdr:rowOff>0</xdr:rowOff>
    </xdr:from>
    <xdr:to>
      <xdr:col>69</xdr:col>
      <xdr:colOff>176876</xdr:colOff>
      <xdr:row>31</xdr:row>
      <xdr:rowOff>74930</xdr:rowOff>
    </xdr:to>
    <xdr:pic>
      <xdr:nvPicPr>
        <xdr:cNvPr id="19" name="그림 1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1610643" y="3483429"/>
          <a:ext cx="3578662" cy="293243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58</xdr:col>
      <xdr:colOff>407768</xdr:colOff>
      <xdr:row>17</xdr:row>
      <xdr:rowOff>118993</xdr:rowOff>
    </xdr:from>
    <xdr:to>
      <xdr:col>63</xdr:col>
      <xdr:colOff>627583</xdr:colOff>
      <xdr:row>31</xdr:row>
      <xdr:rowOff>134293</xdr:rowOff>
    </xdr:to>
    <xdr:grpSp>
      <xdr:nvGrpSpPr>
        <xdr:cNvPr id="2" name="그룹 1"/>
        <xdr:cNvGrpSpPr/>
      </xdr:nvGrpSpPr>
      <xdr:grpSpPr>
        <a:xfrm>
          <a:off x="27050554" y="3602422"/>
          <a:ext cx="3621600" cy="2872800"/>
          <a:chOff x="42751685" y="4265792"/>
          <a:chExt cx="3707208" cy="3044032"/>
        </a:xfrm>
      </xdr:grpSpPr>
      <xdr:grpSp>
        <xdr:nvGrpSpPr>
          <xdr:cNvPr id="3" name="그룹 2"/>
          <xdr:cNvGrpSpPr/>
        </xdr:nvGrpSpPr>
        <xdr:grpSpPr>
          <a:xfrm>
            <a:off x="42751685" y="4265792"/>
            <a:ext cx="3707208" cy="3044032"/>
            <a:chOff x="9525373" y="2957513"/>
            <a:chExt cx="3190501" cy="3004927"/>
          </a:xfrm>
        </xdr:grpSpPr>
        <xdr:graphicFrame macro="">
          <xdr:nvGraphicFramePr>
            <xdr:cNvPr id="5" name="차트 4"/>
            <xdr:cNvGraphicFramePr/>
          </xdr:nvGraphicFramePr>
          <xdr:xfrm>
            <a:off x="9715499" y="2957513"/>
            <a:ext cx="3000375" cy="283368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  <xdr:sp macro="" textlink="">
          <xdr:nvSpPr>
            <xdr:cNvPr id="6" name="TextBox 5"/>
            <xdr:cNvSpPr txBox="1"/>
          </xdr:nvSpPr>
          <xdr:spPr>
            <a:xfrm>
              <a:off x="10785174" y="5690940"/>
              <a:ext cx="1008000" cy="2715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overflow" horzOverflow="overflow" wrap="square" rtlCol="0" anchor="ctr" anchorCtr="1">
              <a:spAutoFit/>
            </a:bodyPr>
            <a:lstStyle/>
            <a:p>
              <a:r>
                <a:rPr lang="en-US" altLang="ko-KR" sz="1200" b="1">
                  <a:latin typeface="Times New Roman" panose="02020603050405020304" pitchFamily="18" charset="0"/>
                  <a:cs typeface="Times New Roman" panose="02020603050405020304" pitchFamily="18" charset="0"/>
                </a:rPr>
                <a:t>1/NO</a:t>
              </a:r>
              <a:r>
                <a:rPr lang="en-US" altLang="ko-KR" sz="1200" b="1" baseline="-25000">
                  <a:latin typeface="Times New Roman" panose="02020603050405020304" pitchFamily="18" charset="0"/>
                  <a:cs typeface="Times New Roman" panose="02020603050405020304" pitchFamily="18" charset="0"/>
                </a:rPr>
                <a:t>3 </a:t>
              </a:r>
              <a:r>
                <a:rPr lang="en-US" altLang="ko-KR" sz="1200" b="1" baseline="0">
                  <a:latin typeface="Times New Roman" panose="02020603050405020304" pitchFamily="18" charset="0"/>
                  <a:cs typeface="Times New Roman" panose="02020603050405020304" pitchFamily="18" charset="0"/>
                </a:rPr>
                <a:t>(L/mg)</a:t>
              </a:r>
              <a:endParaRPr lang="ko-KR" altLang="en-US" sz="1200" b="1" baseline="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7" name="TextBox 6"/>
            <xdr:cNvSpPr txBox="1"/>
          </xdr:nvSpPr>
          <xdr:spPr>
            <a:xfrm rot="16200000">
              <a:off x="9121663" y="4156556"/>
              <a:ext cx="1052512" cy="24509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 anchorCtr="1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200" b="1" baseline="30000">
                  <a:latin typeface="Times New Roman" panose="02020603050405020304" pitchFamily="18" charset="0"/>
                  <a:cs typeface="Times New Roman" panose="02020603050405020304" pitchFamily="18" charset="0"/>
                </a:rPr>
                <a:t>15</a:t>
              </a:r>
              <a:r>
                <a:rPr lang="en-US" altLang="ko-KR" sz="1200" b="1">
                  <a:latin typeface="Times New Roman" panose="02020603050405020304" pitchFamily="18" charset="0"/>
                  <a:cs typeface="Times New Roman" panose="02020603050405020304" pitchFamily="18" charset="0"/>
                </a:rPr>
                <a:t>N-NO</a:t>
              </a:r>
              <a:r>
                <a:rPr lang="en-US" altLang="ko-KR" sz="1200" b="1" baseline="-25000">
                  <a:latin typeface="Times New Roman" panose="02020603050405020304" pitchFamily="18" charset="0"/>
                  <a:cs typeface="Times New Roman" panose="02020603050405020304" pitchFamily="18" charset="0"/>
                </a:rPr>
                <a:t>3 </a:t>
              </a:r>
              <a:r>
                <a:rPr lang="en-US" altLang="ko-KR" sz="1100" b="1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(‰)</a:t>
              </a:r>
              <a:endParaRPr lang="ko-KR" altLang="ko-KR" sz="1200">
                <a:effectLst/>
              </a:endParaRPr>
            </a:p>
          </xdr:txBody>
        </xdr:sp>
      </xdr:grpSp>
      <xdr:sp macro="" textlink="">
        <xdr:nvSpPr>
          <xdr:cNvPr id="4" name="TextBox 3"/>
          <xdr:cNvSpPr txBox="1"/>
        </xdr:nvSpPr>
        <xdr:spPr>
          <a:xfrm>
            <a:off x="44974579" y="4510344"/>
            <a:ext cx="1081616" cy="57053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 anchorCtr="1">
            <a:noAutofit/>
          </a:bodyPr>
          <a:lstStyle/>
          <a:p>
            <a:r>
              <a:rPr lang="ko-KR" altLang="en-US" sz="1000" b="1">
                <a:solidFill>
                  <a:srgbClr val="0000CC"/>
                </a:solidFill>
                <a:latin typeface="+mn-ea"/>
                <a:ea typeface="+mn-ea"/>
                <a:cs typeface="Times New Roman" panose="02020603050405020304" pitchFamily="18" charset="0"/>
              </a:rPr>
              <a:t>●</a:t>
            </a:r>
            <a:r>
              <a:rPr lang="ko-KR" altLang="en-US" sz="1000" b="1">
                <a:solidFill>
                  <a:sysClr val="windowText" lastClr="000000"/>
                </a:solidFill>
                <a:latin typeface="+mn-ea"/>
                <a:ea typeface="+mn-ea"/>
                <a:cs typeface="Times New Roman" panose="02020603050405020304" pitchFamily="18" charset="0"/>
              </a:rPr>
              <a:t> 본류</a:t>
            </a:r>
            <a:endParaRPr lang="en-US" altLang="ko-KR" sz="1000" b="1" baseline="-25000">
              <a:solidFill>
                <a:sysClr val="windowText" lastClr="000000"/>
              </a:solidFill>
              <a:latin typeface="+mn-ea"/>
              <a:ea typeface="+mn-ea"/>
              <a:cs typeface="Times New Roman" panose="02020603050405020304" pitchFamily="18" charset="0"/>
            </a:endParaRPr>
          </a:p>
          <a:p>
            <a:r>
              <a:rPr lang="ko-KR" altLang="ko-KR" sz="1000" b="1">
                <a:solidFill>
                  <a:srgbClr val="FF0000"/>
                </a:solidFill>
                <a:effectLst/>
                <a:latin typeface="+mn-ea"/>
                <a:ea typeface="+mn-ea"/>
                <a:cs typeface="+mn-cs"/>
              </a:rPr>
              <a:t>▲</a:t>
            </a:r>
            <a:r>
              <a:rPr lang="en-US" altLang="ko-KR" sz="1000" b="1">
                <a:solidFill>
                  <a:schemeClr val="dk1"/>
                </a:solidFill>
                <a:effectLst/>
                <a:latin typeface="+mn-ea"/>
                <a:ea typeface="+mn-ea"/>
                <a:cs typeface="+mn-cs"/>
              </a:rPr>
              <a:t> </a:t>
            </a:r>
            <a:r>
              <a:rPr lang="ko-KR" altLang="en-US" sz="1000" b="1" baseline="0">
                <a:solidFill>
                  <a:sysClr val="windowText" lastClr="000000"/>
                </a:solidFill>
                <a:latin typeface="+mn-ea"/>
                <a:ea typeface="+mn-ea"/>
                <a:cs typeface="Times New Roman" panose="02020603050405020304" pitchFamily="18" charset="0"/>
              </a:rPr>
              <a:t>지류</a:t>
            </a:r>
            <a:endParaRPr lang="en-US" altLang="ko-KR" sz="1000" b="1" baseline="0">
              <a:solidFill>
                <a:sysClr val="windowText" lastClr="000000"/>
              </a:solidFill>
              <a:latin typeface="+mn-ea"/>
              <a:ea typeface="+mn-ea"/>
              <a:cs typeface="Times New Roman" panose="02020603050405020304" pitchFamily="18" charset="0"/>
            </a:endParaRPr>
          </a:p>
        </xdr:txBody>
      </xdr:sp>
    </xdr:grpSp>
    <xdr:clientData/>
  </xdr:twoCellAnchor>
  <xdr:twoCellAnchor>
    <xdr:from>
      <xdr:col>58</xdr:col>
      <xdr:colOff>0</xdr:colOff>
      <xdr:row>1</xdr:row>
      <xdr:rowOff>0</xdr:rowOff>
    </xdr:from>
    <xdr:to>
      <xdr:col>63</xdr:col>
      <xdr:colOff>363815</xdr:colOff>
      <xdr:row>15</xdr:row>
      <xdr:rowOff>8893</xdr:rowOff>
    </xdr:to>
    <xdr:grpSp>
      <xdr:nvGrpSpPr>
        <xdr:cNvPr id="8" name="그룹 7"/>
        <xdr:cNvGrpSpPr/>
      </xdr:nvGrpSpPr>
      <xdr:grpSpPr>
        <a:xfrm>
          <a:off x="26642786" y="204107"/>
          <a:ext cx="3765600" cy="2880000"/>
          <a:chOff x="42469594" y="736320"/>
          <a:chExt cx="3850152" cy="3105070"/>
        </a:xfrm>
      </xdr:grpSpPr>
      <xdr:grpSp>
        <xdr:nvGrpSpPr>
          <xdr:cNvPr id="9" name="그룹 8"/>
          <xdr:cNvGrpSpPr/>
        </xdr:nvGrpSpPr>
        <xdr:grpSpPr>
          <a:xfrm>
            <a:off x="42469594" y="736320"/>
            <a:ext cx="3850152" cy="3105070"/>
            <a:chOff x="42343917" y="738965"/>
            <a:chExt cx="3836923" cy="3068029"/>
          </a:xfrm>
        </xdr:grpSpPr>
        <xdr:grpSp>
          <xdr:nvGrpSpPr>
            <xdr:cNvPr id="11" name="그룹 10"/>
            <xdr:cNvGrpSpPr/>
          </xdr:nvGrpSpPr>
          <xdr:grpSpPr>
            <a:xfrm>
              <a:off x="42343917" y="738965"/>
              <a:ext cx="3836923" cy="3068029"/>
              <a:chOff x="392944" y="171450"/>
              <a:chExt cx="3740907" cy="3013836"/>
            </a:xfrm>
          </xdr:grpSpPr>
          <xdr:graphicFrame macro="">
            <xdr:nvGraphicFramePr>
              <xdr:cNvPr id="13" name="차트 12"/>
              <xdr:cNvGraphicFramePr>
                <a:graphicFrameLocks/>
              </xdr:cNvGraphicFramePr>
            </xdr:nvGraphicFramePr>
            <xdr:xfrm>
              <a:off x="609601" y="171450"/>
              <a:ext cx="3524250" cy="2828925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2"/>
              </a:graphicData>
            </a:graphic>
          </xdr:graphicFrame>
          <xdr:sp macro="" textlink="">
            <xdr:nvSpPr>
              <xdr:cNvPr id="14" name="TextBox 13"/>
              <xdr:cNvSpPr txBox="1"/>
            </xdr:nvSpPr>
            <xdr:spPr>
              <a:xfrm>
                <a:off x="2019300" y="2920236"/>
                <a:ext cx="900000" cy="2650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 anchorCtr="1">
                <a:spAutoFit/>
              </a:bodyPr>
              <a:lstStyle/>
              <a:p>
                <a:r>
                  <a:rPr lang="en-US" altLang="ko-KR" sz="12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Cl</a:t>
                </a:r>
                <a:r>
                  <a:rPr lang="en-US" altLang="ko-KR" sz="1200" b="1" baseline="300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-</a:t>
                </a:r>
                <a:r>
                  <a:rPr lang="en-US" altLang="ko-KR" sz="12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</a:t>
                </a:r>
                <a:r>
                  <a:rPr lang="el-GR" altLang="ko-KR" sz="1200" b="1">
                    <a:latin typeface="Times New Roman" panose="02020603050405020304" pitchFamily="18" charset="0"/>
                    <a:ea typeface="나눔바른고딕" panose="020B0603020101020101" pitchFamily="50" charset="-127"/>
                    <a:cs typeface="Times New Roman" panose="02020603050405020304" pitchFamily="18" charset="0"/>
                  </a:rPr>
                  <a:t>μ</a:t>
                </a:r>
                <a:r>
                  <a:rPr lang="en-US" altLang="ko-KR" sz="1200" b="1">
                    <a:latin typeface="Times New Roman" panose="02020603050405020304" pitchFamily="18" charset="0"/>
                    <a:ea typeface="나눔바른고딕" panose="020B0603020101020101" pitchFamily="50" charset="-127"/>
                    <a:cs typeface="Times New Roman" panose="02020603050405020304" pitchFamily="18" charset="0"/>
                  </a:rPr>
                  <a:t>M)</a:t>
                </a:r>
                <a:endParaRPr lang="ko-KR" altLang="en-US" sz="1200" b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xdr:txBody>
          </xdr:sp>
          <xdr:sp macro="" textlink="">
            <xdr:nvSpPr>
              <xdr:cNvPr id="15" name="TextBox 14"/>
              <xdr:cNvSpPr txBox="1"/>
            </xdr:nvSpPr>
            <xdr:spPr>
              <a:xfrm rot="16200000">
                <a:off x="-483450" y="1362169"/>
                <a:ext cx="2019299" cy="266511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 anchorCtr="1">
                <a:spAutoFit/>
              </a:bodyPr>
              <a:lstStyle/>
              <a:p>
                <a:r>
                  <a:rPr lang="en-US" altLang="ko-KR" sz="12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NO</a:t>
                </a:r>
                <a:r>
                  <a:rPr lang="en-US" altLang="ko-KR" sz="1200" b="1" baseline="-250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3</a:t>
                </a:r>
                <a:r>
                  <a:rPr lang="en-US" altLang="ko-KR" sz="1200" b="1" strike="noStrike" baseline="300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-</a:t>
                </a:r>
                <a:r>
                  <a:rPr lang="en-US" altLang="ko-KR" sz="12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/Cl</a:t>
                </a:r>
                <a:r>
                  <a:rPr lang="en-US" altLang="ko-KR" sz="1200" b="1" baseline="300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-</a:t>
                </a:r>
                <a:r>
                  <a:rPr lang="en-US" altLang="ko-KR" sz="12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(molar ratio)</a:t>
                </a:r>
                <a:endParaRPr lang="ko-KR" altLang="en-US" sz="1200" b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xdr:txBody>
          </xdr:sp>
        </xdr:grpSp>
        <xdr:sp macro="" textlink="">
          <xdr:nvSpPr>
            <xdr:cNvPr id="12" name="TextBox 11"/>
            <xdr:cNvSpPr txBox="1"/>
          </xdr:nvSpPr>
          <xdr:spPr>
            <a:xfrm>
              <a:off x="44677750" y="1004970"/>
              <a:ext cx="1081617" cy="57525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 anchorCtr="1">
              <a:noAutofit/>
            </a:bodyPr>
            <a:lstStyle/>
            <a:p>
              <a:r>
                <a:rPr lang="ko-KR" altLang="en-US" sz="1000" b="1">
                  <a:solidFill>
                    <a:srgbClr val="0000CC"/>
                  </a:solidFill>
                  <a:latin typeface="+mn-ea"/>
                  <a:ea typeface="+mn-ea"/>
                  <a:cs typeface="Times New Roman" panose="02020603050405020304" pitchFamily="18" charset="0"/>
                </a:rPr>
                <a:t>●</a:t>
              </a:r>
              <a:r>
                <a:rPr lang="ko-KR" altLang="en-US" sz="1000" b="1">
                  <a:solidFill>
                    <a:sysClr val="windowText" lastClr="000000"/>
                  </a:solidFill>
                  <a:latin typeface="+mn-ea"/>
                  <a:ea typeface="+mn-ea"/>
                  <a:cs typeface="Times New Roman" panose="02020603050405020304" pitchFamily="18" charset="0"/>
                </a:rPr>
                <a:t> 본류</a:t>
              </a:r>
              <a:endParaRPr lang="en-US" altLang="ko-KR" sz="1000" b="1" baseline="-25000">
                <a:solidFill>
                  <a:sysClr val="windowText" lastClr="000000"/>
                </a:solidFill>
                <a:latin typeface="+mn-ea"/>
                <a:ea typeface="+mn-ea"/>
                <a:cs typeface="Times New Roman" panose="02020603050405020304" pitchFamily="18" charset="0"/>
              </a:endParaRPr>
            </a:p>
            <a:p>
              <a:r>
                <a:rPr lang="ko-KR" altLang="ko-KR" sz="1000" b="1">
                  <a:solidFill>
                    <a:srgbClr val="FF0000"/>
                  </a:solidFill>
                  <a:effectLst/>
                  <a:latin typeface="+mn-ea"/>
                  <a:ea typeface="+mn-ea"/>
                  <a:cs typeface="+mn-cs"/>
                </a:rPr>
                <a:t>▲</a:t>
              </a:r>
              <a:r>
                <a:rPr lang="en-US" altLang="ko-KR" sz="1000" b="1">
                  <a:solidFill>
                    <a:schemeClr val="dk1"/>
                  </a:solidFill>
                  <a:effectLst/>
                  <a:latin typeface="+mn-ea"/>
                  <a:ea typeface="+mn-ea"/>
                  <a:cs typeface="+mn-cs"/>
                </a:rPr>
                <a:t> </a:t>
              </a:r>
              <a:r>
                <a:rPr lang="ko-KR" altLang="en-US" sz="1000" b="1" baseline="0">
                  <a:solidFill>
                    <a:sysClr val="windowText" lastClr="000000"/>
                  </a:solidFill>
                  <a:latin typeface="+mn-ea"/>
                  <a:ea typeface="+mn-ea"/>
                  <a:cs typeface="Times New Roman" panose="02020603050405020304" pitchFamily="18" charset="0"/>
                </a:rPr>
                <a:t>지류</a:t>
              </a:r>
              <a:endParaRPr lang="en-US" altLang="ko-KR" sz="1000" b="1" baseline="0">
                <a:solidFill>
                  <a:sysClr val="windowText" lastClr="000000"/>
                </a:solidFill>
                <a:latin typeface="+mn-ea"/>
                <a:ea typeface="+mn-ea"/>
                <a:cs typeface="Times New Roman" panose="02020603050405020304" pitchFamily="18" charset="0"/>
              </a:endParaRPr>
            </a:p>
          </xdr:txBody>
        </xdr:sp>
      </xdr:grpSp>
      <xdr:sp macro="" textlink="">
        <xdr:nvSpPr>
          <xdr:cNvPr id="10" name="포인트가 5개인 별 9"/>
          <xdr:cNvSpPr/>
        </xdr:nvSpPr>
        <xdr:spPr>
          <a:xfrm>
            <a:off x="45416286" y="2674562"/>
            <a:ext cx="144000" cy="146646"/>
          </a:xfrm>
          <a:prstGeom prst="star5">
            <a:avLst/>
          </a:prstGeom>
          <a:noFill/>
          <a:ln>
            <a:solidFill>
              <a:srgbClr val="0000CC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64</xdr:col>
      <xdr:colOff>0</xdr:colOff>
      <xdr:row>1</xdr:row>
      <xdr:rowOff>110726</xdr:rowOff>
    </xdr:from>
    <xdr:to>
      <xdr:col>69</xdr:col>
      <xdr:colOff>168789</xdr:colOff>
      <xdr:row>15</xdr:row>
      <xdr:rowOff>102149</xdr:rowOff>
    </xdr:to>
    <xdr:grpSp>
      <xdr:nvGrpSpPr>
        <xdr:cNvPr id="16" name="그룹 15"/>
        <xdr:cNvGrpSpPr/>
      </xdr:nvGrpSpPr>
      <xdr:grpSpPr>
        <a:xfrm>
          <a:off x="30724929" y="314833"/>
          <a:ext cx="3570574" cy="2862530"/>
          <a:chOff x="46612969" y="857250"/>
          <a:chExt cx="3688749" cy="3201978"/>
        </a:xfrm>
      </xdr:grpSpPr>
      <xdr:grpSp>
        <xdr:nvGrpSpPr>
          <xdr:cNvPr id="17" name="그룹 16"/>
          <xdr:cNvGrpSpPr/>
        </xdr:nvGrpSpPr>
        <xdr:grpSpPr>
          <a:xfrm>
            <a:off x="46612969" y="857250"/>
            <a:ext cx="3688749" cy="3201978"/>
            <a:chOff x="46471417" y="857250"/>
            <a:chExt cx="3675520" cy="3164936"/>
          </a:xfrm>
        </xdr:grpSpPr>
        <xdr:grpSp>
          <xdr:nvGrpSpPr>
            <xdr:cNvPr id="19" name="그룹 18"/>
            <xdr:cNvGrpSpPr/>
          </xdr:nvGrpSpPr>
          <xdr:grpSpPr>
            <a:xfrm>
              <a:off x="46471417" y="857250"/>
              <a:ext cx="3675520" cy="3164936"/>
              <a:chOff x="36318265" y="212912"/>
              <a:chExt cx="3602705" cy="3039493"/>
            </a:xfrm>
          </xdr:grpSpPr>
          <xdr:grpSp>
            <xdr:nvGrpSpPr>
              <xdr:cNvPr id="21" name="그룹 20"/>
              <xdr:cNvGrpSpPr/>
            </xdr:nvGrpSpPr>
            <xdr:grpSpPr>
              <a:xfrm>
                <a:off x="36318265" y="212912"/>
                <a:ext cx="3602705" cy="3039493"/>
                <a:chOff x="9510958" y="2957512"/>
                <a:chExt cx="3204917" cy="3005978"/>
              </a:xfrm>
            </xdr:grpSpPr>
            <xdr:graphicFrame macro="">
              <xdr:nvGraphicFramePr>
                <xdr:cNvPr id="23" name="차트 22"/>
                <xdr:cNvGraphicFramePr/>
              </xdr:nvGraphicFramePr>
              <xdr:xfrm>
                <a:off x="9715500" y="2957512"/>
                <a:ext cx="3000375" cy="2833688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3"/>
                </a:graphicData>
              </a:graphic>
            </xdr:graphicFrame>
            <xdr:sp macro="" textlink="">
              <xdr:nvSpPr>
                <xdr:cNvPr id="24" name="모서리가 둥근 직사각형 23"/>
                <xdr:cNvSpPr/>
              </xdr:nvSpPr>
              <xdr:spPr>
                <a:xfrm>
                  <a:off x="10782492" y="3590064"/>
                  <a:ext cx="615201" cy="1829850"/>
                </a:xfrm>
                <a:prstGeom prst="roundRect">
                  <a:avLst/>
                </a:prstGeom>
                <a:noFill/>
                <a:ln w="9525">
                  <a:solidFill>
                    <a:srgbClr val="FF0000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ko-KR" altLang="en-US" sz="1100"/>
                </a:p>
              </xdr:txBody>
            </xdr:sp>
            <xdr:sp macro="" textlink="">
              <xdr:nvSpPr>
                <xdr:cNvPr id="25" name="모서리가 둥근 직사각형 24"/>
                <xdr:cNvSpPr/>
              </xdr:nvSpPr>
              <xdr:spPr>
                <a:xfrm>
                  <a:off x="10883175" y="3588556"/>
                  <a:ext cx="1586570" cy="1829850"/>
                </a:xfrm>
                <a:prstGeom prst="roundRect">
                  <a:avLst/>
                </a:prstGeom>
                <a:noFill/>
                <a:ln w="9525">
                  <a:solidFill>
                    <a:srgbClr val="00B0F0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ko-KR" altLang="en-US" sz="1100"/>
                </a:p>
              </xdr:txBody>
            </xdr:sp>
            <xdr:sp macro="" textlink="">
              <xdr:nvSpPr>
                <xdr:cNvPr id="26" name="모서리가 둥근 직사각형 25"/>
                <xdr:cNvSpPr/>
              </xdr:nvSpPr>
              <xdr:spPr>
                <a:xfrm>
                  <a:off x="10100030" y="3590058"/>
                  <a:ext cx="971370" cy="1829850"/>
                </a:xfrm>
                <a:prstGeom prst="roundRect">
                  <a:avLst/>
                </a:prstGeom>
                <a:noFill/>
                <a:ln w="9525">
                  <a:solidFill>
                    <a:srgbClr val="00B050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ko-KR" altLang="en-US" sz="1100"/>
                </a:p>
              </xdr:txBody>
            </xdr:sp>
            <xdr:sp macro="" textlink="">
              <xdr:nvSpPr>
                <xdr:cNvPr id="27" name="TextBox 26"/>
                <xdr:cNvSpPr txBox="1"/>
              </xdr:nvSpPr>
              <xdr:spPr>
                <a:xfrm>
                  <a:off x="10785174" y="5689890"/>
                  <a:ext cx="1008000" cy="273600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overflow" horzOverflow="overflow" wrap="square" rtlCol="0" anchor="ctr" anchorCtr="1">
                  <a:spAutoFit/>
                </a:bodyPr>
                <a:lstStyle/>
                <a:p>
                  <a:r>
                    <a:rPr lang="en-US" altLang="ko-KR" sz="1200" b="1" baseline="30000"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15</a:t>
                  </a:r>
                  <a:r>
                    <a:rPr lang="en-US" altLang="ko-KR" sz="1200" b="1"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N-NO</a:t>
                  </a:r>
                  <a:r>
                    <a:rPr lang="en-US" altLang="ko-KR" sz="1200" b="1" baseline="-25000"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3 </a:t>
                  </a:r>
                  <a:r>
                    <a:rPr lang="en-US" altLang="ko-KR" sz="1200" b="1" baseline="0"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(‰)</a:t>
                  </a:r>
                  <a:endParaRPr lang="ko-KR" altLang="en-US" sz="1200" b="1" baseline="0">
                    <a:latin typeface="Times New Roman" panose="02020603050405020304" pitchFamily="18" charset="0"/>
                    <a:cs typeface="Times New Roman" panose="02020603050405020304" pitchFamily="18" charset="0"/>
                  </a:endParaRPr>
                </a:p>
              </xdr:txBody>
            </xdr:sp>
            <xdr:sp macro="" textlink="">
              <xdr:nvSpPr>
                <xdr:cNvPr id="28" name="TextBox 27"/>
                <xdr:cNvSpPr txBox="1"/>
              </xdr:nvSpPr>
              <xdr:spPr>
                <a:xfrm rot="16200000">
                  <a:off x="9121663" y="4142141"/>
                  <a:ext cx="1052512" cy="27392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 anchorCtr="1">
                  <a:spAutoFit/>
                </a:bodyPr>
                <a:lstStyle/>
                <a:p>
                  <a:pPr marL="0" marR="0" lvl="0" indent="0" defTabSz="91440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/>
                  </a:pPr>
                  <a:r>
                    <a:rPr lang="en-US" altLang="ko-KR" sz="1200" b="1" baseline="30000"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18</a:t>
                  </a:r>
                  <a:r>
                    <a:rPr lang="en-US" altLang="ko-KR" sz="1200" b="1"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O-NO</a:t>
                  </a:r>
                  <a:r>
                    <a:rPr lang="en-US" altLang="ko-KR" sz="1200" b="1" baseline="-25000"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3 </a:t>
                  </a:r>
                  <a:r>
                    <a:rPr lang="en-US" altLang="ko-KR" sz="1100" b="1" baseline="0">
                      <a:solidFill>
                        <a:schemeClr val="dk1"/>
                      </a:solidFill>
                      <a:effectLst/>
                      <a:latin typeface="+mn-lt"/>
                      <a:ea typeface="+mn-ea"/>
                      <a:cs typeface="+mn-cs"/>
                    </a:rPr>
                    <a:t>(‰)</a:t>
                  </a:r>
                  <a:endParaRPr lang="ko-KR" altLang="ko-KR" sz="1200">
                    <a:effectLst/>
                  </a:endParaRPr>
                </a:p>
              </xdr:txBody>
            </xdr:sp>
            <xdr:sp macro="" textlink="">
              <xdr:nvSpPr>
                <xdr:cNvPr id="29" name="모서리가 둥근 직사각형 28"/>
                <xdr:cNvSpPr/>
              </xdr:nvSpPr>
              <xdr:spPr>
                <a:xfrm>
                  <a:off x="10363073" y="3124735"/>
                  <a:ext cx="744717" cy="351127"/>
                </a:xfrm>
                <a:prstGeom prst="roundRect">
                  <a:avLst/>
                </a:prstGeom>
                <a:noFill/>
                <a:ln w="9525">
                  <a:solidFill>
                    <a:srgbClr val="7030A0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ko-KR" altLang="en-US" sz="1100"/>
                </a:p>
              </xdr:txBody>
            </xdr:sp>
            <xdr:sp macro="" textlink="">
              <xdr:nvSpPr>
                <xdr:cNvPr id="30" name="TextBox 29"/>
                <xdr:cNvSpPr txBox="1"/>
              </xdr:nvSpPr>
              <xdr:spPr>
                <a:xfrm>
                  <a:off x="11744325" y="4984114"/>
                  <a:ext cx="666750" cy="36892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 anchorCtr="1">
                  <a:spAutoFit/>
                </a:bodyPr>
                <a:lstStyle/>
                <a:p>
                  <a:r>
                    <a:rPr lang="en-US" altLang="ko-KR" sz="800" b="1">
                      <a:solidFill>
                        <a:srgbClr val="00B0F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Manure &amp; Sewage</a:t>
                  </a:r>
                  <a:endParaRPr lang="ko-KR" altLang="en-US" sz="800" b="1" baseline="-25000">
                    <a:solidFill>
                      <a:srgbClr val="00B0F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endParaRPr>
                </a:p>
              </xdr:txBody>
            </xdr:sp>
            <xdr:sp macro="" textlink="">
              <xdr:nvSpPr>
                <xdr:cNvPr id="31" name="TextBox 30"/>
                <xdr:cNvSpPr txBox="1"/>
              </xdr:nvSpPr>
              <xdr:spPr>
                <a:xfrm>
                  <a:off x="10876181" y="5025411"/>
                  <a:ext cx="666750" cy="21031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 anchorCtr="1">
                  <a:spAutoFit/>
                </a:bodyPr>
                <a:lstStyle/>
                <a:p>
                  <a:r>
                    <a:rPr lang="en-US" altLang="ko-KR" sz="800" b="1">
                      <a:solidFill>
                        <a:srgbClr val="FF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Soil N</a:t>
                  </a:r>
                  <a:endParaRPr lang="ko-KR" altLang="en-US" sz="800" b="1" baseline="-25000">
                    <a:solidFill>
                      <a:srgbClr val="FF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endParaRPr>
                </a:p>
              </xdr:txBody>
            </xdr:sp>
            <xdr:sp macro="" textlink="">
              <xdr:nvSpPr>
                <xdr:cNvPr id="32" name="TextBox 31"/>
                <xdr:cNvSpPr txBox="1"/>
              </xdr:nvSpPr>
              <xdr:spPr>
                <a:xfrm>
                  <a:off x="10443369" y="3144701"/>
                  <a:ext cx="582822" cy="36892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 anchorCtr="1">
                  <a:spAutoFit/>
                </a:bodyPr>
                <a:lstStyle/>
                <a:p>
                  <a:pPr algn="ctr"/>
                  <a:r>
                    <a:rPr lang="en-US" altLang="ko-KR" sz="800" b="1">
                      <a:solidFill>
                        <a:srgbClr val="7030A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NO</a:t>
                  </a:r>
                  <a:r>
                    <a:rPr lang="en-US" altLang="ko-KR" sz="800" b="1" baseline="-25000">
                      <a:solidFill>
                        <a:srgbClr val="7030A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3</a:t>
                  </a:r>
                  <a:r>
                    <a:rPr lang="en-US" altLang="ko-KR" sz="800" b="1" baseline="30000">
                      <a:solidFill>
                        <a:srgbClr val="7030A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-</a:t>
                  </a:r>
                  <a:r>
                    <a:rPr lang="en-US" altLang="ko-KR" sz="800" b="1">
                      <a:solidFill>
                        <a:srgbClr val="7030A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 </a:t>
                  </a:r>
                </a:p>
                <a:p>
                  <a:pPr algn="ctr"/>
                  <a:r>
                    <a:rPr lang="en-US" altLang="ko-KR" sz="800" b="1">
                      <a:solidFill>
                        <a:srgbClr val="7030A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fertilizer</a:t>
                  </a:r>
                </a:p>
              </xdr:txBody>
            </xdr:sp>
          </xdr:grpSp>
          <xdr:sp macro="" textlink="">
            <xdr:nvSpPr>
              <xdr:cNvPr id="22" name="TextBox 21"/>
              <xdr:cNvSpPr txBox="1"/>
            </xdr:nvSpPr>
            <xdr:spPr>
              <a:xfrm>
                <a:off x="37102677" y="2342031"/>
                <a:ext cx="818610" cy="365828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 anchorCtr="1">
                <a:noAutofit/>
              </a:bodyPr>
              <a:lstStyle/>
              <a:p>
                <a:r>
                  <a:rPr lang="en-US" altLang="ko-KR" sz="800" b="1">
                    <a:solidFill>
                      <a:srgbClr val="00B05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Inorganic fertillizer</a:t>
                </a:r>
                <a:endParaRPr lang="ko-KR" altLang="en-US" sz="800" b="1" baseline="-25000">
                  <a:solidFill>
                    <a:srgbClr val="00B05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xdr:txBody>
          </xdr:sp>
        </xdr:grpSp>
        <xdr:sp macro="" textlink="">
          <xdr:nvSpPr>
            <xdr:cNvPr id="20" name="TextBox 19"/>
            <xdr:cNvSpPr txBox="1"/>
          </xdr:nvSpPr>
          <xdr:spPr>
            <a:xfrm>
              <a:off x="48717092" y="1123312"/>
              <a:ext cx="1081617" cy="59704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 anchorCtr="1">
              <a:noAutofit/>
            </a:bodyPr>
            <a:lstStyle/>
            <a:p>
              <a:r>
                <a:rPr lang="ko-KR" altLang="en-US" sz="1000" b="1">
                  <a:solidFill>
                    <a:srgbClr val="0000CC"/>
                  </a:solidFill>
                  <a:latin typeface="+mn-ea"/>
                  <a:ea typeface="+mn-ea"/>
                  <a:cs typeface="Times New Roman" panose="02020603050405020304" pitchFamily="18" charset="0"/>
                </a:rPr>
                <a:t>●</a:t>
              </a:r>
              <a:r>
                <a:rPr lang="ko-KR" altLang="en-US" sz="1000" b="1">
                  <a:solidFill>
                    <a:sysClr val="windowText" lastClr="000000"/>
                  </a:solidFill>
                  <a:latin typeface="+mn-ea"/>
                  <a:ea typeface="+mn-ea"/>
                  <a:cs typeface="Times New Roman" panose="02020603050405020304" pitchFamily="18" charset="0"/>
                </a:rPr>
                <a:t> 본류</a:t>
              </a:r>
              <a:endParaRPr lang="en-US" altLang="ko-KR" sz="1000" b="1" baseline="-25000">
                <a:solidFill>
                  <a:sysClr val="windowText" lastClr="000000"/>
                </a:solidFill>
                <a:latin typeface="+mn-ea"/>
                <a:ea typeface="+mn-ea"/>
                <a:cs typeface="Times New Roman" panose="02020603050405020304" pitchFamily="18" charset="0"/>
              </a:endParaRPr>
            </a:p>
            <a:p>
              <a:r>
                <a:rPr lang="ko-KR" altLang="ko-KR" sz="1000" b="1">
                  <a:solidFill>
                    <a:srgbClr val="FF0000"/>
                  </a:solidFill>
                  <a:effectLst/>
                  <a:latin typeface="+mn-ea"/>
                  <a:ea typeface="+mn-ea"/>
                  <a:cs typeface="+mn-cs"/>
                </a:rPr>
                <a:t>▲</a:t>
              </a:r>
              <a:r>
                <a:rPr lang="en-US" altLang="ko-KR" sz="1000" b="1">
                  <a:solidFill>
                    <a:schemeClr val="dk1"/>
                  </a:solidFill>
                  <a:effectLst/>
                  <a:latin typeface="+mn-ea"/>
                  <a:ea typeface="+mn-ea"/>
                  <a:cs typeface="+mn-cs"/>
                </a:rPr>
                <a:t> </a:t>
              </a:r>
              <a:r>
                <a:rPr lang="ko-KR" altLang="en-US" sz="1000" b="1" baseline="0">
                  <a:solidFill>
                    <a:sysClr val="windowText" lastClr="000000"/>
                  </a:solidFill>
                  <a:latin typeface="+mn-ea"/>
                  <a:ea typeface="+mn-ea"/>
                  <a:cs typeface="Times New Roman" panose="02020603050405020304" pitchFamily="18" charset="0"/>
                </a:rPr>
                <a:t>지류</a:t>
              </a:r>
              <a:endParaRPr lang="en-US" altLang="ko-KR" sz="1000" b="1" baseline="0">
                <a:solidFill>
                  <a:sysClr val="windowText" lastClr="000000"/>
                </a:solidFill>
                <a:latin typeface="+mn-ea"/>
                <a:ea typeface="+mn-ea"/>
                <a:cs typeface="Times New Roman" panose="02020603050405020304" pitchFamily="18" charset="0"/>
              </a:endParaRPr>
            </a:p>
          </xdr:txBody>
        </xdr:sp>
      </xdr:grpSp>
      <xdr:sp macro="" textlink="">
        <xdr:nvSpPr>
          <xdr:cNvPr id="18" name="포인트가 5개인 별 17"/>
          <xdr:cNvSpPr/>
        </xdr:nvSpPr>
        <xdr:spPr>
          <a:xfrm>
            <a:off x="48844601" y="3261252"/>
            <a:ext cx="144000" cy="144000"/>
          </a:xfrm>
          <a:prstGeom prst="star5">
            <a:avLst/>
          </a:prstGeom>
          <a:noFill/>
          <a:ln>
            <a:solidFill>
              <a:srgbClr val="0000CC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65</xdr:col>
      <xdr:colOff>0</xdr:colOff>
      <xdr:row>17</xdr:row>
      <xdr:rowOff>0</xdr:rowOff>
    </xdr:from>
    <xdr:to>
      <xdr:col>70</xdr:col>
      <xdr:colOff>170781</xdr:colOff>
      <xdr:row>31</xdr:row>
      <xdr:rowOff>74930</xdr:rowOff>
    </xdr:to>
    <xdr:pic>
      <xdr:nvPicPr>
        <xdr:cNvPr id="50" name="그림 4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1405286" y="3483429"/>
          <a:ext cx="3572566" cy="2932430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58</xdr:col>
      <xdr:colOff>407768</xdr:colOff>
      <xdr:row>17</xdr:row>
      <xdr:rowOff>118993</xdr:rowOff>
    </xdr:from>
    <xdr:to>
      <xdr:col>63</xdr:col>
      <xdr:colOff>627583</xdr:colOff>
      <xdr:row>31</xdr:row>
      <xdr:rowOff>134293</xdr:rowOff>
    </xdr:to>
    <xdr:grpSp>
      <xdr:nvGrpSpPr>
        <xdr:cNvPr id="2" name="그룹 1"/>
        <xdr:cNvGrpSpPr/>
      </xdr:nvGrpSpPr>
      <xdr:grpSpPr>
        <a:xfrm>
          <a:off x="27050554" y="3602422"/>
          <a:ext cx="3621600" cy="2872800"/>
          <a:chOff x="42751685" y="4265792"/>
          <a:chExt cx="3707208" cy="3044032"/>
        </a:xfrm>
      </xdr:grpSpPr>
      <xdr:grpSp>
        <xdr:nvGrpSpPr>
          <xdr:cNvPr id="3" name="그룹 2"/>
          <xdr:cNvGrpSpPr/>
        </xdr:nvGrpSpPr>
        <xdr:grpSpPr>
          <a:xfrm>
            <a:off x="42751685" y="4265792"/>
            <a:ext cx="3707208" cy="3044032"/>
            <a:chOff x="9525373" y="2957513"/>
            <a:chExt cx="3190501" cy="3004927"/>
          </a:xfrm>
        </xdr:grpSpPr>
        <xdr:graphicFrame macro="">
          <xdr:nvGraphicFramePr>
            <xdr:cNvPr id="5" name="차트 4"/>
            <xdr:cNvGraphicFramePr/>
          </xdr:nvGraphicFramePr>
          <xdr:xfrm>
            <a:off x="9715499" y="2957513"/>
            <a:ext cx="3000375" cy="283368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  <xdr:sp macro="" textlink="">
          <xdr:nvSpPr>
            <xdr:cNvPr id="6" name="TextBox 5"/>
            <xdr:cNvSpPr txBox="1"/>
          </xdr:nvSpPr>
          <xdr:spPr>
            <a:xfrm>
              <a:off x="10785174" y="5690940"/>
              <a:ext cx="1008000" cy="2715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overflow" horzOverflow="overflow" wrap="square" rtlCol="0" anchor="ctr" anchorCtr="1">
              <a:spAutoFit/>
            </a:bodyPr>
            <a:lstStyle/>
            <a:p>
              <a:r>
                <a:rPr lang="en-US" altLang="ko-KR" sz="1200" b="1">
                  <a:latin typeface="Times New Roman" panose="02020603050405020304" pitchFamily="18" charset="0"/>
                  <a:cs typeface="Times New Roman" panose="02020603050405020304" pitchFamily="18" charset="0"/>
                </a:rPr>
                <a:t>1/NO</a:t>
              </a:r>
              <a:r>
                <a:rPr lang="en-US" altLang="ko-KR" sz="1200" b="1" baseline="-25000">
                  <a:latin typeface="Times New Roman" panose="02020603050405020304" pitchFamily="18" charset="0"/>
                  <a:cs typeface="Times New Roman" panose="02020603050405020304" pitchFamily="18" charset="0"/>
                </a:rPr>
                <a:t>3 </a:t>
              </a:r>
              <a:r>
                <a:rPr lang="en-US" altLang="ko-KR" sz="1200" b="1" baseline="0">
                  <a:latin typeface="Times New Roman" panose="02020603050405020304" pitchFamily="18" charset="0"/>
                  <a:cs typeface="Times New Roman" panose="02020603050405020304" pitchFamily="18" charset="0"/>
                </a:rPr>
                <a:t>(L/mg)</a:t>
              </a:r>
              <a:endParaRPr lang="ko-KR" altLang="en-US" sz="1200" b="1" baseline="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7" name="TextBox 6"/>
            <xdr:cNvSpPr txBox="1"/>
          </xdr:nvSpPr>
          <xdr:spPr>
            <a:xfrm rot="16200000">
              <a:off x="9121663" y="4156556"/>
              <a:ext cx="1052512" cy="24509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 anchorCtr="1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200" b="1" baseline="30000">
                  <a:latin typeface="Times New Roman" panose="02020603050405020304" pitchFamily="18" charset="0"/>
                  <a:cs typeface="Times New Roman" panose="02020603050405020304" pitchFamily="18" charset="0"/>
                </a:rPr>
                <a:t>15</a:t>
              </a:r>
              <a:r>
                <a:rPr lang="en-US" altLang="ko-KR" sz="1200" b="1">
                  <a:latin typeface="Times New Roman" panose="02020603050405020304" pitchFamily="18" charset="0"/>
                  <a:cs typeface="Times New Roman" panose="02020603050405020304" pitchFamily="18" charset="0"/>
                </a:rPr>
                <a:t>N-NO</a:t>
              </a:r>
              <a:r>
                <a:rPr lang="en-US" altLang="ko-KR" sz="1200" b="1" baseline="-25000">
                  <a:latin typeface="Times New Roman" panose="02020603050405020304" pitchFamily="18" charset="0"/>
                  <a:cs typeface="Times New Roman" panose="02020603050405020304" pitchFamily="18" charset="0"/>
                </a:rPr>
                <a:t>3 </a:t>
              </a:r>
              <a:r>
                <a:rPr lang="en-US" altLang="ko-KR" sz="1100" b="1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(‰)</a:t>
              </a:r>
              <a:endParaRPr lang="ko-KR" altLang="ko-KR" sz="1200">
                <a:effectLst/>
              </a:endParaRPr>
            </a:p>
          </xdr:txBody>
        </xdr:sp>
      </xdr:grpSp>
      <xdr:sp macro="" textlink="">
        <xdr:nvSpPr>
          <xdr:cNvPr id="4" name="TextBox 3"/>
          <xdr:cNvSpPr txBox="1"/>
        </xdr:nvSpPr>
        <xdr:spPr>
          <a:xfrm>
            <a:off x="44974579" y="4510344"/>
            <a:ext cx="1081616" cy="57053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 anchorCtr="1">
            <a:noAutofit/>
          </a:bodyPr>
          <a:lstStyle/>
          <a:p>
            <a:r>
              <a:rPr lang="ko-KR" altLang="en-US" sz="1000" b="1">
                <a:solidFill>
                  <a:srgbClr val="0000CC"/>
                </a:solidFill>
                <a:latin typeface="+mn-ea"/>
                <a:ea typeface="+mn-ea"/>
                <a:cs typeface="Times New Roman" panose="02020603050405020304" pitchFamily="18" charset="0"/>
              </a:rPr>
              <a:t>●</a:t>
            </a:r>
            <a:r>
              <a:rPr lang="ko-KR" altLang="en-US" sz="1000" b="1">
                <a:solidFill>
                  <a:sysClr val="windowText" lastClr="000000"/>
                </a:solidFill>
                <a:latin typeface="+mn-ea"/>
                <a:ea typeface="+mn-ea"/>
                <a:cs typeface="Times New Roman" panose="02020603050405020304" pitchFamily="18" charset="0"/>
              </a:rPr>
              <a:t> 본류</a:t>
            </a:r>
            <a:endParaRPr lang="en-US" altLang="ko-KR" sz="1000" b="1" baseline="-25000">
              <a:solidFill>
                <a:sysClr val="windowText" lastClr="000000"/>
              </a:solidFill>
              <a:latin typeface="+mn-ea"/>
              <a:ea typeface="+mn-ea"/>
              <a:cs typeface="Times New Roman" panose="02020603050405020304" pitchFamily="18" charset="0"/>
            </a:endParaRPr>
          </a:p>
          <a:p>
            <a:r>
              <a:rPr lang="ko-KR" altLang="ko-KR" sz="1000" b="1">
                <a:solidFill>
                  <a:srgbClr val="FF0000"/>
                </a:solidFill>
                <a:effectLst/>
                <a:latin typeface="+mn-ea"/>
                <a:ea typeface="+mn-ea"/>
                <a:cs typeface="+mn-cs"/>
              </a:rPr>
              <a:t>▲</a:t>
            </a:r>
            <a:r>
              <a:rPr lang="en-US" altLang="ko-KR" sz="1000" b="1">
                <a:solidFill>
                  <a:schemeClr val="dk1"/>
                </a:solidFill>
                <a:effectLst/>
                <a:latin typeface="+mn-ea"/>
                <a:ea typeface="+mn-ea"/>
                <a:cs typeface="+mn-cs"/>
              </a:rPr>
              <a:t> </a:t>
            </a:r>
            <a:r>
              <a:rPr lang="ko-KR" altLang="en-US" sz="1000" b="1" baseline="0">
                <a:solidFill>
                  <a:sysClr val="windowText" lastClr="000000"/>
                </a:solidFill>
                <a:latin typeface="+mn-ea"/>
                <a:ea typeface="+mn-ea"/>
                <a:cs typeface="Times New Roman" panose="02020603050405020304" pitchFamily="18" charset="0"/>
              </a:rPr>
              <a:t>지류</a:t>
            </a:r>
            <a:endParaRPr lang="en-US" altLang="ko-KR" sz="1000" b="1" baseline="0">
              <a:solidFill>
                <a:sysClr val="windowText" lastClr="000000"/>
              </a:solidFill>
              <a:latin typeface="+mn-ea"/>
              <a:ea typeface="+mn-ea"/>
              <a:cs typeface="Times New Roman" panose="02020603050405020304" pitchFamily="18" charset="0"/>
            </a:endParaRPr>
          </a:p>
        </xdr:txBody>
      </xdr:sp>
    </xdr:grpSp>
    <xdr:clientData/>
  </xdr:twoCellAnchor>
  <xdr:twoCellAnchor>
    <xdr:from>
      <xdr:col>58</xdr:col>
      <xdr:colOff>0</xdr:colOff>
      <xdr:row>1</xdr:row>
      <xdr:rowOff>0</xdr:rowOff>
    </xdr:from>
    <xdr:to>
      <xdr:col>63</xdr:col>
      <xdr:colOff>363815</xdr:colOff>
      <xdr:row>15</xdr:row>
      <xdr:rowOff>8893</xdr:rowOff>
    </xdr:to>
    <xdr:grpSp>
      <xdr:nvGrpSpPr>
        <xdr:cNvPr id="8" name="그룹 7"/>
        <xdr:cNvGrpSpPr/>
      </xdr:nvGrpSpPr>
      <xdr:grpSpPr>
        <a:xfrm>
          <a:off x="26642786" y="204107"/>
          <a:ext cx="3765600" cy="2880000"/>
          <a:chOff x="42469594" y="736320"/>
          <a:chExt cx="3850152" cy="3105070"/>
        </a:xfrm>
      </xdr:grpSpPr>
      <xdr:grpSp>
        <xdr:nvGrpSpPr>
          <xdr:cNvPr id="9" name="그룹 8"/>
          <xdr:cNvGrpSpPr/>
        </xdr:nvGrpSpPr>
        <xdr:grpSpPr>
          <a:xfrm>
            <a:off x="42469594" y="736320"/>
            <a:ext cx="3850152" cy="3105070"/>
            <a:chOff x="42343917" y="738965"/>
            <a:chExt cx="3836923" cy="3068029"/>
          </a:xfrm>
        </xdr:grpSpPr>
        <xdr:grpSp>
          <xdr:nvGrpSpPr>
            <xdr:cNvPr id="11" name="그룹 10"/>
            <xdr:cNvGrpSpPr/>
          </xdr:nvGrpSpPr>
          <xdr:grpSpPr>
            <a:xfrm>
              <a:off x="42343917" y="738965"/>
              <a:ext cx="3836923" cy="3068029"/>
              <a:chOff x="392944" y="171450"/>
              <a:chExt cx="3740907" cy="3013836"/>
            </a:xfrm>
          </xdr:grpSpPr>
          <xdr:graphicFrame macro="">
            <xdr:nvGraphicFramePr>
              <xdr:cNvPr id="13" name="차트 12"/>
              <xdr:cNvGraphicFramePr>
                <a:graphicFrameLocks/>
              </xdr:cNvGraphicFramePr>
            </xdr:nvGraphicFramePr>
            <xdr:xfrm>
              <a:off x="609601" y="171450"/>
              <a:ext cx="3524250" cy="2828925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2"/>
              </a:graphicData>
            </a:graphic>
          </xdr:graphicFrame>
          <xdr:sp macro="" textlink="">
            <xdr:nvSpPr>
              <xdr:cNvPr id="14" name="TextBox 13"/>
              <xdr:cNvSpPr txBox="1"/>
            </xdr:nvSpPr>
            <xdr:spPr>
              <a:xfrm>
                <a:off x="2019300" y="2920236"/>
                <a:ext cx="900000" cy="2650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 anchorCtr="1">
                <a:spAutoFit/>
              </a:bodyPr>
              <a:lstStyle/>
              <a:p>
                <a:r>
                  <a:rPr lang="en-US" altLang="ko-KR" sz="12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Cl</a:t>
                </a:r>
                <a:r>
                  <a:rPr lang="en-US" altLang="ko-KR" sz="1200" b="1" baseline="300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-</a:t>
                </a:r>
                <a:r>
                  <a:rPr lang="en-US" altLang="ko-KR" sz="12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</a:t>
                </a:r>
                <a:r>
                  <a:rPr lang="el-GR" altLang="ko-KR" sz="1200" b="1">
                    <a:latin typeface="Times New Roman" panose="02020603050405020304" pitchFamily="18" charset="0"/>
                    <a:ea typeface="나눔바른고딕" panose="020B0603020101020101" pitchFamily="50" charset="-127"/>
                    <a:cs typeface="Times New Roman" panose="02020603050405020304" pitchFamily="18" charset="0"/>
                  </a:rPr>
                  <a:t>μ</a:t>
                </a:r>
                <a:r>
                  <a:rPr lang="en-US" altLang="ko-KR" sz="1200" b="1">
                    <a:latin typeface="Times New Roman" panose="02020603050405020304" pitchFamily="18" charset="0"/>
                    <a:ea typeface="나눔바른고딕" panose="020B0603020101020101" pitchFamily="50" charset="-127"/>
                    <a:cs typeface="Times New Roman" panose="02020603050405020304" pitchFamily="18" charset="0"/>
                  </a:rPr>
                  <a:t>M)</a:t>
                </a:r>
                <a:endParaRPr lang="ko-KR" altLang="en-US" sz="1200" b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xdr:txBody>
          </xdr:sp>
          <xdr:sp macro="" textlink="">
            <xdr:nvSpPr>
              <xdr:cNvPr id="15" name="TextBox 14"/>
              <xdr:cNvSpPr txBox="1"/>
            </xdr:nvSpPr>
            <xdr:spPr>
              <a:xfrm rot="16200000">
                <a:off x="-483450" y="1362169"/>
                <a:ext cx="2019299" cy="266511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 anchorCtr="1">
                <a:spAutoFit/>
              </a:bodyPr>
              <a:lstStyle/>
              <a:p>
                <a:r>
                  <a:rPr lang="en-US" altLang="ko-KR" sz="12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NO</a:t>
                </a:r>
                <a:r>
                  <a:rPr lang="en-US" altLang="ko-KR" sz="1200" b="1" baseline="-250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3</a:t>
                </a:r>
                <a:r>
                  <a:rPr lang="en-US" altLang="ko-KR" sz="1200" b="1" strike="noStrike" baseline="300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-</a:t>
                </a:r>
                <a:r>
                  <a:rPr lang="en-US" altLang="ko-KR" sz="12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/Cl</a:t>
                </a:r>
                <a:r>
                  <a:rPr lang="en-US" altLang="ko-KR" sz="1200" b="1" baseline="300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-</a:t>
                </a:r>
                <a:r>
                  <a:rPr lang="en-US" altLang="ko-KR" sz="12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(molar ratio)</a:t>
                </a:r>
                <a:endParaRPr lang="ko-KR" altLang="en-US" sz="1200" b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xdr:txBody>
          </xdr:sp>
        </xdr:grpSp>
        <xdr:sp macro="" textlink="">
          <xdr:nvSpPr>
            <xdr:cNvPr id="12" name="TextBox 11"/>
            <xdr:cNvSpPr txBox="1"/>
          </xdr:nvSpPr>
          <xdr:spPr>
            <a:xfrm>
              <a:off x="44677750" y="1004970"/>
              <a:ext cx="1081617" cy="57525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 anchorCtr="1">
              <a:noAutofit/>
            </a:bodyPr>
            <a:lstStyle/>
            <a:p>
              <a:r>
                <a:rPr lang="ko-KR" altLang="en-US" sz="1000" b="1">
                  <a:solidFill>
                    <a:srgbClr val="0000CC"/>
                  </a:solidFill>
                  <a:latin typeface="+mn-ea"/>
                  <a:ea typeface="+mn-ea"/>
                  <a:cs typeface="Times New Roman" panose="02020603050405020304" pitchFamily="18" charset="0"/>
                </a:rPr>
                <a:t>●</a:t>
              </a:r>
              <a:r>
                <a:rPr lang="ko-KR" altLang="en-US" sz="1000" b="1">
                  <a:solidFill>
                    <a:sysClr val="windowText" lastClr="000000"/>
                  </a:solidFill>
                  <a:latin typeface="+mn-ea"/>
                  <a:ea typeface="+mn-ea"/>
                  <a:cs typeface="Times New Roman" panose="02020603050405020304" pitchFamily="18" charset="0"/>
                </a:rPr>
                <a:t> 본류</a:t>
              </a:r>
              <a:endParaRPr lang="en-US" altLang="ko-KR" sz="1000" b="1" baseline="-25000">
                <a:solidFill>
                  <a:sysClr val="windowText" lastClr="000000"/>
                </a:solidFill>
                <a:latin typeface="+mn-ea"/>
                <a:ea typeface="+mn-ea"/>
                <a:cs typeface="Times New Roman" panose="02020603050405020304" pitchFamily="18" charset="0"/>
              </a:endParaRPr>
            </a:p>
            <a:p>
              <a:r>
                <a:rPr lang="ko-KR" altLang="ko-KR" sz="1000" b="1">
                  <a:solidFill>
                    <a:srgbClr val="FF0000"/>
                  </a:solidFill>
                  <a:effectLst/>
                  <a:latin typeface="+mn-ea"/>
                  <a:ea typeface="+mn-ea"/>
                  <a:cs typeface="+mn-cs"/>
                </a:rPr>
                <a:t>▲</a:t>
              </a:r>
              <a:r>
                <a:rPr lang="en-US" altLang="ko-KR" sz="1000" b="1">
                  <a:solidFill>
                    <a:schemeClr val="dk1"/>
                  </a:solidFill>
                  <a:effectLst/>
                  <a:latin typeface="+mn-ea"/>
                  <a:ea typeface="+mn-ea"/>
                  <a:cs typeface="+mn-cs"/>
                </a:rPr>
                <a:t> </a:t>
              </a:r>
              <a:r>
                <a:rPr lang="ko-KR" altLang="en-US" sz="1000" b="1" baseline="0">
                  <a:solidFill>
                    <a:sysClr val="windowText" lastClr="000000"/>
                  </a:solidFill>
                  <a:latin typeface="+mn-ea"/>
                  <a:ea typeface="+mn-ea"/>
                  <a:cs typeface="Times New Roman" panose="02020603050405020304" pitchFamily="18" charset="0"/>
                </a:rPr>
                <a:t>지류</a:t>
              </a:r>
              <a:endParaRPr lang="en-US" altLang="ko-KR" sz="1000" b="1" baseline="0">
                <a:solidFill>
                  <a:sysClr val="windowText" lastClr="000000"/>
                </a:solidFill>
                <a:latin typeface="+mn-ea"/>
                <a:ea typeface="+mn-ea"/>
                <a:cs typeface="Times New Roman" panose="02020603050405020304" pitchFamily="18" charset="0"/>
              </a:endParaRPr>
            </a:p>
          </xdr:txBody>
        </xdr:sp>
      </xdr:grpSp>
      <xdr:sp macro="" textlink="">
        <xdr:nvSpPr>
          <xdr:cNvPr id="10" name="포인트가 5개인 별 9"/>
          <xdr:cNvSpPr/>
        </xdr:nvSpPr>
        <xdr:spPr>
          <a:xfrm>
            <a:off x="45416286" y="2674562"/>
            <a:ext cx="144000" cy="146646"/>
          </a:xfrm>
          <a:prstGeom prst="star5">
            <a:avLst/>
          </a:prstGeom>
          <a:noFill/>
          <a:ln>
            <a:solidFill>
              <a:srgbClr val="0000CC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64</xdr:col>
      <xdr:colOff>0</xdr:colOff>
      <xdr:row>1</xdr:row>
      <xdr:rowOff>110726</xdr:rowOff>
    </xdr:from>
    <xdr:to>
      <xdr:col>69</xdr:col>
      <xdr:colOff>168789</xdr:colOff>
      <xdr:row>15</xdr:row>
      <xdr:rowOff>102149</xdr:rowOff>
    </xdr:to>
    <xdr:grpSp>
      <xdr:nvGrpSpPr>
        <xdr:cNvPr id="16" name="그룹 15"/>
        <xdr:cNvGrpSpPr/>
      </xdr:nvGrpSpPr>
      <xdr:grpSpPr>
        <a:xfrm>
          <a:off x="30724929" y="314833"/>
          <a:ext cx="3570574" cy="2862530"/>
          <a:chOff x="46612969" y="857250"/>
          <a:chExt cx="3688749" cy="3201978"/>
        </a:xfrm>
      </xdr:grpSpPr>
      <xdr:grpSp>
        <xdr:nvGrpSpPr>
          <xdr:cNvPr id="17" name="그룹 16"/>
          <xdr:cNvGrpSpPr/>
        </xdr:nvGrpSpPr>
        <xdr:grpSpPr>
          <a:xfrm>
            <a:off x="46612969" y="857250"/>
            <a:ext cx="3688749" cy="3201978"/>
            <a:chOff x="46471417" y="857250"/>
            <a:chExt cx="3675520" cy="3164936"/>
          </a:xfrm>
        </xdr:grpSpPr>
        <xdr:grpSp>
          <xdr:nvGrpSpPr>
            <xdr:cNvPr id="19" name="그룹 18"/>
            <xdr:cNvGrpSpPr/>
          </xdr:nvGrpSpPr>
          <xdr:grpSpPr>
            <a:xfrm>
              <a:off x="46471417" y="857250"/>
              <a:ext cx="3675520" cy="3164936"/>
              <a:chOff x="36318265" y="212912"/>
              <a:chExt cx="3602705" cy="3039493"/>
            </a:xfrm>
          </xdr:grpSpPr>
          <xdr:grpSp>
            <xdr:nvGrpSpPr>
              <xdr:cNvPr id="21" name="그룹 20"/>
              <xdr:cNvGrpSpPr/>
            </xdr:nvGrpSpPr>
            <xdr:grpSpPr>
              <a:xfrm>
                <a:off x="36318265" y="212912"/>
                <a:ext cx="3602705" cy="3039493"/>
                <a:chOff x="9510958" y="2957512"/>
                <a:chExt cx="3204917" cy="3005978"/>
              </a:xfrm>
            </xdr:grpSpPr>
            <xdr:graphicFrame macro="">
              <xdr:nvGraphicFramePr>
                <xdr:cNvPr id="23" name="차트 22"/>
                <xdr:cNvGraphicFramePr/>
              </xdr:nvGraphicFramePr>
              <xdr:xfrm>
                <a:off x="9715500" y="2957512"/>
                <a:ext cx="3000375" cy="2833688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3"/>
                </a:graphicData>
              </a:graphic>
            </xdr:graphicFrame>
            <xdr:sp macro="" textlink="">
              <xdr:nvSpPr>
                <xdr:cNvPr id="24" name="모서리가 둥근 직사각형 23"/>
                <xdr:cNvSpPr/>
              </xdr:nvSpPr>
              <xdr:spPr>
                <a:xfrm>
                  <a:off x="10782492" y="3590064"/>
                  <a:ext cx="615201" cy="1829850"/>
                </a:xfrm>
                <a:prstGeom prst="roundRect">
                  <a:avLst/>
                </a:prstGeom>
                <a:noFill/>
                <a:ln w="9525">
                  <a:solidFill>
                    <a:srgbClr val="FF0000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ko-KR" altLang="en-US" sz="1100"/>
                </a:p>
              </xdr:txBody>
            </xdr:sp>
            <xdr:sp macro="" textlink="">
              <xdr:nvSpPr>
                <xdr:cNvPr id="25" name="모서리가 둥근 직사각형 24"/>
                <xdr:cNvSpPr/>
              </xdr:nvSpPr>
              <xdr:spPr>
                <a:xfrm>
                  <a:off x="10883175" y="3588556"/>
                  <a:ext cx="1586570" cy="1829850"/>
                </a:xfrm>
                <a:prstGeom prst="roundRect">
                  <a:avLst/>
                </a:prstGeom>
                <a:noFill/>
                <a:ln w="9525">
                  <a:solidFill>
                    <a:srgbClr val="00B0F0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ko-KR" altLang="en-US" sz="1100"/>
                </a:p>
              </xdr:txBody>
            </xdr:sp>
            <xdr:sp macro="" textlink="">
              <xdr:nvSpPr>
                <xdr:cNvPr id="26" name="모서리가 둥근 직사각형 25"/>
                <xdr:cNvSpPr/>
              </xdr:nvSpPr>
              <xdr:spPr>
                <a:xfrm>
                  <a:off x="10100030" y="3590058"/>
                  <a:ext cx="971370" cy="1829850"/>
                </a:xfrm>
                <a:prstGeom prst="roundRect">
                  <a:avLst/>
                </a:prstGeom>
                <a:noFill/>
                <a:ln w="9525">
                  <a:solidFill>
                    <a:srgbClr val="00B050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ko-KR" altLang="en-US" sz="1100"/>
                </a:p>
              </xdr:txBody>
            </xdr:sp>
            <xdr:sp macro="" textlink="">
              <xdr:nvSpPr>
                <xdr:cNvPr id="27" name="TextBox 26"/>
                <xdr:cNvSpPr txBox="1"/>
              </xdr:nvSpPr>
              <xdr:spPr>
                <a:xfrm>
                  <a:off x="10785174" y="5689890"/>
                  <a:ext cx="1008000" cy="273600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overflow" horzOverflow="overflow" wrap="square" rtlCol="0" anchor="ctr" anchorCtr="1">
                  <a:spAutoFit/>
                </a:bodyPr>
                <a:lstStyle/>
                <a:p>
                  <a:r>
                    <a:rPr lang="en-US" altLang="ko-KR" sz="1200" b="1" baseline="30000"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15</a:t>
                  </a:r>
                  <a:r>
                    <a:rPr lang="en-US" altLang="ko-KR" sz="1200" b="1"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N-NO</a:t>
                  </a:r>
                  <a:r>
                    <a:rPr lang="en-US" altLang="ko-KR" sz="1200" b="1" baseline="-25000"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3 </a:t>
                  </a:r>
                  <a:r>
                    <a:rPr lang="en-US" altLang="ko-KR" sz="1200" b="1" baseline="0"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(‰)</a:t>
                  </a:r>
                  <a:endParaRPr lang="ko-KR" altLang="en-US" sz="1200" b="1" baseline="0">
                    <a:latin typeface="Times New Roman" panose="02020603050405020304" pitchFamily="18" charset="0"/>
                    <a:cs typeface="Times New Roman" panose="02020603050405020304" pitchFamily="18" charset="0"/>
                  </a:endParaRPr>
                </a:p>
              </xdr:txBody>
            </xdr:sp>
            <xdr:sp macro="" textlink="">
              <xdr:nvSpPr>
                <xdr:cNvPr id="28" name="TextBox 27"/>
                <xdr:cNvSpPr txBox="1"/>
              </xdr:nvSpPr>
              <xdr:spPr>
                <a:xfrm rot="16200000">
                  <a:off x="9121663" y="4142141"/>
                  <a:ext cx="1052512" cy="27392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 anchorCtr="1">
                  <a:spAutoFit/>
                </a:bodyPr>
                <a:lstStyle/>
                <a:p>
                  <a:pPr marL="0" marR="0" lvl="0" indent="0" defTabSz="91440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/>
                  </a:pPr>
                  <a:r>
                    <a:rPr lang="en-US" altLang="ko-KR" sz="1200" b="1" baseline="30000"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18</a:t>
                  </a:r>
                  <a:r>
                    <a:rPr lang="en-US" altLang="ko-KR" sz="1200" b="1"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O-NO</a:t>
                  </a:r>
                  <a:r>
                    <a:rPr lang="en-US" altLang="ko-KR" sz="1200" b="1" baseline="-25000"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3 </a:t>
                  </a:r>
                  <a:r>
                    <a:rPr lang="en-US" altLang="ko-KR" sz="1100" b="1" baseline="0">
                      <a:solidFill>
                        <a:schemeClr val="dk1"/>
                      </a:solidFill>
                      <a:effectLst/>
                      <a:latin typeface="+mn-lt"/>
                      <a:ea typeface="+mn-ea"/>
                      <a:cs typeface="+mn-cs"/>
                    </a:rPr>
                    <a:t>(‰)</a:t>
                  </a:r>
                  <a:endParaRPr lang="ko-KR" altLang="ko-KR" sz="1200">
                    <a:effectLst/>
                  </a:endParaRPr>
                </a:p>
              </xdr:txBody>
            </xdr:sp>
            <xdr:sp macro="" textlink="">
              <xdr:nvSpPr>
                <xdr:cNvPr id="29" name="모서리가 둥근 직사각형 28"/>
                <xdr:cNvSpPr/>
              </xdr:nvSpPr>
              <xdr:spPr>
                <a:xfrm>
                  <a:off x="10363073" y="3124735"/>
                  <a:ext cx="744717" cy="351127"/>
                </a:xfrm>
                <a:prstGeom prst="roundRect">
                  <a:avLst/>
                </a:prstGeom>
                <a:noFill/>
                <a:ln w="9525">
                  <a:solidFill>
                    <a:srgbClr val="7030A0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ko-KR" altLang="en-US" sz="1100"/>
                </a:p>
              </xdr:txBody>
            </xdr:sp>
            <xdr:sp macro="" textlink="">
              <xdr:nvSpPr>
                <xdr:cNvPr id="30" name="TextBox 29"/>
                <xdr:cNvSpPr txBox="1"/>
              </xdr:nvSpPr>
              <xdr:spPr>
                <a:xfrm>
                  <a:off x="11744325" y="4984114"/>
                  <a:ext cx="666750" cy="36892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 anchorCtr="1">
                  <a:spAutoFit/>
                </a:bodyPr>
                <a:lstStyle/>
                <a:p>
                  <a:r>
                    <a:rPr lang="en-US" altLang="ko-KR" sz="800" b="1">
                      <a:solidFill>
                        <a:srgbClr val="00B0F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Manure &amp; Sewage</a:t>
                  </a:r>
                  <a:endParaRPr lang="ko-KR" altLang="en-US" sz="800" b="1" baseline="-25000">
                    <a:solidFill>
                      <a:srgbClr val="00B0F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endParaRPr>
                </a:p>
              </xdr:txBody>
            </xdr:sp>
            <xdr:sp macro="" textlink="">
              <xdr:nvSpPr>
                <xdr:cNvPr id="31" name="TextBox 30"/>
                <xdr:cNvSpPr txBox="1"/>
              </xdr:nvSpPr>
              <xdr:spPr>
                <a:xfrm>
                  <a:off x="10876181" y="5025411"/>
                  <a:ext cx="666750" cy="21031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 anchorCtr="1">
                  <a:spAutoFit/>
                </a:bodyPr>
                <a:lstStyle/>
                <a:p>
                  <a:r>
                    <a:rPr lang="en-US" altLang="ko-KR" sz="800" b="1">
                      <a:solidFill>
                        <a:srgbClr val="FF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Soil N</a:t>
                  </a:r>
                  <a:endParaRPr lang="ko-KR" altLang="en-US" sz="800" b="1" baseline="-25000">
                    <a:solidFill>
                      <a:srgbClr val="FF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endParaRPr>
                </a:p>
              </xdr:txBody>
            </xdr:sp>
            <xdr:sp macro="" textlink="">
              <xdr:nvSpPr>
                <xdr:cNvPr id="32" name="TextBox 31"/>
                <xdr:cNvSpPr txBox="1"/>
              </xdr:nvSpPr>
              <xdr:spPr>
                <a:xfrm>
                  <a:off x="10443369" y="3144701"/>
                  <a:ext cx="582822" cy="36892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 anchorCtr="1">
                  <a:spAutoFit/>
                </a:bodyPr>
                <a:lstStyle/>
                <a:p>
                  <a:pPr algn="ctr"/>
                  <a:r>
                    <a:rPr lang="en-US" altLang="ko-KR" sz="800" b="1">
                      <a:solidFill>
                        <a:srgbClr val="7030A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NO</a:t>
                  </a:r>
                  <a:r>
                    <a:rPr lang="en-US" altLang="ko-KR" sz="800" b="1" baseline="-25000">
                      <a:solidFill>
                        <a:srgbClr val="7030A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3</a:t>
                  </a:r>
                  <a:r>
                    <a:rPr lang="en-US" altLang="ko-KR" sz="800" b="1" baseline="30000">
                      <a:solidFill>
                        <a:srgbClr val="7030A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-</a:t>
                  </a:r>
                  <a:r>
                    <a:rPr lang="en-US" altLang="ko-KR" sz="800" b="1">
                      <a:solidFill>
                        <a:srgbClr val="7030A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 </a:t>
                  </a:r>
                </a:p>
                <a:p>
                  <a:pPr algn="ctr"/>
                  <a:r>
                    <a:rPr lang="en-US" altLang="ko-KR" sz="800" b="1">
                      <a:solidFill>
                        <a:srgbClr val="7030A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fertilizer</a:t>
                  </a:r>
                </a:p>
              </xdr:txBody>
            </xdr:sp>
          </xdr:grpSp>
          <xdr:sp macro="" textlink="">
            <xdr:nvSpPr>
              <xdr:cNvPr id="22" name="TextBox 21"/>
              <xdr:cNvSpPr txBox="1"/>
            </xdr:nvSpPr>
            <xdr:spPr>
              <a:xfrm>
                <a:off x="37102677" y="2342031"/>
                <a:ext cx="818610" cy="365828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 anchorCtr="1">
                <a:noAutofit/>
              </a:bodyPr>
              <a:lstStyle/>
              <a:p>
                <a:r>
                  <a:rPr lang="en-US" altLang="ko-KR" sz="800" b="1">
                    <a:solidFill>
                      <a:srgbClr val="00B05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Inorganic fertillizer</a:t>
                </a:r>
                <a:endParaRPr lang="ko-KR" altLang="en-US" sz="800" b="1" baseline="-25000">
                  <a:solidFill>
                    <a:srgbClr val="00B05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xdr:txBody>
          </xdr:sp>
        </xdr:grpSp>
        <xdr:sp macro="" textlink="">
          <xdr:nvSpPr>
            <xdr:cNvPr id="20" name="TextBox 19"/>
            <xdr:cNvSpPr txBox="1"/>
          </xdr:nvSpPr>
          <xdr:spPr>
            <a:xfrm>
              <a:off x="48717092" y="1123312"/>
              <a:ext cx="1081617" cy="59704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 anchorCtr="1">
              <a:noAutofit/>
            </a:bodyPr>
            <a:lstStyle/>
            <a:p>
              <a:r>
                <a:rPr lang="ko-KR" altLang="en-US" sz="1000" b="1">
                  <a:solidFill>
                    <a:srgbClr val="0000CC"/>
                  </a:solidFill>
                  <a:latin typeface="+mn-ea"/>
                  <a:ea typeface="+mn-ea"/>
                  <a:cs typeface="Times New Roman" panose="02020603050405020304" pitchFamily="18" charset="0"/>
                </a:rPr>
                <a:t>●</a:t>
              </a:r>
              <a:r>
                <a:rPr lang="ko-KR" altLang="en-US" sz="1000" b="1">
                  <a:solidFill>
                    <a:sysClr val="windowText" lastClr="000000"/>
                  </a:solidFill>
                  <a:latin typeface="+mn-ea"/>
                  <a:ea typeface="+mn-ea"/>
                  <a:cs typeface="Times New Roman" panose="02020603050405020304" pitchFamily="18" charset="0"/>
                </a:rPr>
                <a:t> 본류</a:t>
              </a:r>
              <a:endParaRPr lang="en-US" altLang="ko-KR" sz="1000" b="1" baseline="-25000">
                <a:solidFill>
                  <a:sysClr val="windowText" lastClr="000000"/>
                </a:solidFill>
                <a:latin typeface="+mn-ea"/>
                <a:ea typeface="+mn-ea"/>
                <a:cs typeface="Times New Roman" panose="02020603050405020304" pitchFamily="18" charset="0"/>
              </a:endParaRPr>
            </a:p>
            <a:p>
              <a:r>
                <a:rPr lang="ko-KR" altLang="ko-KR" sz="1000" b="1">
                  <a:solidFill>
                    <a:srgbClr val="FF0000"/>
                  </a:solidFill>
                  <a:effectLst/>
                  <a:latin typeface="+mn-ea"/>
                  <a:ea typeface="+mn-ea"/>
                  <a:cs typeface="+mn-cs"/>
                </a:rPr>
                <a:t>▲</a:t>
              </a:r>
              <a:r>
                <a:rPr lang="en-US" altLang="ko-KR" sz="1000" b="1">
                  <a:solidFill>
                    <a:schemeClr val="dk1"/>
                  </a:solidFill>
                  <a:effectLst/>
                  <a:latin typeface="+mn-ea"/>
                  <a:ea typeface="+mn-ea"/>
                  <a:cs typeface="+mn-cs"/>
                </a:rPr>
                <a:t> </a:t>
              </a:r>
              <a:r>
                <a:rPr lang="ko-KR" altLang="en-US" sz="1000" b="1" baseline="0">
                  <a:solidFill>
                    <a:sysClr val="windowText" lastClr="000000"/>
                  </a:solidFill>
                  <a:latin typeface="+mn-ea"/>
                  <a:ea typeface="+mn-ea"/>
                  <a:cs typeface="Times New Roman" panose="02020603050405020304" pitchFamily="18" charset="0"/>
                </a:rPr>
                <a:t>지류</a:t>
              </a:r>
              <a:endParaRPr lang="en-US" altLang="ko-KR" sz="1000" b="1" baseline="0">
                <a:solidFill>
                  <a:sysClr val="windowText" lastClr="000000"/>
                </a:solidFill>
                <a:latin typeface="+mn-ea"/>
                <a:ea typeface="+mn-ea"/>
                <a:cs typeface="Times New Roman" panose="02020603050405020304" pitchFamily="18" charset="0"/>
              </a:endParaRPr>
            </a:p>
          </xdr:txBody>
        </xdr:sp>
      </xdr:grpSp>
      <xdr:sp macro="" textlink="">
        <xdr:nvSpPr>
          <xdr:cNvPr id="18" name="포인트가 5개인 별 17"/>
          <xdr:cNvSpPr/>
        </xdr:nvSpPr>
        <xdr:spPr>
          <a:xfrm>
            <a:off x="49645880" y="2835074"/>
            <a:ext cx="144000" cy="144000"/>
          </a:xfrm>
          <a:prstGeom prst="star5">
            <a:avLst/>
          </a:prstGeom>
          <a:noFill/>
          <a:ln>
            <a:solidFill>
              <a:srgbClr val="0000CC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64</xdr:col>
      <xdr:colOff>0</xdr:colOff>
      <xdr:row>17</xdr:row>
      <xdr:rowOff>0</xdr:rowOff>
    </xdr:from>
    <xdr:to>
      <xdr:col>69</xdr:col>
      <xdr:colOff>170781</xdr:colOff>
      <xdr:row>31</xdr:row>
      <xdr:rowOff>74930</xdr:rowOff>
    </xdr:to>
    <xdr:pic>
      <xdr:nvPicPr>
        <xdr:cNvPr id="33" name="그림 3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0724929" y="3483429"/>
          <a:ext cx="3572566" cy="2932430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58</xdr:col>
      <xdr:colOff>407768</xdr:colOff>
      <xdr:row>17</xdr:row>
      <xdr:rowOff>118993</xdr:rowOff>
    </xdr:from>
    <xdr:to>
      <xdr:col>63</xdr:col>
      <xdr:colOff>627583</xdr:colOff>
      <xdr:row>31</xdr:row>
      <xdr:rowOff>134293</xdr:rowOff>
    </xdr:to>
    <xdr:grpSp>
      <xdr:nvGrpSpPr>
        <xdr:cNvPr id="2" name="그룹 1"/>
        <xdr:cNvGrpSpPr/>
      </xdr:nvGrpSpPr>
      <xdr:grpSpPr>
        <a:xfrm>
          <a:off x="27375424" y="3762306"/>
          <a:ext cx="3672628" cy="3015675"/>
          <a:chOff x="42751685" y="4265792"/>
          <a:chExt cx="3707208" cy="3044032"/>
        </a:xfrm>
      </xdr:grpSpPr>
      <xdr:grpSp>
        <xdr:nvGrpSpPr>
          <xdr:cNvPr id="3" name="그룹 2"/>
          <xdr:cNvGrpSpPr/>
        </xdr:nvGrpSpPr>
        <xdr:grpSpPr>
          <a:xfrm>
            <a:off x="42751685" y="4265792"/>
            <a:ext cx="3707208" cy="3044032"/>
            <a:chOff x="9525373" y="2957513"/>
            <a:chExt cx="3190501" cy="3004927"/>
          </a:xfrm>
        </xdr:grpSpPr>
        <xdr:graphicFrame macro="">
          <xdr:nvGraphicFramePr>
            <xdr:cNvPr id="5" name="차트 4"/>
            <xdr:cNvGraphicFramePr/>
          </xdr:nvGraphicFramePr>
          <xdr:xfrm>
            <a:off x="9715499" y="2957513"/>
            <a:ext cx="3000375" cy="283368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  <xdr:sp macro="" textlink="">
          <xdr:nvSpPr>
            <xdr:cNvPr id="6" name="TextBox 5"/>
            <xdr:cNvSpPr txBox="1"/>
          </xdr:nvSpPr>
          <xdr:spPr>
            <a:xfrm>
              <a:off x="10785174" y="5690940"/>
              <a:ext cx="1008000" cy="2715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overflow" horzOverflow="overflow" wrap="square" rtlCol="0" anchor="ctr" anchorCtr="1">
              <a:spAutoFit/>
            </a:bodyPr>
            <a:lstStyle/>
            <a:p>
              <a:r>
                <a:rPr lang="en-US" altLang="ko-KR" sz="1200" b="1">
                  <a:latin typeface="Times New Roman" panose="02020603050405020304" pitchFamily="18" charset="0"/>
                  <a:cs typeface="Times New Roman" panose="02020603050405020304" pitchFamily="18" charset="0"/>
                </a:rPr>
                <a:t>1/NO</a:t>
              </a:r>
              <a:r>
                <a:rPr lang="en-US" altLang="ko-KR" sz="1200" b="1" baseline="-25000">
                  <a:latin typeface="Times New Roman" panose="02020603050405020304" pitchFamily="18" charset="0"/>
                  <a:cs typeface="Times New Roman" panose="02020603050405020304" pitchFamily="18" charset="0"/>
                </a:rPr>
                <a:t>3 </a:t>
              </a:r>
              <a:r>
                <a:rPr lang="en-US" altLang="ko-KR" sz="1200" b="1" baseline="0">
                  <a:latin typeface="Times New Roman" panose="02020603050405020304" pitchFamily="18" charset="0"/>
                  <a:cs typeface="Times New Roman" panose="02020603050405020304" pitchFamily="18" charset="0"/>
                </a:rPr>
                <a:t>(L/mg)</a:t>
              </a:r>
              <a:endParaRPr lang="ko-KR" altLang="en-US" sz="1200" b="1" baseline="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7" name="TextBox 6"/>
            <xdr:cNvSpPr txBox="1"/>
          </xdr:nvSpPr>
          <xdr:spPr>
            <a:xfrm rot="16200000">
              <a:off x="9121663" y="4156556"/>
              <a:ext cx="1052512" cy="24509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 anchorCtr="1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200" b="1" baseline="30000">
                  <a:latin typeface="Times New Roman" panose="02020603050405020304" pitchFamily="18" charset="0"/>
                  <a:cs typeface="Times New Roman" panose="02020603050405020304" pitchFamily="18" charset="0"/>
                </a:rPr>
                <a:t>15</a:t>
              </a:r>
              <a:r>
                <a:rPr lang="en-US" altLang="ko-KR" sz="1200" b="1">
                  <a:latin typeface="Times New Roman" panose="02020603050405020304" pitchFamily="18" charset="0"/>
                  <a:cs typeface="Times New Roman" panose="02020603050405020304" pitchFamily="18" charset="0"/>
                </a:rPr>
                <a:t>N-NO</a:t>
              </a:r>
              <a:r>
                <a:rPr lang="en-US" altLang="ko-KR" sz="1200" b="1" baseline="-25000">
                  <a:latin typeface="Times New Roman" panose="02020603050405020304" pitchFamily="18" charset="0"/>
                  <a:cs typeface="Times New Roman" panose="02020603050405020304" pitchFamily="18" charset="0"/>
                </a:rPr>
                <a:t>3 </a:t>
              </a:r>
              <a:r>
                <a:rPr lang="en-US" altLang="ko-KR" sz="1100" b="1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(‰)</a:t>
              </a:r>
              <a:endParaRPr lang="ko-KR" altLang="ko-KR" sz="1200">
                <a:effectLst/>
              </a:endParaRPr>
            </a:p>
          </xdr:txBody>
        </xdr:sp>
      </xdr:grpSp>
      <xdr:sp macro="" textlink="">
        <xdr:nvSpPr>
          <xdr:cNvPr id="4" name="TextBox 3"/>
          <xdr:cNvSpPr txBox="1"/>
        </xdr:nvSpPr>
        <xdr:spPr>
          <a:xfrm>
            <a:off x="44974579" y="4510344"/>
            <a:ext cx="1081616" cy="57053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 anchorCtr="1">
            <a:noAutofit/>
          </a:bodyPr>
          <a:lstStyle/>
          <a:p>
            <a:r>
              <a:rPr lang="ko-KR" altLang="en-US" sz="1000" b="1">
                <a:solidFill>
                  <a:srgbClr val="0000CC"/>
                </a:solidFill>
                <a:latin typeface="+mn-ea"/>
                <a:ea typeface="+mn-ea"/>
                <a:cs typeface="Times New Roman" panose="02020603050405020304" pitchFamily="18" charset="0"/>
              </a:rPr>
              <a:t>●</a:t>
            </a:r>
            <a:r>
              <a:rPr lang="ko-KR" altLang="en-US" sz="1000" b="1">
                <a:solidFill>
                  <a:sysClr val="windowText" lastClr="000000"/>
                </a:solidFill>
                <a:latin typeface="+mn-ea"/>
                <a:ea typeface="+mn-ea"/>
                <a:cs typeface="Times New Roman" panose="02020603050405020304" pitchFamily="18" charset="0"/>
              </a:rPr>
              <a:t> 본류</a:t>
            </a:r>
            <a:endParaRPr lang="en-US" altLang="ko-KR" sz="1000" b="1" baseline="-25000">
              <a:solidFill>
                <a:sysClr val="windowText" lastClr="000000"/>
              </a:solidFill>
              <a:latin typeface="+mn-ea"/>
              <a:ea typeface="+mn-ea"/>
              <a:cs typeface="Times New Roman" panose="02020603050405020304" pitchFamily="18" charset="0"/>
            </a:endParaRPr>
          </a:p>
          <a:p>
            <a:r>
              <a:rPr lang="ko-KR" altLang="ko-KR" sz="1000" b="1">
                <a:solidFill>
                  <a:srgbClr val="FF0000"/>
                </a:solidFill>
                <a:effectLst/>
                <a:latin typeface="+mn-ea"/>
                <a:ea typeface="+mn-ea"/>
                <a:cs typeface="+mn-cs"/>
              </a:rPr>
              <a:t>▲</a:t>
            </a:r>
            <a:r>
              <a:rPr lang="en-US" altLang="ko-KR" sz="1000" b="1">
                <a:solidFill>
                  <a:schemeClr val="dk1"/>
                </a:solidFill>
                <a:effectLst/>
                <a:latin typeface="+mn-ea"/>
                <a:ea typeface="+mn-ea"/>
                <a:cs typeface="+mn-cs"/>
              </a:rPr>
              <a:t> </a:t>
            </a:r>
            <a:r>
              <a:rPr lang="ko-KR" altLang="en-US" sz="1000" b="1" baseline="0">
                <a:solidFill>
                  <a:sysClr val="windowText" lastClr="000000"/>
                </a:solidFill>
                <a:latin typeface="+mn-ea"/>
                <a:ea typeface="+mn-ea"/>
                <a:cs typeface="Times New Roman" panose="02020603050405020304" pitchFamily="18" charset="0"/>
              </a:rPr>
              <a:t>지류</a:t>
            </a:r>
            <a:endParaRPr lang="en-US" altLang="ko-KR" sz="1000" b="1" baseline="0">
              <a:solidFill>
                <a:sysClr val="windowText" lastClr="000000"/>
              </a:solidFill>
              <a:latin typeface="+mn-ea"/>
              <a:ea typeface="+mn-ea"/>
              <a:cs typeface="Times New Roman" panose="02020603050405020304" pitchFamily="18" charset="0"/>
            </a:endParaRPr>
          </a:p>
        </xdr:txBody>
      </xdr:sp>
    </xdr:grpSp>
    <xdr:clientData/>
  </xdr:twoCellAnchor>
  <xdr:twoCellAnchor>
    <xdr:from>
      <xdr:col>58</xdr:col>
      <xdr:colOff>0</xdr:colOff>
      <xdr:row>1</xdr:row>
      <xdr:rowOff>0</xdr:rowOff>
    </xdr:from>
    <xdr:to>
      <xdr:col>63</xdr:col>
      <xdr:colOff>363815</xdr:colOff>
      <xdr:row>15</xdr:row>
      <xdr:rowOff>8893</xdr:rowOff>
    </xdr:to>
    <xdr:grpSp>
      <xdr:nvGrpSpPr>
        <xdr:cNvPr id="8" name="그룹 7"/>
        <xdr:cNvGrpSpPr/>
      </xdr:nvGrpSpPr>
      <xdr:grpSpPr>
        <a:xfrm>
          <a:off x="26967656" y="214313"/>
          <a:ext cx="3816628" cy="3009268"/>
          <a:chOff x="42469594" y="736320"/>
          <a:chExt cx="3850152" cy="3105070"/>
        </a:xfrm>
      </xdr:grpSpPr>
      <xdr:grpSp>
        <xdr:nvGrpSpPr>
          <xdr:cNvPr id="9" name="그룹 8"/>
          <xdr:cNvGrpSpPr/>
        </xdr:nvGrpSpPr>
        <xdr:grpSpPr>
          <a:xfrm>
            <a:off x="42469594" y="736320"/>
            <a:ext cx="3850152" cy="3105070"/>
            <a:chOff x="42343917" y="738965"/>
            <a:chExt cx="3836923" cy="3068029"/>
          </a:xfrm>
        </xdr:grpSpPr>
        <xdr:grpSp>
          <xdr:nvGrpSpPr>
            <xdr:cNvPr id="11" name="그룹 10"/>
            <xdr:cNvGrpSpPr/>
          </xdr:nvGrpSpPr>
          <xdr:grpSpPr>
            <a:xfrm>
              <a:off x="42343917" y="738965"/>
              <a:ext cx="3836923" cy="3068029"/>
              <a:chOff x="392944" y="171450"/>
              <a:chExt cx="3740907" cy="3013836"/>
            </a:xfrm>
          </xdr:grpSpPr>
          <xdr:graphicFrame macro="">
            <xdr:nvGraphicFramePr>
              <xdr:cNvPr id="13" name="차트 12"/>
              <xdr:cNvGraphicFramePr>
                <a:graphicFrameLocks/>
              </xdr:cNvGraphicFramePr>
            </xdr:nvGraphicFramePr>
            <xdr:xfrm>
              <a:off x="609601" y="171450"/>
              <a:ext cx="3524250" cy="2828925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2"/>
              </a:graphicData>
            </a:graphic>
          </xdr:graphicFrame>
          <xdr:sp macro="" textlink="">
            <xdr:nvSpPr>
              <xdr:cNvPr id="14" name="TextBox 13"/>
              <xdr:cNvSpPr txBox="1"/>
            </xdr:nvSpPr>
            <xdr:spPr>
              <a:xfrm>
                <a:off x="2019300" y="2920236"/>
                <a:ext cx="900000" cy="2650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 anchorCtr="1">
                <a:spAutoFit/>
              </a:bodyPr>
              <a:lstStyle/>
              <a:p>
                <a:r>
                  <a:rPr lang="en-US" altLang="ko-KR" sz="12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Cl</a:t>
                </a:r>
                <a:r>
                  <a:rPr lang="en-US" altLang="ko-KR" sz="1200" b="1" baseline="300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-</a:t>
                </a:r>
                <a:r>
                  <a:rPr lang="en-US" altLang="ko-KR" sz="12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</a:t>
                </a:r>
                <a:r>
                  <a:rPr lang="el-GR" altLang="ko-KR" sz="1200" b="1">
                    <a:latin typeface="Times New Roman" panose="02020603050405020304" pitchFamily="18" charset="0"/>
                    <a:ea typeface="나눔바른고딕" panose="020B0603020101020101" pitchFamily="50" charset="-127"/>
                    <a:cs typeface="Times New Roman" panose="02020603050405020304" pitchFamily="18" charset="0"/>
                  </a:rPr>
                  <a:t>μ</a:t>
                </a:r>
                <a:r>
                  <a:rPr lang="en-US" altLang="ko-KR" sz="1200" b="1">
                    <a:latin typeface="Times New Roman" panose="02020603050405020304" pitchFamily="18" charset="0"/>
                    <a:ea typeface="나눔바른고딕" panose="020B0603020101020101" pitchFamily="50" charset="-127"/>
                    <a:cs typeface="Times New Roman" panose="02020603050405020304" pitchFamily="18" charset="0"/>
                  </a:rPr>
                  <a:t>M)</a:t>
                </a:r>
                <a:endParaRPr lang="ko-KR" altLang="en-US" sz="1200" b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xdr:txBody>
          </xdr:sp>
          <xdr:sp macro="" textlink="">
            <xdr:nvSpPr>
              <xdr:cNvPr id="15" name="TextBox 14"/>
              <xdr:cNvSpPr txBox="1"/>
            </xdr:nvSpPr>
            <xdr:spPr>
              <a:xfrm rot="16200000">
                <a:off x="-483450" y="1362169"/>
                <a:ext cx="2019299" cy="266511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 anchorCtr="1">
                <a:spAutoFit/>
              </a:bodyPr>
              <a:lstStyle/>
              <a:p>
                <a:r>
                  <a:rPr lang="en-US" altLang="ko-KR" sz="12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NO</a:t>
                </a:r>
                <a:r>
                  <a:rPr lang="en-US" altLang="ko-KR" sz="1200" b="1" baseline="-250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3</a:t>
                </a:r>
                <a:r>
                  <a:rPr lang="en-US" altLang="ko-KR" sz="1200" b="1" strike="noStrike" baseline="300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-</a:t>
                </a:r>
                <a:r>
                  <a:rPr lang="en-US" altLang="ko-KR" sz="12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/Cl</a:t>
                </a:r>
                <a:r>
                  <a:rPr lang="en-US" altLang="ko-KR" sz="1200" b="1" baseline="300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-</a:t>
                </a:r>
                <a:r>
                  <a:rPr lang="en-US" altLang="ko-KR" sz="12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(molar ratio)</a:t>
                </a:r>
                <a:endParaRPr lang="ko-KR" altLang="en-US" sz="1200" b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xdr:txBody>
          </xdr:sp>
        </xdr:grpSp>
        <xdr:sp macro="" textlink="">
          <xdr:nvSpPr>
            <xdr:cNvPr id="12" name="TextBox 11"/>
            <xdr:cNvSpPr txBox="1"/>
          </xdr:nvSpPr>
          <xdr:spPr>
            <a:xfrm>
              <a:off x="44677750" y="1004970"/>
              <a:ext cx="1081617" cy="57525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 anchorCtr="1">
              <a:noAutofit/>
            </a:bodyPr>
            <a:lstStyle/>
            <a:p>
              <a:r>
                <a:rPr lang="ko-KR" altLang="en-US" sz="1000" b="1">
                  <a:solidFill>
                    <a:srgbClr val="0000CC"/>
                  </a:solidFill>
                  <a:latin typeface="+mn-ea"/>
                  <a:ea typeface="+mn-ea"/>
                  <a:cs typeface="Times New Roman" panose="02020603050405020304" pitchFamily="18" charset="0"/>
                </a:rPr>
                <a:t>●</a:t>
              </a:r>
              <a:r>
                <a:rPr lang="ko-KR" altLang="en-US" sz="1000" b="1">
                  <a:solidFill>
                    <a:sysClr val="windowText" lastClr="000000"/>
                  </a:solidFill>
                  <a:latin typeface="+mn-ea"/>
                  <a:ea typeface="+mn-ea"/>
                  <a:cs typeface="Times New Roman" panose="02020603050405020304" pitchFamily="18" charset="0"/>
                </a:rPr>
                <a:t> 본류</a:t>
              </a:r>
              <a:endParaRPr lang="en-US" altLang="ko-KR" sz="1000" b="1" baseline="-25000">
                <a:solidFill>
                  <a:sysClr val="windowText" lastClr="000000"/>
                </a:solidFill>
                <a:latin typeface="+mn-ea"/>
                <a:ea typeface="+mn-ea"/>
                <a:cs typeface="Times New Roman" panose="02020603050405020304" pitchFamily="18" charset="0"/>
              </a:endParaRPr>
            </a:p>
            <a:p>
              <a:r>
                <a:rPr lang="ko-KR" altLang="ko-KR" sz="1000" b="1">
                  <a:solidFill>
                    <a:srgbClr val="FF0000"/>
                  </a:solidFill>
                  <a:effectLst/>
                  <a:latin typeface="+mn-ea"/>
                  <a:ea typeface="+mn-ea"/>
                  <a:cs typeface="+mn-cs"/>
                </a:rPr>
                <a:t>▲</a:t>
              </a:r>
              <a:r>
                <a:rPr lang="en-US" altLang="ko-KR" sz="1000" b="1">
                  <a:solidFill>
                    <a:schemeClr val="dk1"/>
                  </a:solidFill>
                  <a:effectLst/>
                  <a:latin typeface="+mn-ea"/>
                  <a:ea typeface="+mn-ea"/>
                  <a:cs typeface="+mn-cs"/>
                </a:rPr>
                <a:t> </a:t>
              </a:r>
              <a:r>
                <a:rPr lang="ko-KR" altLang="en-US" sz="1000" b="1" baseline="0">
                  <a:solidFill>
                    <a:sysClr val="windowText" lastClr="000000"/>
                  </a:solidFill>
                  <a:latin typeface="+mn-ea"/>
                  <a:ea typeface="+mn-ea"/>
                  <a:cs typeface="Times New Roman" panose="02020603050405020304" pitchFamily="18" charset="0"/>
                </a:rPr>
                <a:t>지류</a:t>
              </a:r>
              <a:endParaRPr lang="en-US" altLang="ko-KR" sz="1000" b="1" baseline="0">
                <a:solidFill>
                  <a:sysClr val="windowText" lastClr="000000"/>
                </a:solidFill>
                <a:latin typeface="+mn-ea"/>
                <a:ea typeface="+mn-ea"/>
                <a:cs typeface="Times New Roman" panose="02020603050405020304" pitchFamily="18" charset="0"/>
              </a:endParaRPr>
            </a:p>
          </xdr:txBody>
        </xdr:sp>
      </xdr:grpSp>
      <xdr:sp macro="" textlink="">
        <xdr:nvSpPr>
          <xdr:cNvPr id="10" name="포인트가 5개인 별 9"/>
          <xdr:cNvSpPr/>
        </xdr:nvSpPr>
        <xdr:spPr>
          <a:xfrm>
            <a:off x="45416286" y="2674562"/>
            <a:ext cx="144000" cy="146646"/>
          </a:xfrm>
          <a:prstGeom prst="star5">
            <a:avLst/>
          </a:prstGeom>
          <a:noFill/>
          <a:ln>
            <a:solidFill>
              <a:srgbClr val="0000CC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64</xdr:col>
      <xdr:colOff>0</xdr:colOff>
      <xdr:row>1</xdr:row>
      <xdr:rowOff>110726</xdr:rowOff>
    </xdr:from>
    <xdr:to>
      <xdr:col>69</xdr:col>
      <xdr:colOff>168789</xdr:colOff>
      <xdr:row>15</xdr:row>
      <xdr:rowOff>102149</xdr:rowOff>
    </xdr:to>
    <xdr:grpSp>
      <xdr:nvGrpSpPr>
        <xdr:cNvPr id="16" name="그룹 15"/>
        <xdr:cNvGrpSpPr/>
      </xdr:nvGrpSpPr>
      <xdr:grpSpPr>
        <a:xfrm>
          <a:off x="31111031" y="325039"/>
          <a:ext cx="3621602" cy="2991798"/>
          <a:chOff x="46612969" y="857250"/>
          <a:chExt cx="3688749" cy="3201978"/>
        </a:xfrm>
      </xdr:grpSpPr>
      <xdr:grpSp>
        <xdr:nvGrpSpPr>
          <xdr:cNvPr id="17" name="그룹 16"/>
          <xdr:cNvGrpSpPr/>
        </xdr:nvGrpSpPr>
        <xdr:grpSpPr>
          <a:xfrm>
            <a:off x="46612969" y="857250"/>
            <a:ext cx="3688749" cy="3201978"/>
            <a:chOff x="46471417" y="857250"/>
            <a:chExt cx="3675520" cy="3164936"/>
          </a:xfrm>
        </xdr:grpSpPr>
        <xdr:grpSp>
          <xdr:nvGrpSpPr>
            <xdr:cNvPr id="19" name="그룹 18"/>
            <xdr:cNvGrpSpPr/>
          </xdr:nvGrpSpPr>
          <xdr:grpSpPr>
            <a:xfrm>
              <a:off x="46471417" y="857250"/>
              <a:ext cx="3675520" cy="3164936"/>
              <a:chOff x="36318265" y="212912"/>
              <a:chExt cx="3602705" cy="3039493"/>
            </a:xfrm>
          </xdr:grpSpPr>
          <xdr:grpSp>
            <xdr:nvGrpSpPr>
              <xdr:cNvPr id="21" name="그룹 20"/>
              <xdr:cNvGrpSpPr/>
            </xdr:nvGrpSpPr>
            <xdr:grpSpPr>
              <a:xfrm>
                <a:off x="36318265" y="212912"/>
                <a:ext cx="3602705" cy="3039493"/>
                <a:chOff x="9510958" y="2957512"/>
                <a:chExt cx="3204917" cy="3005978"/>
              </a:xfrm>
            </xdr:grpSpPr>
            <xdr:graphicFrame macro="">
              <xdr:nvGraphicFramePr>
                <xdr:cNvPr id="23" name="차트 22"/>
                <xdr:cNvGraphicFramePr/>
              </xdr:nvGraphicFramePr>
              <xdr:xfrm>
                <a:off x="9715500" y="2957512"/>
                <a:ext cx="3000375" cy="2833688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3"/>
                </a:graphicData>
              </a:graphic>
            </xdr:graphicFrame>
            <xdr:sp macro="" textlink="">
              <xdr:nvSpPr>
                <xdr:cNvPr id="24" name="모서리가 둥근 직사각형 23"/>
                <xdr:cNvSpPr/>
              </xdr:nvSpPr>
              <xdr:spPr>
                <a:xfrm>
                  <a:off x="10782492" y="3590064"/>
                  <a:ext cx="615201" cy="1829850"/>
                </a:xfrm>
                <a:prstGeom prst="roundRect">
                  <a:avLst/>
                </a:prstGeom>
                <a:noFill/>
                <a:ln w="9525">
                  <a:solidFill>
                    <a:srgbClr val="FF0000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ko-KR" altLang="en-US" sz="1100"/>
                </a:p>
              </xdr:txBody>
            </xdr:sp>
            <xdr:sp macro="" textlink="">
              <xdr:nvSpPr>
                <xdr:cNvPr id="25" name="모서리가 둥근 직사각형 24"/>
                <xdr:cNvSpPr/>
              </xdr:nvSpPr>
              <xdr:spPr>
                <a:xfrm>
                  <a:off x="10883175" y="3588556"/>
                  <a:ext cx="1586570" cy="1829850"/>
                </a:xfrm>
                <a:prstGeom prst="roundRect">
                  <a:avLst/>
                </a:prstGeom>
                <a:noFill/>
                <a:ln w="9525">
                  <a:solidFill>
                    <a:srgbClr val="00B0F0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ko-KR" altLang="en-US" sz="1100"/>
                </a:p>
              </xdr:txBody>
            </xdr:sp>
            <xdr:sp macro="" textlink="">
              <xdr:nvSpPr>
                <xdr:cNvPr id="26" name="모서리가 둥근 직사각형 25"/>
                <xdr:cNvSpPr/>
              </xdr:nvSpPr>
              <xdr:spPr>
                <a:xfrm>
                  <a:off x="10100030" y="3590058"/>
                  <a:ext cx="971370" cy="1829850"/>
                </a:xfrm>
                <a:prstGeom prst="roundRect">
                  <a:avLst/>
                </a:prstGeom>
                <a:noFill/>
                <a:ln w="9525">
                  <a:solidFill>
                    <a:srgbClr val="00B050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ko-KR" altLang="en-US" sz="1100"/>
                </a:p>
              </xdr:txBody>
            </xdr:sp>
            <xdr:sp macro="" textlink="">
              <xdr:nvSpPr>
                <xdr:cNvPr id="27" name="TextBox 26"/>
                <xdr:cNvSpPr txBox="1"/>
              </xdr:nvSpPr>
              <xdr:spPr>
                <a:xfrm>
                  <a:off x="10785174" y="5689890"/>
                  <a:ext cx="1008000" cy="273600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overflow" horzOverflow="overflow" wrap="square" rtlCol="0" anchor="ctr" anchorCtr="1">
                  <a:spAutoFit/>
                </a:bodyPr>
                <a:lstStyle/>
                <a:p>
                  <a:r>
                    <a:rPr lang="en-US" altLang="ko-KR" sz="1200" b="1" baseline="30000"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15</a:t>
                  </a:r>
                  <a:r>
                    <a:rPr lang="en-US" altLang="ko-KR" sz="1200" b="1"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N-NO</a:t>
                  </a:r>
                  <a:r>
                    <a:rPr lang="en-US" altLang="ko-KR" sz="1200" b="1" baseline="-25000"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3 </a:t>
                  </a:r>
                  <a:r>
                    <a:rPr lang="en-US" altLang="ko-KR" sz="1200" b="1" baseline="0"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(‰)</a:t>
                  </a:r>
                  <a:endParaRPr lang="ko-KR" altLang="en-US" sz="1200" b="1" baseline="0">
                    <a:latin typeface="Times New Roman" panose="02020603050405020304" pitchFamily="18" charset="0"/>
                    <a:cs typeface="Times New Roman" panose="02020603050405020304" pitchFamily="18" charset="0"/>
                  </a:endParaRPr>
                </a:p>
              </xdr:txBody>
            </xdr:sp>
            <xdr:sp macro="" textlink="">
              <xdr:nvSpPr>
                <xdr:cNvPr id="28" name="TextBox 27"/>
                <xdr:cNvSpPr txBox="1"/>
              </xdr:nvSpPr>
              <xdr:spPr>
                <a:xfrm rot="16200000">
                  <a:off x="9121663" y="4142141"/>
                  <a:ext cx="1052512" cy="27392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 anchorCtr="1">
                  <a:spAutoFit/>
                </a:bodyPr>
                <a:lstStyle/>
                <a:p>
                  <a:pPr marL="0" marR="0" lvl="0" indent="0" defTabSz="91440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/>
                  </a:pPr>
                  <a:r>
                    <a:rPr lang="en-US" altLang="ko-KR" sz="1200" b="1" baseline="30000"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18</a:t>
                  </a:r>
                  <a:r>
                    <a:rPr lang="en-US" altLang="ko-KR" sz="1200" b="1"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O-NO</a:t>
                  </a:r>
                  <a:r>
                    <a:rPr lang="en-US" altLang="ko-KR" sz="1200" b="1" baseline="-25000"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3 </a:t>
                  </a:r>
                  <a:r>
                    <a:rPr lang="en-US" altLang="ko-KR" sz="1100" b="1" baseline="0">
                      <a:solidFill>
                        <a:schemeClr val="dk1"/>
                      </a:solidFill>
                      <a:effectLst/>
                      <a:latin typeface="+mn-lt"/>
                      <a:ea typeface="+mn-ea"/>
                      <a:cs typeface="+mn-cs"/>
                    </a:rPr>
                    <a:t>(‰)</a:t>
                  </a:r>
                  <a:endParaRPr lang="ko-KR" altLang="ko-KR" sz="1200">
                    <a:effectLst/>
                  </a:endParaRPr>
                </a:p>
              </xdr:txBody>
            </xdr:sp>
            <xdr:sp macro="" textlink="">
              <xdr:nvSpPr>
                <xdr:cNvPr id="29" name="모서리가 둥근 직사각형 28"/>
                <xdr:cNvSpPr/>
              </xdr:nvSpPr>
              <xdr:spPr>
                <a:xfrm>
                  <a:off x="10363073" y="3124735"/>
                  <a:ext cx="744717" cy="351127"/>
                </a:xfrm>
                <a:prstGeom prst="roundRect">
                  <a:avLst/>
                </a:prstGeom>
                <a:noFill/>
                <a:ln w="9525">
                  <a:solidFill>
                    <a:srgbClr val="7030A0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ko-KR" altLang="en-US" sz="1100"/>
                </a:p>
              </xdr:txBody>
            </xdr:sp>
            <xdr:sp macro="" textlink="">
              <xdr:nvSpPr>
                <xdr:cNvPr id="30" name="TextBox 29"/>
                <xdr:cNvSpPr txBox="1"/>
              </xdr:nvSpPr>
              <xdr:spPr>
                <a:xfrm>
                  <a:off x="11744325" y="4984114"/>
                  <a:ext cx="666750" cy="36892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 anchorCtr="1">
                  <a:spAutoFit/>
                </a:bodyPr>
                <a:lstStyle/>
                <a:p>
                  <a:r>
                    <a:rPr lang="en-US" altLang="ko-KR" sz="800" b="1">
                      <a:solidFill>
                        <a:srgbClr val="00B0F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Manure &amp; Sewage</a:t>
                  </a:r>
                  <a:endParaRPr lang="ko-KR" altLang="en-US" sz="800" b="1" baseline="-25000">
                    <a:solidFill>
                      <a:srgbClr val="00B0F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endParaRPr>
                </a:p>
              </xdr:txBody>
            </xdr:sp>
            <xdr:sp macro="" textlink="">
              <xdr:nvSpPr>
                <xdr:cNvPr id="31" name="TextBox 30"/>
                <xdr:cNvSpPr txBox="1"/>
              </xdr:nvSpPr>
              <xdr:spPr>
                <a:xfrm>
                  <a:off x="10876181" y="5025411"/>
                  <a:ext cx="666750" cy="21031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 anchorCtr="1">
                  <a:spAutoFit/>
                </a:bodyPr>
                <a:lstStyle/>
                <a:p>
                  <a:r>
                    <a:rPr lang="en-US" altLang="ko-KR" sz="800" b="1">
                      <a:solidFill>
                        <a:srgbClr val="FF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Soil N</a:t>
                  </a:r>
                  <a:endParaRPr lang="ko-KR" altLang="en-US" sz="800" b="1" baseline="-25000">
                    <a:solidFill>
                      <a:srgbClr val="FF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endParaRPr>
                </a:p>
              </xdr:txBody>
            </xdr:sp>
            <xdr:sp macro="" textlink="">
              <xdr:nvSpPr>
                <xdr:cNvPr id="32" name="TextBox 31"/>
                <xdr:cNvSpPr txBox="1"/>
              </xdr:nvSpPr>
              <xdr:spPr>
                <a:xfrm>
                  <a:off x="10443369" y="3144701"/>
                  <a:ext cx="582822" cy="36892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 anchorCtr="1">
                  <a:spAutoFit/>
                </a:bodyPr>
                <a:lstStyle/>
                <a:p>
                  <a:pPr algn="ctr"/>
                  <a:r>
                    <a:rPr lang="en-US" altLang="ko-KR" sz="800" b="1">
                      <a:solidFill>
                        <a:srgbClr val="7030A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NO</a:t>
                  </a:r>
                  <a:r>
                    <a:rPr lang="en-US" altLang="ko-KR" sz="800" b="1" baseline="-25000">
                      <a:solidFill>
                        <a:srgbClr val="7030A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3</a:t>
                  </a:r>
                  <a:r>
                    <a:rPr lang="en-US" altLang="ko-KR" sz="800" b="1" baseline="30000">
                      <a:solidFill>
                        <a:srgbClr val="7030A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-</a:t>
                  </a:r>
                  <a:r>
                    <a:rPr lang="en-US" altLang="ko-KR" sz="800" b="1">
                      <a:solidFill>
                        <a:srgbClr val="7030A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 </a:t>
                  </a:r>
                </a:p>
                <a:p>
                  <a:pPr algn="ctr"/>
                  <a:r>
                    <a:rPr lang="en-US" altLang="ko-KR" sz="800" b="1">
                      <a:solidFill>
                        <a:srgbClr val="7030A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fertilizer</a:t>
                  </a:r>
                </a:p>
              </xdr:txBody>
            </xdr:sp>
          </xdr:grpSp>
          <xdr:sp macro="" textlink="">
            <xdr:nvSpPr>
              <xdr:cNvPr id="22" name="TextBox 21"/>
              <xdr:cNvSpPr txBox="1"/>
            </xdr:nvSpPr>
            <xdr:spPr>
              <a:xfrm>
                <a:off x="37102677" y="2342031"/>
                <a:ext cx="818610" cy="365828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 anchorCtr="1">
                <a:noAutofit/>
              </a:bodyPr>
              <a:lstStyle/>
              <a:p>
                <a:r>
                  <a:rPr lang="en-US" altLang="ko-KR" sz="800" b="1">
                    <a:solidFill>
                      <a:srgbClr val="00B05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Inorganic fertillizer</a:t>
                </a:r>
                <a:endParaRPr lang="ko-KR" altLang="en-US" sz="800" b="1" baseline="-25000">
                  <a:solidFill>
                    <a:srgbClr val="00B05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xdr:txBody>
          </xdr:sp>
        </xdr:grpSp>
        <xdr:sp macro="" textlink="">
          <xdr:nvSpPr>
            <xdr:cNvPr id="20" name="TextBox 19"/>
            <xdr:cNvSpPr txBox="1"/>
          </xdr:nvSpPr>
          <xdr:spPr>
            <a:xfrm>
              <a:off x="48717092" y="1123312"/>
              <a:ext cx="1081617" cy="59704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 anchorCtr="1">
              <a:noAutofit/>
            </a:bodyPr>
            <a:lstStyle/>
            <a:p>
              <a:r>
                <a:rPr lang="ko-KR" altLang="en-US" sz="1000" b="1">
                  <a:solidFill>
                    <a:srgbClr val="0000CC"/>
                  </a:solidFill>
                  <a:latin typeface="+mn-ea"/>
                  <a:ea typeface="+mn-ea"/>
                  <a:cs typeface="Times New Roman" panose="02020603050405020304" pitchFamily="18" charset="0"/>
                </a:rPr>
                <a:t>●</a:t>
              </a:r>
              <a:r>
                <a:rPr lang="ko-KR" altLang="en-US" sz="1000" b="1">
                  <a:solidFill>
                    <a:sysClr val="windowText" lastClr="000000"/>
                  </a:solidFill>
                  <a:latin typeface="+mn-ea"/>
                  <a:ea typeface="+mn-ea"/>
                  <a:cs typeface="Times New Roman" panose="02020603050405020304" pitchFamily="18" charset="0"/>
                </a:rPr>
                <a:t> 본류</a:t>
              </a:r>
              <a:endParaRPr lang="en-US" altLang="ko-KR" sz="1000" b="1" baseline="-25000">
                <a:solidFill>
                  <a:sysClr val="windowText" lastClr="000000"/>
                </a:solidFill>
                <a:latin typeface="+mn-ea"/>
                <a:ea typeface="+mn-ea"/>
                <a:cs typeface="Times New Roman" panose="02020603050405020304" pitchFamily="18" charset="0"/>
              </a:endParaRPr>
            </a:p>
            <a:p>
              <a:r>
                <a:rPr lang="ko-KR" altLang="ko-KR" sz="1000" b="1">
                  <a:solidFill>
                    <a:srgbClr val="FF0000"/>
                  </a:solidFill>
                  <a:effectLst/>
                  <a:latin typeface="+mn-ea"/>
                  <a:ea typeface="+mn-ea"/>
                  <a:cs typeface="+mn-cs"/>
                </a:rPr>
                <a:t>▲</a:t>
              </a:r>
              <a:r>
                <a:rPr lang="en-US" altLang="ko-KR" sz="1000" b="1">
                  <a:solidFill>
                    <a:schemeClr val="dk1"/>
                  </a:solidFill>
                  <a:effectLst/>
                  <a:latin typeface="+mn-ea"/>
                  <a:ea typeface="+mn-ea"/>
                  <a:cs typeface="+mn-cs"/>
                </a:rPr>
                <a:t> </a:t>
              </a:r>
              <a:r>
                <a:rPr lang="ko-KR" altLang="en-US" sz="1000" b="1" baseline="0">
                  <a:solidFill>
                    <a:sysClr val="windowText" lastClr="000000"/>
                  </a:solidFill>
                  <a:latin typeface="+mn-ea"/>
                  <a:ea typeface="+mn-ea"/>
                  <a:cs typeface="Times New Roman" panose="02020603050405020304" pitchFamily="18" charset="0"/>
                </a:rPr>
                <a:t>지류</a:t>
              </a:r>
              <a:endParaRPr lang="en-US" altLang="ko-KR" sz="1000" b="1" baseline="0">
                <a:solidFill>
                  <a:sysClr val="windowText" lastClr="000000"/>
                </a:solidFill>
                <a:latin typeface="+mn-ea"/>
                <a:ea typeface="+mn-ea"/>
                <a:cs typeface="Times New Roman" panose="02020603050405020304" pitchFamily="18" charset="0"/>
              </a:endParaRPr>
            </a:p>
          </xdr:txBody>
        </xdr:sp>
      </xdr:grpSp>
      <xdr:sp macro="" textlink="">
        <xdr:nvSpPr>
          <xdr:cNvPr id="18" name="포인트가 5개인 별 17"/>
          <xdr:cNvSpPr/>
        </xdr:nvSpPr>
        <xdr:spPr>
          <a:xfrm>
            <a:off x="49124418" y="2809589"/>
            <a:ext cx="144000" cy="144000"/>
          </a:xfrm>
          <a:prstGeom prst="star5">
            <a:avLst/>
          </a:prstGeom>
          <a:noFill/>
          <a:ln>
            <a:solidFill>
              <a:srgbClr val="0000CC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65</xdr:col>
      <xdr:colOff>0</xdr:colOff>
      <xdr:row>17</xdr:row>
      <xdr:rowOff>0</xdr:rowOff>
    </xdr:from>
    <xdr:to>
      <xdr:col>70</xdr:col>
      <xdr:colOff>174622</xdr:colOff>
      <xdr:row>31</xdr:row>
      <xdr:rowOff>60082</xdr:rowOff>
    </xdr:to>
    <xdr:pic>
      <xdr:nvPicPr>
        <xdr:cNvPr id="33" name="그림 3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1801594" y="3643313"/>
          <a:ext cx="3627434" cy="3060457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49</xdr:col>
      <xdr:colOff>324971</xdr:colOff>
      <xdr:row>5</xdr:row>
      <xdr:rowOff>134470</xdr:rowOff>
    </xdr:from>
    <xdr:to>
      <xdr:col>54</xdr:col>
      <xdr:colOff>477751</xdr:colOff>
      <xdr:row>19</xdr:row>
      <xdr:rowOff>16236</xdr:rowOff>
    </xdr:to>
    <xdr:grpSp>
      <xdr:nvGrpSpPr>
        <xdr:cNvPr id="20" name="그룹 19"/>
        <xdr:cNvGrpSpPr/>
      </xdr:nvGrpSpPr>
      <xdr:grpSpPr>
        <a:xfrm>
          <a:off x="35959677" y="1210235"/>
          <a:ext cx="3570574" cy="2862530"/>
          <a:chOff x="35959677" y="1210235"/>
          <a:chExt cx="3570574" cy="2862530"/>
        </a:xfrm>
      </xdr:grpSpPr>
      <xdr:grpSp>
        <xdr:nvGrpSpPr>
          <xdr:cNvPr id="2" name="그룹 1"/>
          <xdr:cNvGrpSpPr/>
        </xdr:nvGrpSpPr>
        <xdr:grpSpPr>
          <a:xfrm>
            <a:off x="35959677" y="1210235"/>
            <a:ext cx="3570574" cy="2862530"/>
            <a:chOff x="46612969" y="857250"/>
            <a:chExt cx="3688749" cy="3201978"/>
          </a:xfrm>
        </xdr:grpSpPr>
        <xdr:grpSp>
          <xdr:nvGrpSpPr>
            <xdr:cNvPr id="3" name="그룹 2"/>
            <xdr:cNvGrpSpPr/>
          </xdr:nvGrpSpPr>
          <xdr:grpSpPr>
            <a:xfrm>
              <a:off x="46612969" y="857250"/>
              <a:ext cx="3688749" cy="3201978"/>
              <a:chOff x="46471417" y="857250"/>
              <a:chExt cx="3675520" cy="3164936"/>
            </a:xfrm>
          </xdr:grpSpPr>
          <xdr:grpSp>
            <xdr:nvGrpSpPr>
              <xdr:cNvPr id="5" name="그룹 4"/>
              <xdr:cNvGrpSpPr/>
            </xdr:nvGrpSpPr>
            <xdr:grpSpPr>
              <a:xfrm>
                <a:off x="46471417" y="857250"/>
                <a:ext cx="3675520" cy="3164936"/>
                <a:chOff x="36318265" y="212912"/>
                <a:chExt cx="3602705" cy="3039493"/>
              </a:xfrm>
            </xdr:grpSpPr>
            <xdr:grpSp>
              <xdr:nvGrpSpPr>
                <xdr:cNvPr id="7" name="그룹 6"/>
                <xdr:cNvGrpSpPr/>
              </xdr:nvGrpSpPr>
              <xdr:grpSpPr>
                <a:xfrm>
                  <a:off x="36318265" y="212912"/>
                  <a:ext cx="3602705" cy="3039493"/>
                  <a:chOff x="9510958" y="2957512"/>
                  <a:chExt cx="3204917" cy="3005978"/>
                </a:xfrm>
              </xdr:grpSpPr>
              <xdr:graphicFrame macro="">
                <xdr:nvGraphicFramePr>
                  <xdr:cNvPr id="9" name="차트 8"/>
                  <xdr:cNvGraphicFramePr/>
                </xdr:nvGraphicFramePr>
                <xdr:xfrm>
                  <a:off x="9715500" y="2957512"/>
                  <a:ext cx="3000375" cy="2833688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1"/>
                  </a:graphicData>
                </a:graphic>
              </xdr:graphicFrame>
              <xdr:sp macro="" textlink="">
                <xdr:nvSpPr>
                  <xdr:cNvPr id="10" name="모서리가 둥근 직사각형 9"/>
                  <xdr:cNvSpPr/>
                </xdr:nvSpPr>
                <xdr:spPr>
                  <a:xfrm>
                    <a:off x="10782492" y="3590064"/>
                    <a:ext cx="615201" cy="1829850"/>
                  </a:xfrm>
                  <a:prstGeom prst="roundRect">
                    <a:avLst/>
                  </a:prstGeom>
                  <a:noFill/>
                  <a:ln w="9525">
                    <a:solidFill>
                      <a:srgbClr val="FF0000"/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ko-KR" altLang="en-US" sz="1100"/>
                  </a:p>
                </xdr:txBody>
              </xdr:sp>
              <xdr:sp macro="" textlink="">
                <xdr:nvSpPr>
                  <xdr:cNvPr id="11" name="모서리가 둥근 직사각형 10"/>
                  <xdr:cNvSpPr/>
                </xdr:nvSpPr>
                <xdr:spPr>
                  <a:xfrm>
                    <a:off x="10883175" y="3588556"/>
                    <a:ext cx="1586570" cy="1829850"/>
                  </a:xfrm>
                  <a:prstGeom prst="roundRect">
                    <a:avLst/>
                  </a:prstGeom>
                  <a:noFill/>
                  <a:ln w="9525">
                    <a:solidFill>
                      <a:srgbClr val="00B0F0"/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ko-KR" altLang="en-US" sz="1100"/>
                  </a:p>
                </xdr:txBody>
              </xdr:sp>
              <xdr:sp macro="" textlink="">
                <xdr:nvSpPr>
                  <xdr:cNvPr id="12" name="모서리가 둥근 직사각형 11"/>
                  <xdr:cNvSpPr/>
                </xdr:nvSpPr>
                <xdr:spPr>
                  <a:xfrm>
                    <a:off x="10100030" y="3590058"/>
                    <a:ext cx="971370" cy="1829850"/>
                  </a:xfrm>
                  <a:prstGeom prst="roundRect">
                    <a:avLst/>
                  </a:prstGeom>
                  <a:noFill/>
                  <a:ln w="9525">
                    <a:solidFill>
                      <a:srgbClr val="00B050"/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ko-KR" altLang="en-US" sz="1100"/>
                  </a:p>
                </xdr:txBody>
              </xdr:sp>
              <xdr:sp macro="" textlink="">
                <xdr:nvSpPr>
                  <xdr:cNvPr id="13" name="TextBox 12"/>
                  <xdr:cNvSpPr txBox="1"/>
                </xdr:nvSpPr>
                <xdr:spPr>
                  <a:xfrm>
                    <a:off x="10785174" y="5689890"/>
                    <a:ext cx="1008000" cy="273600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vertOverflow="overflow" horzOverflow="overflow" wrap="square" rtlCol="0" anchor="ctr" anchorCtr="1">
                    <a:spAutoFit/>
                  </a:bodyPr>
                  <a:lstStyle/>
                  <a:p>
                    <a:r>
                      <a:rPr lang="en-US" altLang="ko-KR" sz="1200" b="1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15</a:t>
                    </a:r>
                    <a:r>
                      <a:rPr lang="en-US" altLang="ko-KR" sz="1200" b="1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N-NO</a:t>
                    </a:r>
                    <a:r>
                      <a:rPr lang="en-US" altLang="ko-KR" sz="1200" b="1" baseline="-25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 </a:t>
                    </a:r>
                    <a:r>
                      <a:rPr lang="en-US" altLang="ko-KR" sz="1200" b="1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(‰)</a:t>
                    </a:r>
                    <a:endParaRPr lang="ko-KR" altLang="en-US" sz="1200" b="1" baseline="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xdr:txBody>
              </xdr:sp>
              <xdr:sp macro="" textlink="">
                <xdr:nvSpPr>
                  <xdr:cNvPr id="14" name="TextBox 13"/>
                  <xdr:cNvSpPr txBox="1"/>
                </xdr:nvSpPr>
                <xdr:spPr>
                  <a:xfrm rot="16200000">
                    <a:off x="9121663" y="4142141"/>
                    <a:ext cx="1052512" cy="27392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wrap="square" rtlCol="0" anchor="ctr" anchorCtr="1">
                    <a:spAutoFit/>
                  </a:bodyPr>
                  <a:lstStyle/>
                  <a:p>
                    <a:pPr marL="0" marR="0" lvl="0" indent="0" defTabSz="91440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/>
                    </a:pPr>
                    <a:r>
                      <a:rPr lang="en-US" altLang="ko-KR" sz="1200" b="1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18</a:t>
                    </a:r>
                    <a:r>
                      <a:rPr lang="en-US" altLang="ko-KR" sz="1200" b="1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O-NO</a:t>
                    </a:r>
                    <a:r>
                      <a:rPr lang="en-US" altLang="ko-KR" sz="1200" b="1" baseline="-25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 </a:t>
                    </a:r>
                    <a:r>
                      <a:rPr lang="en-US" altLang="ko-KR" sz="1100" b="1" baseline="0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a:t>(‰)</a:t>
                    </a:r>
                    <a:endParaRPr lang="ko-KR" altLang="ko-KR" sz="1200">
                      <a:effectLst/>
                    </a:endParaRPr>
                  </a:p>
                </xdr:txBody>
              </xdr:sp>
              <xdr:sp macro="" textlink="">
                <xdr:nvSpPr>
                  <xdr:cNvPr id="15" name="모서리가 둥근 직사각형 14"/>
                  <xdr:cNvSpPr/>
                </xdr:nvSpPr>
                <xdr:spPr>
                  <a:xfrm>
                    <a:off x="10363073" y="3124735"/>
                    <a:ext cx="744717" cy="351127"/>
                  </a:xfrm>
                  <a:prstGeom prst="roundRect">
                    <a:avLst/>
                  </a:prstGeom>
                  <a:noFill/>
                  <a:ln w="9525">
                    <a:solidFill>
                      <a:srgbClr val="7030A0"/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ko-KR" altLang="en-US" sz="1100"/>
                  </a:p>
                </xdr:txBody>
              </xdr:sp>
              <xdr:sp macro="" textlink="">
                <xdr:nvSpPr>
                  <xdr:cNvPr id="16" name="TextBox 15"/>
                  <xdr:cNvSpPr txBox="1"/>
                </xdr:nvSpPr>
                <xdr:spPr>
                  <a:xfrm>
                    <a:off x="11744325" y="4984114"/>
                    <a:ext cx="666750" cy="36892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wrap="square" rtlCol="0" anchor="ctr" anchorCtr="1">
                    <a:spAutoFit/>
                  </a:bodyPr>
                  <a:lstStyle/>
                  <a:p>
                    <a:r>
                      <a:rPr lang="en-US" altLang="ko-KR" sz="800" b="1">
                        <a:solidFill>
                          <a:srgbClr val="00B0F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Manure &amp; Sewage</a:t>
                    </a:r>
                    <a:endParaRPr lang="ko-KR" altLang="en-US" sz="800" b="1" baseline="-25000">
                      <a:solidFill>
                        <a:srgbClr val="00B0F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xdr:txBody>
              </xdr:sp>
              <xdr:sp macro="" textlink="">
                <xdr:nvSpPr>
                  <xdr:cNvPr id="17" name="TextBox 16"/>
                  <xdr:cNvSpPr txBox="1"/>
                </xdr:nvSpPr>
                <xdr:spPr>
                  <a:xfrm>
                    <a:off x="10876181" y="5025411"/>
                    <a:ext cx="666750" cy="21031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wrap="square" rtlCol="0" anchor="ctr" anchorCtr="1">
                    <a:spAutoFit/>
                  </a:bodyPr>
                  <a:lstStyle/>
                  <a:p>
                    <a:r>
                      <a:rPr lang="en-US" altLang="ko-KR" sz="800" b="1">
                        <a:solidFill>
                          <a:srgbClr val="FF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Soil N</a:t>
                    </a:r>
                    <a:endParaRPr lang="ko-KR" altLang="en-US" sz="800" b="1" baseline="-25000">
                      <a:solidFill>
                        <a:srgbClr val="FF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xdr:txBody>
              </xdr:sp>
              <xdr:sp macro="" textlink="">
                <xdr:nvSpPr>
                  <xdr:cNvPr id="18" name="TextBox 17"/>
                  <xdr:cNvSpPr txBox="1"/>
                </xdr:nvSpPr>
                <xdr:spPr>
                  <a:xfrm>
                    <a:off x="10443369" y="3144701"/>
                    <a:ext cx="582822" cy="36892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wrap="square" rtlCol="0" anchor="ctr" anchorCtr="1">
                    <a:spAutoFit/>
                  </a:bodyPr>
                  <a:lstStyle/>
                  <a:p>
                    <a:pPr algn="ctr"/>
                    <a:r>
                      <a:rPr lang="en-US" altLang="ko-KR" sz="800" b="1">
                        <a:solidFill>
                          <a:srgbClr val="7030A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NO</a:t>
                    </a:r>
                    <a:r>
                      <a:rPr lang="en-US" altLang="ko-KR" sz="800" b="1" baseline="-25000">
                        <a:solidFill>
                          <a:srgbClr val="7030A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altLang="ko-KR" sz="800" b="1" baseline="30000">
                        <a:solidFill>
                          <a:srgbClr val="7030A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-</a:t>
                    </a:r>
                    <a:r>
                      <a:rPr lang="en-US" altLang="ko-KR" sz="800" b="1">
                        <a:solidFill>
                          <a:srgbClr val="7030A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</a:t>
                    </a:r>
                  </a:p>
                  <a:p>
                    <a:pPr algn="ctr"/>
                    <a:r>
                      <a:rPr lang="en-US" altLang="ko-KR" sz="800" b="1">
                        <a:solidFill>
                          <a:srgbClr val="7030A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fertilizer</a:t>
                    </a:r>
                  </a:p>
                </xdr:txBody>
              </xdr:sp>
            </xdr:grpSp>
            <xdr:sp macro="" textlink="">
              <xdr:nvSpPr>
                <xdr:cNvPr id="8" name="TextBox 7"/>
                <xdr:cNvSpPr txBox="1"/>
              </xdr:nvSpPr>
              <xdr:spPr>
                <a:xfrm>
                  <a:off x="37102677" y="2342031"/>
                  <a:ext cx="818610" cy="365828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 anchorCtr="1">
                  <a:noAutofit/>
                </a:bodyPr>
                <a:lstStyle/>
                <a:p>
                  <a:r>
                    <a:rPr lang="en-US" altLang="ko-KR" sz="800" b="1">
                      <a:solidFill>
                        <a:srgbClr val="00B05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Inorganic fertillizer</a:t>
                  </a:r>
                  <a:endParaRPr lang="ko-KR" altLang="en-US" sz="800" b="1" baseline="-25000">
                    <a:solidFill>
                      <a:srgbClr val="00B05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endParaRPr>
                </a:p>
              </xdr:txBody>
            </xdr:sp>
          </xdr:grpSp>
          <xdr:sp macro="" textlink="">
            <xdr:nvSpPr>
              <xdr:cNvPr id="6" name="TextBox 5"/>
              <xdr:cNvSpPr txBox="1"/>
            </xdr:nvSpPr>
            <xdr:spPr>
              <a:xfrm>
                <a:off x="48717092" y="1123312"/>
                <a:ext cx="1081617" cy="597047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 anchorCtr="1">
                <a:noAutofit/>
              </a:bodyPr>
              <a:lstStyle/>
              <a:p>
                <a:r>
                  <a:rPr lang="ko-KR" altLang="en-US" sz="1000" b="1">
                    <a:solidFill>
                      <a:srgbClr val="0000CC"/>
                    </a:solidFill>
                    <a:latin typeface="+mn-ea"/>
                    <a:ea typeface="+mn-ea"/>
                    <a:cs typeface="Times New Roman" panose="02020603050405020304" pitchFamily="18" charset="0"/>
                  </a:rPr>
                  <a:t>●</a:t>
                </a:r>
                <a:r>
                  <a:rPr lang="ko-KR" altLang="en-US" sz="1000" b="1">
                    <a:solidFill>
                      <a:sysClr val="windowText" lastClr="000000"/>
                    </a:solidFill>
                    <a:latin typeface="+mn-ea"/>
                    <a:ea typeface="+mn-ea"/>
                    <a:cs typeface="Times New Roman" panose="02020603050405020304" pitchFamily="18" charset="0"/>
                  </a:rPr>
                  <a:t> 본류</a:t>
                </a:r>
                <a:endParaRPr lang="en-US" altLang="ko-KR" sz="1000" b="1" baseline="-25000">
                  <a:solidFill>
                    <a:sysClr val="windowText" lastClr="000000"/>
                  </a:solidFill>
                  <a:latin typeface="+mn-ea"/>
                  <a:ea typeface="+mn-ea"/>
                  <a:cs typeface="Times New Roman" panose="02020603050405020304" pitchFamily="18" charset="0"/>
                </a:endParaRPr>
              </a:p>
              <a:p>
                <a:r>
                  <a:rPr lang="ko-KR" altLang="ko-KR" sz="1000" b="1">
                    <a:solidFill>
                      <a:srgbClr val="FF0000"/>
                    </a:solidFill>
                    <a:effectLst/>
                    <a:latin typeface="+mn-ea"/>
                    <a:ea typeface="+mn-ea"/>
                    <a:cs typeface="+mn-cs"/>
                  </a:rPr>
                  <a:t>▲</a:t>
                </a:r>
                <a:r>
                  <a:rPr lang="en-US" altLang="ko-KR" sz="1000" b="1">
                    <a:solidFill>
                      <a:schemeClr val="dk1"/>
                    </a:solidFill>
                    <a:effectLst/>
                    <a:latin typeface="+mn-ea"/>
                    <a:ea typeface="+mn-ea"/>
                    <a:cs typeface="+mn-cs"/>
                  </a:rPr>
                  <a:t> </a:t>
                </a:r>
                <a:r>
                  <a:rPr lang="ko-KR" altLang="en-US" sz="1000" b="1" baseline="0">
                    <a:solidFill>
                      <a:sysClr val="windowText" lastClr="000000"/>
                    </a:solidFill>
                    <a:latin typeface="+mn-ea"/>
                    <a:ea typeface="+mn-ea"/>
                    <a:cs typeface="Times New Roman" panose="02020603050405020304" pitchFamily="18" charset="0"/>
                  </a:rPr>
                  <a:t>지류</a:t>
                </a:r>
                <a:endParaRPr lang="en-US" altLang="ko-KR" sz="1000" b="1" baseline="0">
                  <a:solidFill>
                    <a:sysClr val="windowText" lastClr="000000"/>
                  </a:solidFill>
                  <a:latin typeface="+mn-ea"/>
                  <a:ea typeface="+mn-ea"/>
                  <a:cs typeface="Times New Roman" panose="02020603050405020304" pitchFamily="18" charset="0"/>
                </a:endParaRPr>
              </a:p>
            </xdr:txBody>
          </xdr:sp>
        </xdr:grpSp>
        <xdr:sp macro="" textlink="">
          <xdr:nvSpPr>
            <xdr:cNvPr id="4" name="포인트가 5개인 별 3"/>
            <xdr:cNvSpPr/>
          </xdr:nvSpPr>
          <xdr:spPr>
            <a:xfrm>
              <a:off x="49634303" y="2772400"/>
              <a:ext cx="144000" cy="144000"/>
            </a:xfrm>
            <a:prstGeom prst="star5">
              <a:avLst/>
            </a:prstGeom>
            <a:noFill/>
            <a:ln>
              <a:solidFill>
                <a:srgbClr val="0000CC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</xdr:grpSp>
      <xdr:sp macro="" textlink="">
        <xdr:nvSpPr>
          <xdr:cNvPr id="19" name="포인트가 5개인 별 18"/>
          <xdr:cNvSpPr/>
        </xdr:nvSpPr>
        <xdr:spPr>
          <a:xfrm>
            <a:off x="38413768" y="2924735"/>
            <a:ext cx="139387" cy="128734"/>
          </a:xfrm>
          <a:prstGeom prst="star5">
            <a:avLst/>
          </a:prstGeom>
          <a:noFill/>
          <a:ln>
            <a:solidFill>
              <a:srgbClr val="0000CC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49</xdr:col>
      <xdr:colOff>0</xdr:colOff>
      <xdr:row>21</xdr:row>
      <xdr:rowOff>0</xdr:rowOff>
    </xdr:from>
    <xdr:to>
      <xdr:col>54</xdr:col>
      <xdr:colOff>160868</xdr:colOff>
      <xdr:row>34</xdr:row>
      <xdr:rowOff>164577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5634706" y="4482353"/>
          <a:ext cx="3578662" cy="2932430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50</xdr:col>
      <xdr:colOff>0</xdr:colOff>
      <xdr:row>2</xdr:row>
      <xdr:rowOff>0</xdr:rowOff>
    </xdr:from>
    <xdr:to>
      <xdr:col>55</xdr:col>
      <xdr:colOff>152780</xdr:colOff>
      <xdr:row>15</xdr:row>
      <xdr:rowOff>94677</xdr:rowOff>
    </xdr:to>
    <xdr:grpSp>
      <xdr:nvGrpSpPr>
        <xdr:cNvPr id="37" name="그룹 36"/>
        <xdr:cNvGrpSpPr/>
      </xdr:nvGrpSpPr>
      <xdr:grpSpPr>
        <a:xfrm>
          <a:off x="36635531" y="428625"/>
          <a:ext cx="3605593" cy="2880740"/>
          <a:chOff x="35959677" y="1210235"/>
          <a:chExt cx="3570574" cy="2862530"/>
        </a:xfrm>
      </xdr:grpSpPr>
      <xdr:grpSp>
        <xdr:nvGrpSpPr>
          <xdr:cNvPr id="38" name="그룹 37"/>
          <xdr:cNvGrpSpPr/>
        </xdr:nvGrpSpPr>
        <xdr:grpSpPr>
          <a:xfrm>
            <a:off x="35959677" y="1210235"/>
            <a:ext cx="3570574" cy="2862530"/>
            <a:chOff x="46612969" y="857250"/>
            <a:chExt cx="3688749" cy="3201978"/>
          </a:xfrm>
        </xdr:grpSpPr>
        <xdr:grpSp>
          <xdr:nvGrpSpPr>
            <xdr:cNvPr id="40" name="그룹 39"/>
            <xdr:cNvGrpSpPr/>
          </xdr:nvGrpSpPr>
          <xdr:grpSpPr>
            <a:xfrm>
              <a:off x="46612969" y="857250"/>
              <a:ext cx="3688749" cy="3201978"/>
              <a:chOff x="46471417" y="857250"/>
              <a:chExt cx="3675520" cy="3164936"/>
            </a:xfrm>
          </xdr:grpSpPr>
          <xdr:grpSp>
            <xdr:nvGrpSpPr>
              <xdr:cNvPr id="42" name="그룹 41"/>
              <xdr:cNvGrpSpPr/>
            </xdr:nvGrpSpPr>
            <xdr:grpSpPr>
              <a:xfrm>
                <a:off x="46471417" y="857250"/>
                <a:ext cx="3675520" cy="3164936"/>
                <a:chOff x="36318265" y="212912"/>
                <a:chExt cx="3602705" cy="3039493"/>
              </a:xfrm>
            </xdr:grpSpPr>
            <xdr:grpSp>
              <xdr:nvGrpSpPr>
                <xdr:cNvPr id="44" name="그룹 43"/>
                <xdr:cNvGrpSpPr/>
              </xdr:nvGrpSpPr>
              <xdr:grpSpPr>
                <a:xfrm>
                  <a:off x="36318265" y="212912"/>
                  <a:ext cx="3602705" cy="3039493"/>
                  <a:chOff x="9510958" y="2957512"/>
                  <a:chExt cx="3204917" cy="3005978"/>
                </a:xfrm>
              </xdr:grpSpPr>
              <xdr:graphicFrame macro="">
                <xdr:nvGraphicFramePr>
                  <xdr:cNvPr id="46" name="차트 45"/>
                  <xdr:cNvGraphicFramePr/>
                </xdr:nvGraphicFramePr>
                <xdr:xfrm>
                  <a:off x="9715500" y="2957512"/>
                  <a:ext cx="3000375" cy="2833688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1"/>
                  </a:graphicData>
                </a:graphic>
              </xdr:graphicFrame>
              <xdr:sp macro="" textlink="">
                <xdr:nvSpPr>
                  <xdr:cNvPr id="47" name="모서리가 둥근 직사각형 46"/>
                  <xdr:cNvSpPr/>
                </xdr:nvSpPr>
                <xdr:spPr>
                  <a:xfrm>
                    <a:off x="10782492" y="3590064"/>
                    <a:ext cx="615201" cy="1829850"/>
                  </a:xfrm>
                  <a:prstGeom prst="roundRect">
                    <a:avLst/>
                  </a:prstGeom>
                  <a:noFill/>
                  <a:ln w="9525">
                    <a:solidFill>
                      <a:srgbClr val="FF0000"/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ko-KR" altLang="en-US" sz="1100"/>
                  </a:p>
                </xdr:txBody>
              </xdr:sp>
              <xdr:sp macro="" textlink="">
                <xdr:nvSpPr>
                  <xdr:cNvPr id="48" name="모서리가 둥근 직사각형 47"/>
                  <xdr:cNvSpPr/>
                </xdr:nvSpPr>
                <xdr:spPr>
                  <a:xfrm>
                    <a:off x="10883175" y="3588556"/>
                    <a:ext cx="1586570" cy="1829850"/>
                  </a:xfrm>
                  <a:prstGeom prst="roundRect">
                    <a:avLst/>
                  </a:prstGeom>
                  <a:noFill/>
                  <a:ln w="9525">
                    <a:solidFill>
                      <a:srgbClr val="00B0F0"/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ko-KR" altLang="en-US" sz="1100"/>
                  </a:p>
                </xdr:txBody>
              </xdr:sp>
              <xdr:sp macro="" textlink="">
                <xdr:nvSpPr>
                  <xdr:cNvPr id="49" name="모서리가 둥근 직사각형 48"/>
                  <xdr:cNvSpPr/>
                </xdr:nvSpPr>
                <xdr:spPr>
                  <a:xfrm>
                    <a:off x="10100030" y="3590058"/>
                    <a:ext cx="971370" cy="1829850"/>
                  </a:xfrm>
                  <a:prstGeom prst="roundRect">
                    <a:avLst/>
                  </a:prstGeom>
                  <a:noFill/>
                  <a:ln w="9525">
                    <a:solidFill>
                      <a:srgbClr val="00B050"/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ko-KR" altLang="en-US" sz="1100"/>
                  </a:p>
                </xdr:txBody>
              </xdr:sp>
              <xdr:sp macro="" textlink="">
                <xdr:nvSpPr>
                  <xdr:cNvPr id="50" name="TextBox 49"/>
                  <xdr:cNvSpPr txBox="1"/>
                </xdr:nvSpPr>
                <xdr:spPr>
                  <a:xfrm>
                    <a:off x="10785174" y="5689890"/>
                    <a:ext cx="1008000" cy="273600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vertOverflow="overflow" horzOverflow="overflow" wrap="square" rtlCol="0" anchor="ctr" anchorCtr="1">
                    <a:spAutoFit/>
                  </a:bodyPr>
                  <a:lstStyle/>
                  <a:p>
                    <a:r>
                      <a:rPr lang="en-US" altLang="ko-KR" sz="1200" b="1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15</a:t>
                    </a:r>
                    <a:r>
                      <a:rPr lang="en-US" altLang="ko-KR" sz="1200" b="1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N-NO</a:t>
                    </a:r>
                    <a:r>
                      <a:rPr lang="en-US" altLang="ko-KR" sz="1200" b="1" baseline="-25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 </a:t>
                    </a:r>
                    <a:r>
                      <a:rPr lang="en-US" altLang="ko-KR" sz="1200" b="1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(‰)</a:t>
                    </a:r>
                    <a:endParaRPr lang="ko-KR" altLang="en-US" sz="1200" b="1" baseline="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xdr:txBody>
              </xdr:sp>
              <xdr:sp macro="" textlink="">
                <xdr:nvSpPr>
                  <xdr:cNvPr id="51" name="TextBox 50"/>
                  <xdr:cNvSpPr txBox="1"/>
                </xdr:nvSpPr>
                <xdr:spPr>
                  <a:xfrm rot="16200000">
                    <a:off x="9121663" y="4142141"/>
                    <a:ext cx="1052512" cy="27392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wrap="square" rtlCol="0" anchor="ctr" anchorCtr="1">
                    <a:spAutoFit/>
                  </a:bodyPr>
                  <a:lstStyle/>
                  <a:p>
                    <a:pPr marL="0" marR="0" lvl="0" indent="0" defTabSz="91440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/>
                    </a:pPr>
                    <a:r>
                      <a:rPr lang="en-US" altLang="ko-KR" sz="1200" b="1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18</a:t>
                    </a:r>
                    <a:r>
                      <a:rPr lang="en-US" altLang="ko-KR" sz="1200" b="1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O-NO</a:t>
                    </a:r>
                    <a:r>
                      <a:rPr lang="en-US" altLang="ko-KR" sz="1200" b="1" baseline="-25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 </a:t>
                    </a:r>
                    <a:r>
                      <a:rPr lang="en-US" altLang="ko-KR" sz="1100" b="1" baseline="0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a:t>(‰)</a:t>
                    </a:r>
                    <a:endParaRPr lang="ko-KR" altLang="ko-KR" sz="1200">
                      <a:effectLst/>
                    </a:endParaRPr>
                  </a:p>
                </xdr:txBody>
              </xdr:sp>
              <xdr:sp macro="" textlink="">
                <xdr:nvSpPr>
                  <xdr:cNvPr id="52" name="모서리가 둥근 직사각형 51"/>
                  <xdr:cNvSpPr/>
                </xdr:nvSpPr>
                <xdr:spPr>
                  <a:xfrm>
                    <a:off x="10363073" y="3124735"/>
                    <a:ext cx="744717" cy="351127"/>
                  </a:xfrm>
                  <a:prstGeom prst="roundRect">
                    <a:avLst/>
                  </a:prstGeom>
                  <a:noFill/>
                  <a:ln w="9525">
                    <a:solidFill>
                      <a:srgbClr val="7030A0"/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ko-KR" altLang="en-US" sz="1100"/>
                  </a:p>
                </xdr:txBody>
              </xdr:sp>
              <xdr:sp macro="" textlink="">
                <xdr:nvSpPr>
                  <xdr:cNvPr id="53" name="TextBox 52"/>
                  <xdr:cNvSpPr txBox="1"/>
                </xdr:nvSpPr>
                <xdr:spPr>
                  <a:xfrm>
                    <a:off x="11744325" y="4984114"/>
                    <a:ext cx="666750" cy="36892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wrap="square" rtlCol="0" anchor="ctr" anchorCtr="1">
                    <a:spAutoFit/>
                  </a:bodyPr>
                  <a:lstStyle/>
                  <a:p>
                    <a:r>
                      <a:rPr lang="en-US" altLang="ko-KR" sz="800" b="1">
                        <a:solidFill>
                          <a:srgbClr val="00B0F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Manure &amp; Sewage</a:t>
                    </a:r>
                    <a:endParaRPr lang="ko-KR" altLang="en-US" sz="800" b="1" baseline="-25000">
                      <a:solidFill>
                        <a:srgbClr val="00B0F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xdr:txBody>
              </xdr:sp>
              <xdr:sp macro="" textlink="">
                <xdr:nvSpPr>
                  <xdr:cNvPr id="54" name="TextBox 53"/>
                  <xdr:cNvSpPr txBox="1"/>
                </xdr:nvSpPr>
                <xdr:spPr>
                  <a:xfrm>
                    <a:off x="10876181" y="5025411"/>
                    <a:ext cx="666750" cy="21031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wrap="square" rtlCol="0" anchor="ctr" anchorCtr="1">
                    <a:spAutoFit/>
                  </a:bodyPr>
                  <a:lstStyle/>
                  <a:p>
                    <a:r>
                      <a:rPr lang="en-US" altLang="ko-KR" sz="800" b="1">
                        <a:solidFill>
                          <a:srgbClr val="FF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Soil N</a:t>
                    </a:r>
                    <a:endParaRPr lang="ko-KR" altLang="en-US" sz="800" b="1" baseline="-25000">
                      <a:solidFill>
                        <a:srgbClr val="FF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xdr:txBody>
              </xdr:sp>
              <xdr:sp macro="" textlink="">
                <xdr:nvSpPr>
                  <xdr:cNvPr id="55" name="TextBox 54"/>
                  <xdr:cNvSpPr txBox="1"/>
                </xdr:nvSpPr>
                <xdr:spPr>
                  <a:xfrm>
                    <a:off x="10443369" y="3144701"/>
                    <a:ext cx="582822" cy="36892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wrap="square" rtlCol="0" anchor="ctr" anchorCtr="1">
                    <a:spAutoFit/>
                  </a:bodyPr>
                  <a:lstStyle/>
                  <a:p>
                    <a:pPr algn="ctr"/>
                    <a:r>
                      <a:rPr lang="en-US" altLang="ko-KR" sz="800" b="1">
                        <a:solidFill>
                          <a:srgbClr val="7030A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NO</a:t>
                    </a:r>
                    <a:r>
                      <a:rPr lang="en-US" altLang="ko-KR" sz="800" b="1" baseline="-25000">
                        <a:solidFill>
                          <a:srgbClr val="7030A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altLang="ko-KR" sz="800" b="1" baseline="30000">
                        <a:solidFill>
                          <a:srgbClr val="7030A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-</a:t>
                    </a:r>
                    <a:r>
                      <a:rPr lang="en-US" altLang="ko-KR" sz="800" b="1">
                        <a:solidFill>
                          <a:srgbClr val="7030A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</a:t>
                    </a:r>
                  </a:p>
                  <a:p>
                    <a:pPr algn="ctr"/>
                    <a:r>
                      <a:rPr lang="en-US" altLang="ko-KR" sz="800" b="1">
                        <a:solidFill>
                          <a:srgbClr val="7030A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fertilizer</a:t>
                    </a:r>
                  </a:p>
                </xdr:txBody>
              </xdr:sp>
            </xdr:grpSp>
            <xdr:sp macro="" textlink="">
              <xdr:nvSpPr>
                <xdr:cNvPr id="45" name="TextBox 44"/>
                <xdr:cNvSpPr txBox="1"/>
              </xdr:nvSpPr>
              <xdr:spPr>
                <a:xfrm>
                  <a:off x="37102677" y="2342031"/>
                  <a:ext cx="818610" cy="365828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 anchorCtr="1">
                  <a:noAutofit/>
                </a:bodyPr>
                <a:lstStyle/>
                <a:p>
                  <a:r>
                    <a:rPr lang="en-US" altLang="ko-KR" sz="800" b="1">
                      <a:solidFill>
                        <a:srgbClr val="00B05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Inorganic fertillizer</a:t>
                  </a:r>
                  <a:endParaRPr lang="ko-KR" altLang="en-US" sz="800" b="1" baseline="-25000">
                    <a:solidFill>
                      <a:srgbClr val="00B05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endParaRPr>
                </a:p>
              </xdr:txBody>
            </xdr:sp>
          </xdr:grpSp>
          <xdr:sp macro="" textlink="">
            <xdr:nvSpPr>
              <xdr:cNvPr id="43" name="TextBox 42"/>
              <xdr:cNvSpPr txBox="1"/>
            </xdr:nvSpPr>
            <xdr:spPr>
              <a:xfrm>
                <a:off x="48717092" y="1123312"/>
                <a:ext cx="1081617" cy="597047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 anchorCtr="1">
                <a:noAutofit/>
              </a:bodyPr>
              <a:lstStyle/>
              <a:p>
                <a:r>
                  <a:rPr lang="ko-KR" altLang="en-US" sz="1000" b="1">
                    <a:solidFill>
                      <a:srgbClr val="0000CC"/>
                    </a:solidFill>
                    <a:latin typeface="+mn-ea"/>
                    <a:ea typeface="+mn-ea"/>
                    <a:cs typeface="Times New Roman" panose="02020603050405020304" pitchFamily="18" charset="0"/>
                  </a:rPr>
                  <a:t>●</a:t>
                </a:r>
                <a:r>
                  <a:rPr lang="ko-KR" altLang="en-US" sz="1000" b="1">
                    <a:solidFill>
                      <a:sysClr val="windowText" lastClr="000000"/>
                    </a:solidFill>
                    <a:latin typeface="+mn-ea"/>
                    <a:ea typeface="+mn-ea"/>
                    <a:cs typeface="Times New Roman" panose="02020603050405020304" pitchFamily="18" charset="0"/>
                  </a:rPr>
                  <a:t> 본류</a:t>
                </a:r>
                <a:endParaRPr lang="en-US" altLang="ko-KR" sz="1000" b="1" baseline="-25000">
                  <a:solidFill>
                    <a:sysClr val="windowText" lastClr="000000"/>
                  </a:solidFill>
                  <a:latin typeface="+mn-ea"/>
                  <a:ea typeface="+mn-ea"/>
                  <a:cs typeface="Times New Roman" panose="02020603050405020304" pitchFamily="18" charset="0"/>
                </a:endParaRPr>
              </a:p>
              <a:p>
                <a:r>
                  <a:rPr lang="ko-KR" altLang="ko-KR" sz="1000" b="1">
                    <a:solidFill>
                      <a:srgbClr val="FF0000"/>
                    </a:solidFill>
                    <a:effectLst/>
                    <a:latin typeface="+mn-ea"/>
                    <a:ea typeface="+mn-ea"/>
                    <a:cs typeface="+mn-cs"/>
                  </a:rPr>
                  <a:t>▲</a:t>
                </a:r>
                <a:r>
                  <a:rPr lang="en-US" altLang="ko-KR" sz="1000" b="1">
                    <a:solidFill>
                      <a:schemeClr val="dk1"/>
                    </a:solidFill>
                    <a:effectLst/>
                    <a:latin typeface="+mn-ea"/>
                    <a:ea typeface="+mn-ea"/>
                    <a:cs typeface="+mn-cs"/>
                  </a:rPr>
                  <a:t> </a:t>
                </a:r>
                <a:r>
                  <a:rPr lang="ko-KR" altLang="en-US" sz="1000" b="1" baseline="0">
                    <a:solidFill>
                      <a:sysClr val="windowText" lastClr="000000"/>
                    </a:solidFill>
                    <a:latin typeface="+mn-ea"/>
                    <a:ea typeface="+mn-ea"/>
                    <a:cs typeface="Times New Roman" panose="02020603050405020304" pitchFamily="18" charset="0"/>
                  </a:rPr>
                  <a:t>지류</a:t>
                </a:r>
                <a:endParaRPr lang="en-US" altLang="ko-KR" sz="1000" b="1" baseline="0">
                  <a:solidFill>
                    <a:sysClr val="windowText" lastClr="000000"/>
                  </a:solidFill>
                  <a:latin typeface="+mn-ea"/>
                  <a:ea typeface="+mn-ea"/>
                  <a:cs typeface="Times New Roman" panose="02020603050405020304" pitchFamily="18" charset="0"/>
                </a:endParaRPr>
              </a:p>
            </xdr:txBody>
          </xdr:sp>
        </xdr:grpSp>
        <xdr:sp macro="" textlink="">
          <xdr:nvSpPr>
            <xdr:cNvPr id="41" name="포인트가 5개인 별 40"/>
            <xdr:cNvSpPr/>
          </xdr:nvSpPr>
          <xdr:spPr>
            <a:xfrm>
              <a:off x="49622726" y="2408889"/>
              <a:ext cx="144000" cy="144000"/>
            </a:xfrm>
            <a:prstGeom prst="star5">
              <a:avLst/>
            </a:prstGeom>
            <a:noFill/>
            <a:ln>
              <a:solidFill>
                <a:srgbClr val="0000CC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</xdr:grpSp>
      <xdr:sp macro="" textlink="">
        <xdr:nvSpPr>
          <xdr:cNvPr id="39" name="포인트가 5개인 별 38"/>
          <xdr:cNvSpPr/>
        </xdr:nvSpPr>
        <xdr:spPr>
          <a:xfrm>
            <a:off x="38223266" y="3372975"/>
            <a:ext cx="139387" cy="128734"/>
          </a:xfrm>
          <a:prstGeom prst="star5">
            <a:avLst/>
          </a:prstGeom>
          <a:noFill/>
          <a:ln>
            <a:solidFill>
              <a:srgbClr val="0000CC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50</xdr:col>
      <xdr:colOff>0</xdr:colOff>
      <xdr:row>17</xdr:row>
      <xdr:rowOff>0</xdr:rowOff>
    </xdr:from>
    <xdr:to>
      <xdr:col>55</xdr:col>
      <xdr:colOff>154772</xdr:colOff>
      <xdr:row>30</xdr:row>
      <xdr:rowOff>164577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318265" y="3630706"/>
          <a:ext cx="3572566" cy="2932430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50</xdr:col>
      <xdr:colOff>0</xdr:colOff>
      <xdr:row>2</xdr:row>
      <xdr:rowOff>0</xdr:rowOff>
    </xdr:from>
    <xdr:to>
      <xdr:col>55</xdr:col>
      <xdr:colOff>152780</xdr:colOff>
      <xdr:row>15</xdr:row>
      <xdr:rowOff>94677</xdr:rowOff>
    </xdr:to>
    <xdr:grpSp>
      <xdr:nvGrpSpPr>
        <xdr:cNvPr id="2" name="그룹 1"/>
        <xdr:cNvGrpSpPr/>
      </xdr:nvGrpSpPr>
      <xdr:grpSpPr>
        <a:xfrm>
          <a:off x="36635531" y="428625"/>
          <a:ext cx="3605593" cy="2880740"/>
          <a:chOff x="35959677" y="1210235"/>
          <a:chExt cx="3570574" cy="2862530"/>
        </a:xfrm>
      </xdr:grpSpPr>
      <xdr:grpSp>
        <xdr:nvGrpSpPr>
          <xdr:cNvPr id="3" name="그룹 2"/>
          <xdr:cNvGrpSpPr/>
        </xdr:nvGrpSpPr>
        <xdr:grpSpPr>
          <a:xfrm>
            <a:off x="35959677" y="1210235"/>
            <a:ext cx="3570574" cy="2862530"/>
            <a:chOff x="46612969" y="857250"/>
            <a:chExt cx="3688749" cy="3201978"/>
          </a:xfrm>
        </xdr:grpSpPr>
        <xdr:grpSp>
          <xdr:nvGrpSpPr>
            <xdr:cNvPr id="5" name="그룹 4"/>
            <xdr:cNvGrpSpPr/>
          </xdr:nvGrpSpPr>
          <xdr:grpSpPr>
            <a:xfrm>
              <a:off x="46612969" y="857250"/>
              <a:ext cx="3688749" cy="3201978"/>
              <a:chOff x="46471417" y="857250"/>
              <a:chExt cx="3675520" cy="3164936"/>
            </a:xfrm>
          </xdr:grpSpPr>
          <xdr:grpSp>
            <xdr:nvGrpSpPr>
              <xdr:cNvPr id="7" name="그룹 6"/>
              <xdr:cNvGrpSpPr/>
            </xdr:nvGrpSpPr>
            <xdr:grpSpPr>
              <a:xfrm>
                <a:off x="46471417" y="857250"/>
                <a:ext cx="3675520" cy="3164936"/>
                <a:chOff x="36318265" y="212912"/>
                <a:chExt cx="3602705" cy="3039493"/>
              </a:xfrm>
            </xdr:grpSpPr>
            <xdr:grpSp>
              <xdr:nvGrpSpPr>
                <xdr:cNvPr id="9" name="그룹 8"/>
                <xdr:cNvGrpSpPr/>
              </xdr:nvGrpSpPr>
              <xdr:grpSpPr>
                <a:xfrm>
                  <a:off x="36318265" y="212912"/>
                  <a:ext cx="3602705" cy="3039493"/>
                  <a:chOff x="9510958" y="2957512"/>
                  <a:chExt cx="3204917" cy="3005978"/>
                </a:xfrm>
              </xdr:grpSpPr>
              <xdr:graphicFrame macro="">
                <xdr:nvGraphicFramePr>
                  <xdr:cNvPr id="11" name="차트 10"/>
                  <xdr:cNvGraphicFramePr/>
                </xdr:nvGraphicFramePr>
                <xdr:xfrm>
                  <a:off x="9715500" y="2957512"/>
                  <a:ext cx="3000375" cy="2833688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1"/>
                  </a:graphicData>
                </a:graphic>
              </xdr:graphicFrame>
              <xdr:sp macro="" textlink="">
                <xdr:nvSpPr>
                  <xdr:cNvPr id="12" name="모서리가 둥근 직사각형 11"/>
                  <xdr:cNvSpPr/>
                </xdr:nvSpPr>
                <xdr:spPr>
                  <a:xfrm>
                    <a:off x="10782492" y="3590064"/>
                    <a:ext cx="615201" cy="1829850"/>
                  </a:xfrm>
                  <a:prstGeom prst="roundRect">
                    <a:avLst/>
                  </a:prstGeom>
                  <a:noFill/>
                  <a:ln w="9525">
                    <a:solidFill>
                      <a:srgbClr val="FF0000"/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ko-KR" altLang="en-US" sz="1100"/>
                  </a:p>
                </xdr:txBody>
              </xdr:sp>
              <xdr:sp macro="" textlink="">
                <xdr:nvSpPr>
                  <xdr:cNvPr id="13" name="모서리가 둥근 직사각형 12"/>
                  <xdr:cNvSpPr/>
                </xdr:nvSpPr>
                <xdr:spPr>
                  <a:xfrm>
                    <a:off x="10883175" y="3588556"/>
                    <a:ext cx="1586570" cy="1829850"/>
                  </a:xfrm>
                  <a:prstGeom prst="roundRect">
                    <a:avLst/>
                  </a:prstGeom>
                  <a:noFill/>
                  <a:ln w="9525">
                    <a:solidFill>
                      <a:srgbClr val="00B0F0"/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ko-KR" altLang="en-US" sz="1100"/>
                  </a:p>
                </xdr:txBody>
              </xdr:sp>
              <xdr:sp macro="" textlink="">
                <xdr:nvSpPr>
                  <xdr:cNvPr id="14" name="모서리가 둥근 직사각형 13"/>
                  <xdr:cNvSpPr/>
                </xdr:nvSpPr>
                <xdr:spPr>
                  <a:xfrm>
                    <a:off x="10100030" y="3590058"/>
                    <a:ext cx="971370" cy="1829850"/>
                  </a:xfrm>
                  <a:prstGeom prst="roundRect">
                    <a:avLst/>
                  </a:prstGeom>
                  <a:noFill/>
                  <a:ln w="9525">
                    <a:solidFill>
                      <a:srgbClr val="00B050"/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ko-KR" altLang="en-US" sz="1100"/>
                  </a:p>
                </xdr:txBody>
              </xdr:sp>
              <xdr:sp macro="" textlink="">
                <xdr:nvSpPr>
                  <xdr:cNvPr id="15" name="TextBox 14"/>
                  <xdr:cNvSpPr txBox="1"/>
                </xdr:nvSpPr>
                <xdr:spPr>
                  <a:xfrm>
                    <a:off x="10785174" y="5689890"/>
                    <a:ext cx="1008000" cy="273600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vertOverflow="overflow" horzOverflow="overflow" wrap="square" rtlCol="0" anchor="ctr" anchorCtr="1">
                    <a:spAutoFit/>
                  </a:bodyPr>
                  <a:lstStyle/>
                  <a:p>
                    <a:r>
                      <a:rPr lang="en-US" altLang="ko-KR" sz="1200" b="1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15</a:t>
                    </a:r>
                    <a:r>
                      <a:rPr lang="en-US" altLang="ko-KR" sz="1200" b="1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N-NO</a:t>
                    </a:r>
                    <a:r>
                      <a:rPr lang="en-US" altLang="ko-KR" sz="1200" b="1" baseline="-25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 </a:t>
                    </a:r>
                    <a:r>
                      <a:rPr lang="en-US" altLang="ko-KR" sz="1200" b="1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(‰)</a:t>
                    </a:r>
                    <a:endParaRPr lang="ko-KR" altLang="en-US" sz="1200" b="1" baseline="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xdr:txBody>
              </xdr:sp>
              <xdr:sp macro="" textlink="">
                <xdr:nvSpPr>
                  <xdr:cNvPr id="16" name="TextBox 15"/>
                  <xdr:cNvSpPr txBox="1"/>
                </xdr:nvSpPr>
                <xdr:spPr>
                  <a:xfrm rot="16200000">
                    <a:off x="9121663" y="4142141"/>
                    <a:ext cx="1052512" cy="27392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wrap="square" rtlCol="0" anchor="ctr" anchorCtr="1">
                    <a:spAutoFit/>
                  </a:bodyPr>
                  <a:lstStyle/>
                  <a:p>
                    <a:pPr marL="0" marR="0" lvl="0" indent="0" defTabSz="91440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/>
                    </a:pPr>
                    <a:r>
                      <a:rPr lang="en-US" altLang="ko-KR" sz="1200" b="1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18</a:t>
                    </a:r>
                    <a:r>
                      <a:rPr lang="en-US" altLang="ko-KR" sz="1200" b="1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O-NO</a:t>
                    </a:r>
                    <a:r>
                      <a:rPr lang="en-US" altLang="ko-KR" sz="1200" b="1" baseline="-25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 </a:t>
                    </a:r>
                    <a:r>
                      <a:rPr lang="en-US" altLang="ko-KR" sz="1100" b="1" baseline="0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a:t>(‰)</a:t>
                    </a:r>
                    <a:endParaRPr lang="ko-KR" altLang="ko-KR" sz="1200">
                      <a:effectLst/>
                    </a:endParaRPr>
                  </a:p>
                </xdr:txBody>
              </xdr:sp>
              <xdr:sp macro="" textlink="">
                <xdr:nvSpPr>
                  <xdr:cNvPr id="17" name="모서리가 둥근 직사각형 16"/>
                  <xdr:cNvSpPr/>
                </xdr:nvSpPr>
                <xdr:spPr>
                  <a:xfrm>
                    <a:off x="10363073" y="3124735"/>
                    <a:ext cx="744717" cy="351127"/>
                  </a:xfrm>
                  <a:prstGeom prst="roundRect">
                    <a:avLst/>
                  </a:prstGeom>
                  <a:noFill/>
                  <a:ln w="9525">
                    <a:solidFill>
                      <a:srgbClr val="7030A0"/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ko-KR" altLang="en-US" sz="1100"/>
                  </a:p>
                </xdr:txBody>
              </xdr:sp>
              <xdr:sp macro="" textlink="">
                <xdr:nvSpPr>
                  <xdr:cNvPr id="18" name="TextBox 17"/>
                  <xdr:cNvSpPr txBox="1"/>
                </xdr:nvSpPr>
                <xdr:spPr>
                  <a:xfrm>
                    <a:off x="11744325" y="4984114"/>
                    <a:ext cx="666750" cy="36892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wrap="square" rtlCol="0" anchor="ctr" anchorCtr="1">
                    <a:spAutoFit/>
                  </a:bodyPr>
                  <a:lstStyle/>
                  <a:p>
                    <a:r>
                      <a:rPr lang="en-US" altLang="ko-KR" sz="800" b="1">
                        <a:solidFill>
                          <a:srgbClr val="00B0F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Manure &amp; Sewage</a:t>
                    </a:r>
                    <a:endParaRPr lang="ko-KR" altLang="en-US" sz="800" b="1" baseline="-25000">
                      <a:solidFill>
                        <a:srgbClr val="00B0F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xdr:txBody>
              </xdr:sp>
              <xdr:sp macro="" textlink="">
                <xdr:nvSpPr>
                  <xdr:cNvPr id="19" name="TextBox 18"/>
                  <xdr:cNvSpPr txBox="1"/>
                </xdr:nvSpPr>
                <xdr:spPr>
                  <a:xfrm>
                    <a:off x="10876181" y="5025411"/>
                    <a:ext cx="666750" cy="21031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wrap="square" rtlCol="0" anchor="ctr" anchorCtr="1">
                    <a:spAutoFit/>
                  </a:bodyPr>
                  <a:lstStyle/>
                  <a:p>
                    <a:r>
                      <a:rPr lang="en-US" altLang="ko-KR" sz="800" b="1">
                        <a:solidFill>
                          <a:srgbClr val="FF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Soil N</a:t>
                    </a:r>
                    <a:endParaRPr lang="ko-KR" altLang="en-US" sz="800" b="1" baseline="-25000">
                      <a:solidFill>
                        <a:srgbClr val="FF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xdr:txBody>
              </xdr:sp>
              <xdr:sp macro="" textlink="">
                <xdr:nvSpPr>
                  <xdr:cNvPr id="20" name="TextBox 19"/>
                  <xdr:cNvSpPr txBox="1"/>
                </xdr:nvSpPr>
                <xdr:spPr>
                  <a:xfrm>
                    <a:off x="10443369" y="3144701"/>
                    <a:ext cx="582822" cy="36892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wrap="square" rtlCol="0" anchor="ctr" anchorCtr="1">
                    <a:spAutoFit/>
                  </a:bodyPr>
                  <a:lstStyle/>
                  <a:p>
                    <a:pPr algn="ctr"/>
                    <a:r>
                      <a:rPr lang="en-US" altLang="ko-KR" sz="800" b="1">
                        <a:solidFill>
                          <a:srgbClr val="7030A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NO</a:t>
                    </a:r>
                    <a:r>
                      <a:rPr lang="en-US" altLang="ko-KR" sz="800" b="1" baseline="-25000">
                        <a:solidFill>
                          <a:srgbClr val="7030A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altLang="ko-KR" sz="800" b="1" baseline="30000">
                        <a:solidFill>
                          <a:srgbClr val="7030A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-</a:t>
                    </a:r>
                    <a:r>
                      <a:rPr lang="en-US" altLang="ko-KR" sz="800" b="1">
                        <a:solidFill>
                          <a:srgbClr val="7030A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</a:t>
                    </a:r>
                  </a:p>
                  <a:p>
                    <a:pPr algn="ctr"/>
                    <a:r>
                      <a:rPr lang="en-US" altLang="ko-KR" sz="800" b="1">
                        <a:solidFill>
                          <a:srgbClr val="7030A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fertilizer</a:t>
                    </a:r>
                  </a:p>
                </xdr:txBody>
              </xdr:sp>
            </xdr:grpSp>
            <xdr:sp macro="" textlink="">
              <xdr:nvSpPr>
                <xdr:cNvPr id="10" name="TextBox 9"/>
                <xdr:cNvSpPr txBox="1"/>
              </xdr:nvSpPr>
              <xdr:spPr>
                <a:xfrm>
                  <a:off x="37102677" y="2342031"/>
                  <a:ext cx="818610" cy="365828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 anchorCtr="1">
                  <a:noAutofit/>
                </a:bodyPr>
                <a:lstStyle/>
                <a:p>
                  <a:r>
                    <a:rPr lang="en-US" altLang="ko-KR" sz="800" b="1">
                      <a:solidFill>
                        <a:srgbClr val="00B05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Inorganic fertillizer</a:t>
                  </a:r>
                  <a:endParaRPr lang="ko-KR" altLang="en-US" sz="800" b="1" baseline="-25000">
                    <a:solidFill>
                      <a:srgbClr val="00B05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endParaRPr>
                </a:p>
              </xdr:txBody>
            </xdr:sp>
          </xdr:grpSp>
          <xdr:sp macro="" textlink="">
            <xdr:nvSpPr>
              <xdr:cNvPr id="8" name="TextBox 7"/>
              <xdr:cNvSpPr txBox="1"/>
            </xdr:nvSpPr>
            <xdr:spPr>
              <a:xfrm>
                <a:off x="48717092" y="1123312"/>
                <a:ext cx="1081617" cy="597047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 anchorCtr="1">
                <a:noAutofit/>
              </a:bodyPr>
              <a:lstStyle/>
              <a:p>
                <a:r>
                  <a:rPr lang="ko-KR" altLang="en-US" sz="1000" b="1">
                    <a:solidFill>
                      <a:srgbClr val="0000CC"/>
                    </a:solidFill>
                    <a:latin typeface="+mn-ea"/>
                    <a:ea typeface="+mn-ea"/>
                    <a:cs typeface="Times New Roman" panose="02020603050405020304" pitchFamily="18" charset="0"/>
                  </a:rPr>
                  <a:t>●</a:t>
                </a:r>
                <a:r>
                  <a:rPr lang="ko-KR" altLang="en-US" sz="1000" b="1">
                    <a:solidFill>
                      <a:sysClr val="windowText" lastClr="000000"/>
                    </a:solidFill>
                    <a:latin typeface="+mn-ea"/>
                    <a:ea typeface="+mn-ea"/>
                    <a:cs typeface="Times New Roman" panose="02020603050405020304" pitchFamily="18" charset="0"/>
                  </a:rPr>
                  <a:t> 본류</a:t>
                </a:r>
                <a:endParaRPr lang="en-US" altLang="ko-KR" sz="1000" b="1" baseline="-25000">
                  <a:solidFill>
                    <a:sysClr val="windowText" lastClr="000000"/>
                  </a:solidFill>
                  <a:latin typeface="+mn-ea"/>
                  <a:ea typeface="+mn-ea"/>
                  <a:cs typeface="Times New Roman" panose="02020603050405020304" pitchFamily="18" charset="0"/>
                </a:endParaRPr>
              </a:p>
              <a:p>
                <a:r>
                  <a:rPr lang="ko-KR" altLang="ko-KR" sz="1000" b="1">
                    <a:solidFill>
                      <a:srgbClr val="FF0000"/>
                    </a:solidFill>
                    <a:effectLst/>
                    <a:latin typeface="+mn-ea"/>
                    <a:ea typeface="+mn-ea"/>
                    <a:cs typeface="+mn-cs"/>
                  </a:rPr>
                  <a:t>▲</a:t>
                </a:r>
                <a:r>
                  <a:rPr lang="en-US" altLang="ko-KR" sz="1000" b="1">
                    <a:solidFill>
                      <a:schemeClr val="dk1"/>
                    </a:solidFill>
                    <a:effectLst/>
                    <a:latin typeface="+mn-ea"/>
                    <a:ea typeface="+mn-ea"/>
                    <a:cs typeface="+mn-cs"/>
                  </a:rPr>
                  <a:t> </a:t>
                </a:r>
                <a:r>
                  <a:rPr lang="ko-KR" altLang="en-US" sz="1000" b="1" baseline="0">
                    <a:solidFill>
                      <a:sysClr val="windowText" lastClr="000000"/>
                    </a:solidFill>
                    <a:latin typeface="+mn-ea"/>
                    <a:ea typeface="+mn-ea"/>
                    <a:cs typeface="Times New Roman" panose="02020603050405020304" pitchFamily="18" charset="0"/>
                  </a:rPr>
                  <a:t>지류</a:t>
                </a:r>
                <a:endParaRPr lang="en-US" altLang="ko-KR" sz="1000" b="1" baseline="0">
                  <a:solidFill>
                    <a:sysClr val="windowText" lastClr="000000"/>
                  </a:solidFill>
                  <a:latin typeface="+mn-ea"/>
                  <a:ea typeface="+mn-ea"/>
                  <a:cs typeface="Times New Roman" panose="02020603050405020304" pitchFamily="18" charset="0"/>
                </a:endParaRPr>
              </a:p>
            </xdr:txBody>
          </xdr:sp>
        </xdr:grpSp>
        <xdr:sp macro="" textlink="">
          <xdr:nvSpPr>
            <xdr:cNvPr id="6" name="포인트가 5개인 별 5"/>
            <xdr:cNvSpPr/>
          </xdr:nvSpPr>
          <xdr:spPr>
            <a:xfrm>
              <a:off x="49415656" y="2779432"/>
              <a:ext cx="144000" cy="144000"/>
            </a:xfrm>
            <a:prstGeom prst="star5">
              <a:avLst/>
            </a:prstGeom>
            <a:noFill/>
            <a:ln>
              <a:solidFill>
                <a:srgbClr val="0000CC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</xdr:grpSp>
      <xdr:sp macro="" textlink="">
        <xdr:nvSpPr>
          <xdr:cNvPr id="4" name="포인트가 5개인 별 3"/>
          <xdr:cNvSpPr/>
        </xdr:nvSpPr>
        <xdr:spPr>
          <a:xfrm>
            <a:off x="38128944" y="3231006"/>
            <a:ext cx="139387" cy="128734"/>
          </a:xfrm>
          <a:prstGeom prst="star5">
            <a:avLst/>
          </a:prstGeom>
          <a:noFill/>
          <a:ln>
            <a:solidFill>
              <a:srgbClr val="0000CC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50</xdr:col>
      <xdr:colOff>0</xdr:colOff>
      <xdr:row>18</xdr:row>
      <xdr:rowOff>0</xdr:rowOff>
    </xdr:from>
    <xdr:to>
      <xdr:col>55</xdr:col>
      <xdr:colOff>156332</xdr:colOff>
      <xdr:row>31</xdr:row>
      <xdr:rowOff>164657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635531" y="3857625"/>
          <a:ext cx="3609145" cy="2950720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50</xdr:col>
      <xdr:colOff>0</xdr:colOff>
      <xdr:row>2</xdr:row>
      <xdr:rowOff>0</xdr:rowOff>
    </xdr:from>
    <xdr:to>
      <xdr:col>55</xdr:col>
      <xdr:colOff>152780</xdr:colOff>
      <xdr:row>15</xdr:row>
      <xdr:rowOff>94677</xdr:rowOff>
    </xdr:to>
    <xdr:grpSp>
      <xdr:nvGrpSpPr>
        <xdr:cNvPr id="2" name="그룹 1"/>
        <xdr:cNvGrpSpPr/>
      </xdr:nvGrpSpPr>
      <xdr:grpSpPr>
        <a:xfrm>
          <a:off x="36318265" y="437029"/>
          <a:ext cx="3570574" cy="2862530"/>
          <a:chOff x="35959677" y="1210235"/>
          <a:chExt cx="3570574" cy="2862530"/>
        </a:xfrm>
      </xdr:grpSpPr>
      <xdr:grpSp>
        <xdr:nvGrpSpPr>
          <xdr:cNvPr id="3" name="그룹 2"/>
          <xdr:cNvGrpSpPr/>
        </xdr:nvGrpSpPr>
        <xdr:grpSpPr>
          <a:xfrm>
            <a:off x="35959677" y="1210235"/>
            <a:ext cx="3570574" cy="2862530"/>
            <a:chOff x="46612969" y="857250"/>
            <a:chExt cx="3688749" cy="3201978"/>
          </a:xfrm>
        </xdr:grpSpPr>
        <xdr:grpSp>
          <xdr:nvGrpSpPr>
            <xdr:cNvPr id="5" name="그룹 4"/>
            <xdr:cNvGrpSpPr/>
          </xdr:nvGrpSpPr>
          <xdr:grpSpPr>
            <a:xfrm>
              <a:off x="46612969" y="857250"/>
              <a:ext cx="3688749" cy="3201978"/>
              <a:chOff x="46471417" y="857250"/>
              <a:chExt cx="3675520" cy="3164936"/>
            </a:xfrm>
          </xdr:grpSpPr>
          <xdr:grpSp>
            <xdr:nvGrpSpPr>
              <xdr:cNvPr id="7" name="그룹 6"/>
              <xdr:cNvGrpSpPr/>
            </xdr:nvGrpSpPr>
            <xdr:grpSpPr>
              <a:xfrm>
                <a:off x="46471417" y="857250"/>
                <a:ext cx="3675520" cy="3164936"/>
                <a:chOff x="36318265" y="212912"/>
                <a:chExt cx="3602705" cy="3039493"/>
              </a:xfrm>
            </xdr:grpSpPr>
            <xdr:grpSp>
              <xdr:nvGrpSpPr>
                <xdr:cNvPr id="9" name="그룹 8"/>
                <xdr:cNvGrpSpPr/>
              </xdr:nvGrpSpPr>
              <xdr:grpSpPr>
                <a:xfrm>
                  <a:off x="36318265" y="212912"/>
                  <a:ext cx="3602705" cy="3039493"/>
                  <a:chOff x="9510958" y="2957512"/>
                  <a:chExt cx="3204917" cy="3005978"/>
                </a:xfrm>
              </xdr:grpSpPr>
              <xdr:graphicFrame macro="">
                <xdr:nvGraphicFramePr>
                  <xdr:cNvPr id="11" name="차트 10"/>
                  <xdr:cNvGraphicFramePr/>
                </xdr:nvGraphicFramePr>
                <xdr:xfrm>
                  <a:off x="9715500" y="2957512"/>
                  <a:ext cx="3000375" cy="2833688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1"/>
                  </a:graphicData>
                </a:graphic>
              </xdr:graphicFrame>
              <xdr:sp macro="" textlink="">
                <xdr:nvSpPr>
                  <xdr:cNvPr id="12" name="모서리가 둥근 직사각형 11"/>
                  <xdr:cNvSpPr/>
                </xdr:nvSpPr>
                <xdr:spPr>
                  <a:xfrm>
                    <a:off x="10782492" y="3590064"/>
                    <a:ext cx="615201" cy="1829850"/>
                  </a:xfrm>
                  <a:prstGeom prst="roundRect">
                    <a:avLst/>
                  </a:prstGeom>
                  <a:noFill/>
                  <a:ln w="9525">
                    <a:solidFill>
                      <a:srgbClr val="FF0000"/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ko-KR" altLang="en-US" sz="1100"/>
                  </a:p>
                </xdr:txBody>
              </xdr:sp>
              <xdr:sp macro="" textlink="">
                <xdr:nvSpPr>
                  <xdr:cNvPr id="13" name="모서리가 둥근 직사각형 12"/>
                  <xdr:cNvSpPr/>
                </xdr:nvSpPr>
                <xdr:spPr>
                  <a:xfrm>
                    <a:off x="10883175" y="3588556"/>
                    <a:ext cx="1586570" cy="1829850"/>
                  </a:xfrm>
                  <a:prstGeom prst="roundRect">
                    <a:avLst/>
                  </a:prstGeom>
                  <a:noFill/>
                  <a:ln w="9525">
                    <a:solidFill>
                      <a:srgbClr val="00B0F0"/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ko-KR" altLang="en-US" sz="1100"/>
                  </a:p>
                </xdr:txBody>
              </xdr:sp>
              <xdr:sp macro="" textlink="">
                <xdr:nvSpPr>
                  <xdr:cNvPr id="14" name="모서리가 둥근 직사각형 13"/>
                  <xdr:cNvSpPr/>
                </xdr:nvSpPr>
                <xdr:spPr>
                  <a:xfrm>
                    <a:off x="10100030" y="3590058"/>
                    <a:ext cx="971370" cy="1829850"/>
                  </a:xfrm>
                  <a:prstGeom prst="roundRect">
                    <a:avLst/>
                  </a:prstGeom>
                  <a:noFill/>
                  <a:ln w="9525">
                    <a:solidFill>
                      <a:srgbClr val="00B050"/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ko-KR" altLang="en-US" sz="1100"/>
                  </a:p>
                </xdr:txBody>
              </xdr:sp>
              <xdr:sp macro="" textlink="">
                <xdr:nvSpPr>
                  <xdr:cNvPr id="15" name="TextBox 14"/>
                  <xdr:cNvSpPr txBox="1"/>
                </xdr:nvSpPr>
                <xdr:spPr>
                  <a:xfrm>
                    <a:off x="10785174" y="5689890"/>
                    <a:ext cx="1008000" cy="273600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vertOverflow="overflow" horzOverflow="overflow" wrap="square" rtlCol="0" anchor="ctr" anchorCtr="1">
                    <a:spAutoFit/>
                  </a:bodyPr>
                  <a:lstStyle/>
                  <a:p>
                    <a:r>
                      <a:rPr lang="en-US" altLang="ko-KR" sz="1200" b="1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15</a:t>
                    </a:r>
                    <a:r>
                      <a:rPr lang="en-US" altLang="ko-KR" sz="1200" b="1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N-NO</a:t>
                    </a:r>
                    <a:r>
                      <a:rPr lang="en-US" altLang="ko-KR" sz="1200" b="1" baseline="-25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 </a:t>
                    </a:r>
                    <a:r>
                      <a:rPr lang="en-US" altLang="ko-KR" sz="1200" b="1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(‰)</a:t>
                    </a:r>
                    <a:endParaRPr lang="ko-KR" altLang="en-US" sz="1200" b="1" baseline="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xdr:txBody>
              </xdr:sp>
              <xdr:sp macro="" textlink="">
                <xdr:nvSpPr>
                  <xdr:cNvPr id="16" name="TextBox 15"/>
                  <xdr:cNvSpPr txBox="1"/>
                </xdr:nvSpPr>
                <xdr:spPr>
                  <a:xfrm rot="16200000">
                    <a:off x="9121663" y="4142141"/>
                    <a:ext cx="1052512" cy="27392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wrap="square" rtlCol="0" anchor="ctr" anchorCtr="1">
                    <a:spAutoFit/>
                  </a:bodyPr>
                  <a:lstStyle/>
                  <a:p>
                    <a:pPr marL="0" marR="0" lvl="0" indent="0" defTabSz="91440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/>
                    </a:pPr>
                    <a:r>
                      <a:rPr lang="en-US" altLang="ko-KR" sz="1200" b="1" baseline="30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18</a:t>
                    </a:r>
                    <a:r>
                      <a:rPr lang="en-US" altLang="ko-KR" sz="1200" b="1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O-NO</a:t>
                    </a:r>
                    <a:r>
                      <a:rPr lang="en-US" altLang="ko-KR" sz="1200" b="1" baseline="-2500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 </a:t>
                    </a:r>
                    <a:r>
                      <a:rPr lang="en-US" altLang="ko-KR" sz="1100" b="1" baseline="0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a:t>(‰)</a:t>
                    </a:r>
                    <a:endParaRPr lang="ko-KR" altLang="ko-KR" sz="1200">
                      <a:effectLst/>
                    </a:endParaRPr>
                  </a:p>
                </xdr:txBody>
              </xdr:sp>
              <xdr:sp macro="" textlink="">
                <xdr:nvSpPr>
                  <xdr:cNvPr id="17" name="모서리가 둥근 직사각형 16"/>
                  <xdr:cNvSpPr/>
                </xdr:nvSpPr>
                <xdr:spPr>
                  <a:xfrm>
                    <a:off x="10363073" y="3124735"/>
                    <a:ext cx="744717" cy="351127"/>
                  </a:xfrm>
                  <a:prstGeom prst="roundRect">
                    <a:avLst/>
                  </a:prstGeom>
                  <a:noFill/>
                  <a:ln w="9525">
                    <a:solidFill>
                      <a:srgbClr val="7030A0"/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ko-KR" altLang="en-US" sz="1100"/>
                  </a:p>
                </xdr:txBody>
              </xdr:sp>
              <xdr:sp macro="" textlink="">
                <xdr:nvSpPr>
                  <xdr:cNvPr id="18" name="TextBox 17"/>
                  <xdr:cNvSpPr txBox="1"/>
                </xdr:nvSpPr>
                <xdr:spPr>
                  <a:xfrm>
                    <a:off x="11744325" y="4984114"/>
                    <a:ext cx="666750" cy="36892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wrap="square" rtlCol="0" anchor="ctr" anchorCtr="1">
                    <a:spAutoFit/>
                  </a:bodyPr>
                  <a:lstStyle/>
                  <a:p>
                    <a:r>
                      <a:rPr lang="en-US" altLang="ko-KR" sz="800" b="1">
                        <a:solidFill>
                          <a:srgbClr val="00B0F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Manure &amp; Sewage</a:t>
                    </a:r>
                    <a:endParaRPr lang="ko-KR" altLang="en-US" sz="800" b="1" baseline="-25000">
                      <a:solidFill>
                        <a:srgbClr val="00B0F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xdr:txBody>
              </xdr:sp>
              <xdr:sp macro="" textlink="">
                <xdr:nvSpPr>
                  <xdr:cNvPr id="19" name="TextBox 18"/>
                  <xdr:cNvSpPr txBox="1"/>
                </xdr:nvSpPr>
                <xdr:spPr>
                  <a:xfrm>
                    <a:off x="10876181" y="5025411"/>
                    <a:ext cx="666750" cy="21031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wrap="square" rtlCol="0" anchor="ctr" anchorCtr="1">
                    <a:spAutoFit/>
                  </a:bodyPr>
                  <a:lstStyle/>
                  <a:p>
                    <a:r>
                      <a:rPr lang="en-US" altLang="ko-KR" sz="800" b="1">
                        <a:solidFill>
                          <a:srgbClr val="FF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Soil N</a:t>
                    </a:r>
                    <a:endParaRPr lang="ko-KR" altLang="en-US" sz="800" b="1" baseline="-25000">
                      <a:solidFill>
                        <a:srgbClr val="FF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xdr:txBody>
              </xdr:sp>
              <xdr:sp macro="" textlink="">
                <xdr:nvSpPr>
                  <xdr:cNvPr id="20" name="TextBox 19"/>
                  <xdr:cNvSpPr txBox="1"/>
                </xdr:nvSpPr>
                <xdr:spPr>
                  <a:xfrm>
                    <a:off x="10443369" y="3144701"/>
                    <a:ext cx="582822" cy="36892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wrap="square" rtlCol="0" anchor="ctr" anchorCtr="1">
                    <a:spAutoFit/>
                  </a:bodyPr>
                  <a:lstStyle/>
                  <a:p>
                    <a:pPr algn="ctr"/>
                    <a:r>
                      <a:rPr lang="en-US" altLang="ko-KR" sz="800" b="1">
                        <a:solidFill>
                          <a:srgbClr val="7030A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NO</a:t>
                    </a:r>
                    <a:r>
                      <a:rPr lang="en-US" altLang="ko-KR" sz="800" b="1" baseline="-25000">
                        <a:solidFill>
                          <a:srgbClr val="7030A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3</a:t>
                    </a:r>
                    <a:r>
                      <a:rPr lang="en-US" altLang="ko-KR" sz="800" b="1" baseline="30000">
                        <a:solidFill>
                          <a:srgbClr val="7030A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-</a:t>
                    </a:r>
                    <a:r>
                      <a:rPr lang="en-US" altLang="ko-KR" sz="800" b="1">
                        <a:solidFill>
                          <a:srgbClr val="7030A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</a:t>
                    </a:r>
                  </a:p>
                  <a:p>
                    <a:pPr algn="ctr"/>
                    <a:r>
                      <a:rPr lang="en-US" altLang="ko-KR" sz="800" b="1">
                        <a:solidFill>
                          <a:srgbClr val="7030A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fertilizer</a:t>
                    </a:r>
                  </a:p>
                </xdr:txBody>
              </xdr:sp>
            </xdr:grpSp>
            <xdr:sp macro="" textlink="">
              <xdr:nvSpPr>
                <xdr:cNvPr id="10" name="TextBox 9"/>
                <xdr:cNvSpPr txBox="1"/>
              </xdr:nvSpPr>
              <xdr:spPr>
                <a:xfrm>
                  <a:off x="37102677" y="2342031"/>
                  <a:ext cx="818610" cy="365828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 anchorCtr="1">
                  <a:noAutofit/>
                </a:bodyPr>
                <a:lstStyle/>
                <a:p>
                  <a:r>
                    <a:rPr lang="en-US" altLang="ko-KR" sz="800" b="1">
                      <a:solidFill>
                        <a:srgbClr val="00B05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Inorganic fertillizer</a:t>
                  </a:r>
                  <a:endParaRPr lang="ko-KR" altLang="en-US" sz="800" b="1" baseline="-25000">
                    <a:solidFill>
                      <a:srgbClr val="00B05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endParaRPr>
                </a:p>
              </xdr:txBody>
            </xdr:sp>
          </xdr:grpSp>
          <xdr:sp macro="" textlink="">
            <xdr:nvSpPr>
              <xdr:cNvPr id="8" name="TextBox 7"/>
              <xdr:cNvSpPr txBox="1"/>
            </xdr:nvSpPr>
            <xdr:spPr>
              <a:xfrm>
                <a:off x="48717092" y="1123312"/>
                <a:ext cx="1081617" cy="597047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 anchorCtr="1">
                <a:noAutofit/>
              </a:bodyPr>
              <a:lstStyle/>
              <a:p>
                <a:r>
                  <a:rPr lang="ko-KR" altLang="en-US" sz="1000" b="1">
                    <a:solidFill>
                      <a:srgbClr val="0000CC"/>
                    </a:solidFill>
                    <a:latin typeface="+mn-ea"/>
                    <a:ea typeface="+mn-ea"/>
                    <a:cs typeface="Times New Roman" panose="02020603050405020304" pitchFamily="18" charset="0"/>
                  </a:rPr>
                  <a:t>●</a:t>
                </a:r>
                <a:r>
                  <a:rPr lang="ko-KR" altLang="en-US" sz="1000" b="1">
                    <a:solidFill>
                      <a:sysClr val="windowText" lastClr="000000"/>
                    </a:solidFill>
                    <a:latin typeface="+mn-ea"/>
                    <a:ea typeface="+mn-ea"/>
                    <a:cs typeface="Times New Roman" panose="02020603050405020304" pitchFamily="18" charset="0"/>
                  </a:rPr>
                  <a:t> 본류</a:t>
                </a:r>
                <a:endParaRPr lang="en-US" altLang="ko-KR" sz="1000" b="1" baseline="-25000">
                  <a:solidFill>
                    <a:sysClr val="windowText" lastClr="000000"/>
                  </a:solidFill>
                  <a:latin typeface="+mn-ea"/>
                  <a:ea typeface="+mn-ea"/>
                  <a:cs typeface="Times New Roman" panose="02020603050405020304" pitchFamily="18" charset="0"/>
                </a:endParaRPr>
              </a:p>
              <a:p>
                <a:r>
                  <a:rPr lang="ko-KR" altLang="ko-KR" sz="1000" b="1">
                    <a:solidFill>
                      <a:srgbClr val="FF0000"/>
                    </a:solidFill>
                    <a:effectLst/>
                    <a:latin typeface="+mn-ea"/>
                    <a:ea typeface="+mn-ea"/>
                    <a:cs typeface="+mn-cs"/>
                  </a:rPr>
                  <a:t>▲</a:t>
                </a:r>
                <a:r>
                  <a:rPr lang="en-US" altLang="ko-KR" sz="1000" b="1">
                    <a:solidFill>
                      <a:schemeClr val="dk1"/>
                    </a:solidFill>
                    <a:effectLst/>
                    <a:latin typeface="+mn-ea"/>
                    <a:ea typeface="+mn-ea"/>
                    <a:cs typeface="+mn-cs"/>
                  </a:rPr>
                  <a:t> </a:t>
                </a:r>
                <a:r>
                  <a:rPr lang="ko-KR" altLang="en-US" sz="1000" b="1" baseline="0">
                    <a:solidFill>
                      <a:sysClr val="windowText" lastClr="000000"/>
                    </a:solidFill>
                    <a:latin typeface="+mn-ea"/>
                    <a:ea typeface="+mn-ea"/>
                    <a:cs typeface="Times New Roman" panose="02020603050405020304" pitchFamily="18" charset="0"/>
                  </a:rPr>
                  <a:t>지류</a:t>
                </a:r>
                <a:endParaRPr lang="en-US" altLang="ko-KR" sz="1000" b="1" baseline="0">
                  <a:solidFill>
                    <a:sysClr val="windowText" lastClr="000000"/>
                  </a:solidFill>
                  <a:latin typeface="+mn-ea"/>
                  <a:ea typeface="+mn-ea"/>
                  <a:cs typeface="Times New Roman" panose="02020603050405020304" pitchFamily="18" charset="0"/>
                </a:endParaRPr>
              </a:p>
            </xdr:txBody>
          </xdr:sp>
        </xdr:grpSp>
        <xdr:sp macro="" textlink="">
          <xdr:nvSpPr>
            <xdr:cNvPr id="6" name="포인트가 5개인 별 5"/>
            <xdr:cNvSpPr/>
          </xdr:nvSpPr>
          <xdr:spPr>
            <a:xfrm>
              <a:off x="49750072" y="2459029"/>
              <a:ext cx="144000" cy="144000"/>
            </a:xfrm>
            <a:prstGeom prst="star5">
              <a:avLst/>
            </a:prstGeom>
            <a:noFill/>
            <a:ln>
              <a:solidFill>
                <a:srgbClr val="0000CC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</xdr:grpSp>
      <xdr:sp macro="" textlink="">
        <xdr:nvSpPr>
          <xdr:cNvPr id="4" name="포인트가 5개인 별 3"/>
          <xdr:cNvSpPr/>
        </xdr:nvSpPr>
        <xdr:spPr>
          <a:xfrm>
            <a:off x="38223266" y="3372975"/>
            <a:ext cx="139387" cy="128734"/>
          </a:xfrm>
          <a:prstGeom prst="star5">
            <a:avLst/>
          </a:prstGeom>
          <a:noFill/>
          <a:ln>
            <a:solidFill>
              <a:srgbClr val="0000CC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50</xdr:col>
      <xdr:colOff>0</xdr:colOff>
      <xdr:row>18</xdr:row>
      <xdr:rowOff>0</xdr:rowOff>
    </xdr:from>
    <xdr:to>
      <xdr:col>55</xdr:col>
      <xdr:colOff>154772</xdr:colOff>
      <xdr:row>31</xdr:row>
      <xdr:rowOff>164577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318265" y="3843618"/>
          <a:ext cx="3572566" cy="2932430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50</xdr:col>
      <xdr:colOff>0</xdr:colOff>
      <xdr:row>2</xdr:row>
      <xdr:rowOff>0</xdr:rowOff>
    </xdr:from>
    <xdr:to>
      <xdr:col>55</xdr:col>
      <xdr:colOff>152780</xdr:colOff>
      <xdr:row>15</xdr:row>
      <xdr:rowOff>94677</xdr:rowOff>
    </xdr:to>
    <xdr:grpSp>
      <xdr:nvGrpSpPr>
        <xdr:cNvPr id="2" name="그룹 1"/>
        <xdr:cNvGrpSpPr/>
      </xdr:nvGrpSpPr>
      <xdr:grpSpPr>
        <a:xfrm>
          <a:off x="36318265" y="437029"/>
          <a:ext cx="3570574" cy="2862530"/>
          <a:chOff x="35959677" y="1210235"/>
          <a:chExt cx="3570574" cy="2862530"/>
        </a:xfrm>
      </xdr:grpSpPr>
      <xdr:grpSp>
        <xdr:nvGrpSpPr>
          <xdr:cNvPr id="5" name="그룹 4"/>
          <xdr:cNvGrpSpPr/>
        </xdr:nvGrpSpPr>
        <xdr:grpSpPr>
          <a:xfrm>
            <a:off x="35959677" y="1210235"/>
            <a:ext cx="3570574" cy="2862530"/>
            <a:chOff x="46471417" y="857250"/>
            <a:chExt cx="3675520" cy="3164936"/>
          </a:xfrm>
        </xdr:grpSpPr>
        <xdr:grpSp>
          <xdr:nvGrpSpPr>
            <xdr:cNvPr id="7" name="그룹 6"/>
            <xdr:cNvGrpSpPr/>
          </xdr:nvGrpSpPr>
          <xdr:grpSpPr>
            <a:xfrm>
              <a:off x="46471417" y="857250"/>
              <a:ext cx="3675520" cy="3164936"/>
              <a:chOff x="36318265" y="212912"/>
              <a:chExt cx="3602705" cy="3039493"/>
            </a:xfrm>
          </xdr:grpSpPr>
          <xdr:grpSp>
            <xdr:nvGrpSpPr>
              <xdr:cNvPr id="9" name="그룹 8"/>
              <xdr:cNvGrpSpPr/>
            </xdr:nvGrpSpPr>
            <xdr:grpSpPr>
              <a:xfrm>
                <a:off x="36318265" y="212912"/>
                <a:ext cx="3602705" cy="3039493"/>
                <a:chOff x="9510958" y="2957512"/>
                <a:chExt cx="3204917" cy="3005978"/>
              </a:xfrm>
            </xdr:grpSpPr>
            <xdr:graphicFrame macro="">
              <xdr:nvGraphicFramePr>
                <xdr:cNvPr id="11" name="차트 10"/>
                <xdr:cNvGraphicFramePr/>
              </xdr:nvGraphicFramePr>
              <xdr:xfrm>
                <a:off x="9715500" y="2957512"/>
                <a:ext cx="3000375" cy="2833688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1"/>
                </a:graphicData>
              </a:graphic>
            </xdr:graphicFrame>
            <xdr:sp macro="" textlink="">
              <xdr:nvSpPr>
                <xdr:cNvPr id="12" name="모서리가 둥근 직사각형 11"/>
                <xdr:cNvSpPr/>
              </xdr:nvSpPr>
              <xdr:spPr>
                <a:xfrm>
                  <a:off x="10782492" y="3590064"/>
                  <a:ext cx="615201" cy="1829850"/>
                </a:xfrm>
                <a:prstGeom prst="roundRect">
                  <a:avLst/>
                </a:prstGeom>
                <a:noFill/>
                <a:ln w="9525">
                  <a:solidFill>
                    <a:srgbClr val="FF0000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ko-KR" altLang="en-US" sz="1100"/>
                </a:p>
              </xdr:txBody>
            </xdr:sp>
            <xdr:sp macro="" textlink="">
              <xdr:nvSpPr>
                <xdr:cNvPr id="13" name="모서리가 둥근 직사각형 12"/>
                <xdr:cNvSpPr/>
              </xdr:nvSpPr>
              <xdr:spPr>
                <a:xfrm>
                  <a:off x="10883175" y="3588556"/>
                  <a:ext cx="1586570" cy="1829850"/>
                </a:xfrm>
                <a:prstGeom prst="roundRect">
                  <a:avLst/>
                </a:prstGeom>
                <a:noFill/>
                <a:ln w="9525">
                  <a:solidFill>
                    <a:srgbClr val="00B0F0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ko-KR" altLang="en-US" sz="1100"/>
                </a:p>
              </xdr:txBody>
            </xdr:sp>
            <xdr:sp macro="" textlink="">
              <xdr:nvSpPr>
                <xdr:cNvPr id="14" name="모서리가 둥근 직사각형 13"/>
                <xdr:cNvSpPr/>
              </xdr:nvSpPr>
              <xdr:spPr>
                <a:xfrm>
                  <a:off x="10100030" y="3590058"/>
                  <a:ext cx="971370" cy="1829850"/>
                </a:xfrm>
                <a:prstGeom prst="roundRect">
                  <a:avLst/>
                </a:prstGeom>
                <a:noFill/>
                <a:ln w="9525">
                  <a:solidFill>
                    <a:srgbClr val="00B050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ko-KR" altLang="en-US" sz="1100"/>
                </a:p>
              </xdr:txBody>
            </xdr:sp>
            <xdr:sp macro="" textlink="">
              <xdr:nvSpPr>
                <xdr:cNvPr id="15" name="TextBox 14"/>
                <xdr:cNvSpPr txBox="1"/>
              </xdr:nvSpPr>
              <xdr:spPr>
                <a:xfrm>
                  <a:off x="10785174" y="5689890"/>
                  <a:ext cx="1008000" cy="273600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overflow" horzOverflow="overflow" wrap="square" rtlCol="0" anchor="ctr" anchorCtr="1">
                  <a:spAutoFit/>
                </a:bodyPr>
                <a:lstStyle/>
                <a:p>
                  <a:r>
                    <a:rPr lang="en-US" altLang="ko-KR" sz="1200" b="1" baseline="30000"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15</a:t>
                  </a:r>
                  <a:r>
                    <a:rPr lang="en-US" altLang="ko-KR" sz="1200" b="1"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N-NO</a:t>
                  </a:r>
                  <a:r>
                    <a:rPr lang="en-US" altLang="ko-KR" sz="1200" b="1" baseline="-25000"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3 </a:t>
                  </a:r>
                  <a:r>
                    <a:rPr lang="en-US" altLang="ko-KR" sz="1200" b="1" baseline="0"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(‰)</a:t>
                  </a:r>
                  <a:endParaRPr lang="ko-KR" altLang="en-US" sz="1200" b="1" baseline="0">
                    <a:latin typeface="Times New Roman" panose="02020603050405020304" pitchFamily="18" charset="0"/>
                    <a:cs typeface="Times New Roman" panose="02020603050405020304" pitchFamily="18" charset="0"/>
                  </a:endParaRPr>
                </a:p>
              </xdr:txBody>
            </xdr:sp>
            <xdr:sp macro="" textlink="">
              <xdr:nvSpPr>
                <xdr:cNvPr id="16" name="TextBox 15"/>
                <xdr:cNvSpPr txBox="1"/>
              </xdr:nvSpPr>
              <xdr:spPr>
                <a:xfrm rot="16200000">
                  <a:off x="9121663" y="4142141"/>
                  <a:ext cx="1052512" cy="27392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 anchorCtr="1">
                  <a:spAutoFit/>
                </a:bodyPr>
                <a:lstStyle/>
                <a:p>
                  <a:pPr marL="0" marR="0" lvl="0" indent="0" defTabSz="91440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/>
                  </a:pPr>
                  <a:r>
                    <a:rPr lang="en-US" altLang="ko-KR" sz="1200" b="1" baseline="30000"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18</a:t>
                  </a:r>
                  <a:r>
                    <a:rPr lang="en-US" altLang="ko-KR" sz="1200" b="1"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O-NO</a:t>
                  </a:r>
                  <a:r>
                    <a:rPr lang="en-US" altLang="ko-KR" sz="1200" b="1" baseline="-25000"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3 </a:t>
                  </a:r>
                  <a:r>
                    <a:rPr lang="en-US" altLang="ko-KR" sz="1100" b="1" baseline="0">
                      <a:solidFill>
                        <a:schemeClr val="dk1"/>
                      </a:solidFill>
                      <a:effectLst/>
                      <a:latin typeface="+mn-lt"/>
                      <a:ea typeface="+mn-ea"/>
                      <a:cs typeface="+mn-cs"/>
                    </a:rPr>
                    <a:t>(‰)</a:t>
                  </a:r>
                  <a:endParaRPr lang="ko-KR" altLang="ko-KR" sz="1200">
                    <a:effectLst/>
                  </a:endParaRPr>
                </a:p>
              </xdr:txBody>
            </xdr:sp>
            <xdr:sp macro="" textlink="">
              <xdr:nvSpPr>
                <xdr:cNvPr id="17" name="모서리가 둥근 직사각형 16"/>
                <xdr:cNvSpPr/>
              </xdr:nvSpPr>
              <xdr:spPr>
                <a:xfrm>
                  <a:off x="10363073" y="3124735"/>
                  <a:ext cx="744717" cy="351127"/>
                </a:xfrm>
                <a:prstGeom prst="roundRect">
                  <a:avLst/>
                </a:prstGeom>
                <a:noFill/>
                <a:ln w="9525">
                  <a:solidFill>
                    <a:srgbClr val="7030A0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ko-KR" altLang="en-US" sz="1100"/>
                </a:p>
              </xdr:txBody>
            </xdr:sp>
            <xdr:sp macro="" textlink="">
              <xdr:nvSpPr>
                <xdr:cNvPr id="18" name="TextBox 17"/>
                <xdr:cNvSpPr txBox="1"/>
              </xdr:nvSpPr>
              <xdr:spPr>
                <a:xfrm>
                  <a:off x="11744325" y="4984114"/>
                  <a:ext cx="666750" cy="36892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 anchorCtr="1">
                  <a:spAutoFit/>
                </a:bodyPr>
                <a:lstStyle/>
                <a:p>
                  <a:r>
                    <a:rPr lang="en-US" altLang="ko-KR" sz="800" b="1">
                      <a:solidFill>
                        <a:srgbClr val="00B0F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Manure &amp; Sewage</a:t>
                  </a:r>
                  <a:endParaRPr lang="ko-KR" altLang="en-US" sz="800" b="1" baseline="-25000">
                    <a:solidFill>
                      <a:srgbClr val="00B0F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endParaRPr>
                </a:p>
              </xdr:txBody>
            </xdr:sp>
            <xdr:sp macro="" textlink="">
              <xdr:nvSpPr>
                <xdr:cNvPr id="19" name="TextBox 18"/>
                <xdr:cNvSpPr txBox="1"/>
              </xdr:nvSpPr>
              <xdr:spPr>
                <a:xfrm>
                  <a:off x="10876181" y="5025411"/>
                  <a:ext cx="666750" cy="21031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 anchorCtr="1">
                  <a:spAutoFit/>
                </a:bodyPr>
                <a:lstStyle/>
                <a:p>
                  <a:r>
                    <a:rPr lang="en-US" altLang="ko-KR" sz="800" b="1">
                      <a:solidFill>
                        <a:srgbClr val="FF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Soil N</a:t>
                  </a:r>
                  <a:endParaRPr lang="ko-KR" altLang="en-US" sz="800" b="1" baseline="-25000">
                    <a:solidFill>
                      <a:srgbClr val="FF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endParaRPr>
                </a:p>
              </xdr:txBody>
            </xdr:sp>
            <xdr:sp macro="" textlink="">
              <xdr:nvSpPr>
                <xdr:cNvPr id="20" name="TextBox 19"/>
                <xdr:cNvSpPr txBox="1"/>
              </xdr:nvSpPr>
              <xdr:spPr>
                <a:xfrm>
                  <a:off x="10443369" y="3144701"/>
                  <a:ext cx="582822" cy="36892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 anchorCtr="1">
                  <a:spAutoFit/>
                </a:bodyPr>
                <a:lstStyle/>
                <a:p>
                  <a:pPr algn="ctr"/>
                  <a:r>
                    <a:rPr lang="en-US" altLang="ko-KR" sz="800" b="1">
                      <a:solidFill>
                        <a:srgbClr val="7030A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NO</a:t>
                  </a:r>
                  <a:r>
                    <a:rPr lang="en-US" altLang="ko-KR" sz="800" b="1" baseline="-25000">
                      <a:solidFill>
                        <a:srgbClr val="7030A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3</a:t>
                  </a:r>
                  <a:r>
                    <a:rPr lang="en-US" altLang="ko-KR" sz="800" b="1" baseline="30000">
                      <a:solidFill>
                        <a:srgbClr val="7030A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-</a:t>
                  </a:r>
                  <a:r>
                    <a:rPr lang="en-US" altLang="ko-KR" sz="800" b="1">
                      <a:solidFill>
                        <a:srgbClr val="7030A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 </a:t>
                  </a:r>
                </a:p>
                <a:p>
                  <a:pPr algn="ctr"/>
                  <a:r>
                    <a:rPr lang="en-US" altLang="ko-KR" sz="800" b="1">
                      <a:solidFill>
                        <a:srgbClr val="7030A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fertilizer</a:t>
                  </a:r>
                </a:p>
              </xdr:txBody>
            </xdr:sp>
          </xdr:grpSp>
          <xdr:sp macro="" textlink="">
            <xdr:nvSpPr>
              <xdr:cNvPr id="10" name="TextBox 9"/>
              <xdr:cNvSpPr txBox="1"/>
            </xdr:nvSpPr>
            <xdr:spPr>
              <a:xfrm>
                <a:off x="37102677" y="2342031"/>
                <a:ext cx="818610" cy="365828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 anchorCtr="1">
                <a:noAutofit/>
              </a:bodyPr>
              <a:lstStyle/>
              <a:p>
                <a:r>
                  <a:rPr lang="en-US" altLang="ko-KR" sz="800" b="1">
                    <a:solidFill>
                      <a:srgbClr val="00B05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Inorganic fertillizer</a:t>
                </a:r>
                <a:endParaRPr lang="ko-KR" altLang="en-US" sz="800" b="1" baseline="-25000">
                  <a:solidFill>
                    <a:srgbClr val="00B05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xdr:txBody>
          </xdr:sp>
        </xdr:grpSp>
        <xdr:sp macro="" textlink="">
          <xdr:nvSpPr>
            <xdr:cNvPr id="8" name="TextBox 7"/>
            <xdr:cNvSpPr txBox="1"/>
          </xdr:nvSpPr>
          <xdr:spPr>
            <a:xfrm>
              <a:off x="48717092" y="1123312"/>
              <a:ext cx="1081617" cy="59704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 anchorCtr="1">
              <a:noAutofit/>
            </a:bodyPr>
            <a:lstStyle/>
            <a:p>
              <a:r>
                <a:rPr lang="ko-KR" altLang="en-US" sz="1000" b="1">
                  <a:solidFill>
                    <a:srgbClr val="0000CC"/>
                  </a:solidFill>
                  <a:latin typeface="+mn-ea"/>
                  <a:ea typeface="+mn-ea"/>
                  <a:cs typeface="Times New Roman" panose="02020603050405020304" pitchFamily="18" charset="0"/>
                </a:rPr>
                <a:t>●</a:t>
              </a:r>
              <a:r>
                <a:rPr lang="ko-KR" altLang="en-US" sz="1000" b="1">
                  <a:solidFill>
                    <a:sysClr val="windowText" lastClr="000000"/>
                  </a:solidFill>
                  <a:latin typeface="+mn-ea"/>
                  <a:ea typeface="+mn-ea"/>
                  <a:cs typeface="Times New Roman" panose="02020603050405020304" pitchFamily="18" charset="0"/>
                </a:rPr>
                <a:t> 본류</a:t>
              </a:r>
              <a:endParaRPr lang="en-US" altLang="ko-KR" sz="1000" b="1" baseline="-25000">
                <a:solidFill>
                  <a:sysClr val="windowText" lastClr="000000"/>
                </a:solidFill>
                <a:latin typeface="+mn-ea"/>
                <a:ea typeface="+mn-ea"/>
                <a:cs typeface="Times New Roman" panose="02020603050405020304" pitchFamily="18" charset="0"/>
              </a:endParaRPr>
            </a:p>
            <a:p>
              <a:r>
                <a:rPr lang="ko-KR" altLang="ko-KR" sz="1000" b="1">
                  <a:solidFill>
                    <a:srgbClr val="FF0000"/>
                  </a:solidFill>
                  <a:effectLst/>
                  <a:latin typeface="+mn-ea"/>
                  <a:ea typeface="+mn-ea"/>
                  <a:cs typeface="+mn-cs"/>
                </a:rPr>
                <a:t>▲</a:t>
              </a:r>
              <a:r>
                <a:rPr lang="en-US" altLang="ko-KR" sz="1000" b="1">
                  <a:solidFill>
                    <a:schemeClr val="dk1"/>
                  </a:solidFill>
                  <a:effectLst/>
                  <a:latin typeface="+mn-ea"/>
                  <a:ea typeface="+mn-ea"/>
                  <a:cs typeface="+mn-cs"/>
                </a:rPr>
                <a:t> </a:t>
              </a:r>
              <a:r>
                <a:rPr lang="ko-KR" altLang="en-US" sz="1000" b="1" baseline="0">
                  <a:solidFill>
                    <a:sysClr val="windowText" lastClr="000000"/>
                  </a:solidFill>
                  <a:latin typeface="+mn-ea"/>
                  <a:ea typeface="+mn-ea"/>
                  <a:cs typeface="Times New Roman" panose="02020603050405020304" pitchFamily="18" charset="0"/>
                </a:rPr>
                <a:t>지류</a:t>
              </a:r>
              <a:endParaRPr lang="en-US" altLang="ko-KR" sz="1000" b="1" baseline="0">
                <a:solidFill>
                  <a:sysClr val="windowText" lastClr="000000"/>
                </a:solidFill>
                <a:latin typeface="+mn-ea"/>
                <a:ea typeface="+mn-ea"/>
                <a:cs typeface="Times New Roman" panose="02020603050405020304" pitchFamily="18" charset="0"/>
              </a:endParaRPr>
            </a:p>
          </xdr:txBody>
        </xdr:sp>
      </xdr:grpSp>
      <xdr:sp macro="" textlink="">
        <xdr:nvSpPr>
          <xdr:cNvPr id="4" name="포인트가 5개인 별 3"/>
          <xdr:cNvSpPr/>
        </xdr:nvSpPr>
        <xdr:spPr>
          <a:xfrm>
            <a:off x="38223266" y="3160061"/>
            <a:ext cx="139387" cy="128734"/>
          </a:xfrm>
          <a:prstGeom prst="star5">
            <a:avLst/>
          </a:prstGeom>
          <a:noFill/>
          <a:ln>
            <a:solidFill>
              <a:srgbClr val="0000CC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278945</xdr:colOff>
      <xdr:row>2</xdr:row>
      <xdr:rowOff>163286</xdr:rowOff>
    </xdr:from>
    <xdr:to>
      <xdr:col>25</xdr:col>
      <xdr:colOff>529359</xdr:colOff>
      <xdr:row>16</xdr:row>
      <xdr:rowOff>114299</xdr:rowOff>
    </xdr:to>
    <xdr:grpSp>
      <xdr:nvGrpSpPr>
        <xdr:cNvPr id="56" name="그룹 55"/>
        <xdr:cNvGrpSpPr/>
      </xdr:nvGrpSpPr>
      <xdr:grpSpPr>
        <a:xfrm>
          <a:off x="16335374" y="585107"/>
          <a:ext cx="2971842" cy="2808513"/>
          <a:chOff x="11311617" y="879022"/>
          <a:chExt cx="2905125" cy="2808513"/>
        </a:xfrm>
      </xdr:grpSpPr>
      <xdr:grpSp>
        <xdr:nvGrpSpPr>
          <xdr:cNvPr id="52" name="그룹 51"/>
          <xdr:cNvGrpSpPr/>
        </xdr:nvGrpSpPr>
        <xdr:grpSpPr>
          <a:xfrm>
            <a:off x="11311617" y="879022"/>
            <a:ext cx="2905125" cy="2808513"/>
            <a:chOff x="11311617" y="879022"/>
            <a:chExt cx="2905125" cy="2808513"/>
          </a:xfrm>
        </xdr:grpSpPr>
        <mc:AlternateContent xmlns:mc="http://schemas.openxmlformats.org/markup-compatibility/2006">
          <mc:Choice xmlns:cx1="http://schemas.microsoft.com/office/drawing/2015/9/8/chartex" Requires="cx1">
            <xdr:graphicFrame macro="">
              <xdr:nvGraphicFramePr>
                <xdr:cNvPr id="24" name="차트 23"/>
                <xdr:cNvGraphicFramePr/>
              </xdr:nvGraphicFramePr>
              <xdr:xfrm>
                <a:off x="11311617" y="879022"/>
                <a:ext cx="2905125" cy="2808513"/>
              </xdr:xfrm>
              <a:graphic>
                <a:graphicData uri="http://schemas.microsoft.com/office/drawing/2014/chartex">
                  <cx:chart xmlns:cx="http://schemas.microsoft.com/office/drawing/2014/chartex" xmlns:r="http://schemas.openxmlformats.org/officeDocument/2006/relationships" r:id="rId1"/>
                </a:graphicData>
              </a:graphic>
            </xdr:graphicFrame>
          </mc:Choice>
          <mc:Fallback>
            <xdr:sp macro="" textlink="">
              <xdr:nvSpPr>
                <xdr:cNvPr id="0" name=""/>
                <xdr:cNvSpPr>
                  <a:spLocks noTextEdit="1"/>
                </xdr:cNvSpPr>
              </xdr:nvSpPr>
              <xdr:spPr>
                <a:prstGeom prst="rect">
                  <a:avLst/>
                </a:prstGeom>
                <a:solidFill>
                  <a:prstClr val="white"/>
                </a:solidFill>
                <a:ln w="1">
                  <a:solidFill>
                    <a:prstClr val="green"/>
                  </a:solidFill>
                </a:ln>
              </xdr:spPr>
              <xdr:txBody>
                <a:bodyPr vertOverflow="clip" horzOverflow="clip"/>
                <a:lstStyle/>
                <a:p>
                  <a:r>
                    <a:rPr lang="ko-KR" altLang="en-US" sz="1100"/>
                    <a:t>Excel 버전에서는 이 차트를 사용할 수 없습니다.
이 도형 편집하거나 이 통합 문서를 다른 파일 형식으로 저장하면 차트가 영구적으로 손상됩니다.</a:t>
                  </a:r>
                </a:p>
              </xdr:txBody>
            </xdr:sp>
          </mc:Fallback>
        </mc:AlternateContent>
        <xdr:sp macro="" textlink="">
          <xdr:nvSpPr>
            <xdr:cNvPr id="40" name="TextBox 39"/>
            <xdr:cNvSpPr txBox="1"/>
          </xdr:nvSpPr>
          <xdr:spPr>
            <a:xfrm>
              <a:off x="12872357" y="1034142"/>
              <a:ext cx="1260000" cy="7200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overflow" horzOverflow="overflow" wrap="square" rtlCol="0" anchor="ctr" anchorCtr="1">
              <a:noAutofit/>
            </a:bodyPr>
            <a:lstStyle/>
            <a:p>
              <a:r>
                <a:rPr lang="en-US" altLang="ko-KR" sz="1200" b="1" baseline="0">
                  <a:solidFill>
                    <a:schemeClr val="accent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■</a:t>
              </a:r>
              <a:r>
                <a:rPr lang="en-US" altLang="ko-KR" sz="1200" b="1">
                  <a:latin typeface="Times New Roman" panose="02020603050405020304" pitchFamily="18" charset="0"/>
                  <a:cs typeface="Times New Roman" panose="02020603050405020304" pitchFamily="18" charset="0"/>
                </a:rPr>
                <a:t> </a:t>
              </a:r>
              <a:r>
                <a:rPr lang="en-US" altLang="ko-KR" sz="1200" b="1" baseline="30000">
                  <a:latin typeface="Times New Roman" panose="02020603050405020304" pitchFamily="18" charset="0"/>
                  <a:cs typeface="Times New Roman" panose="02020603050405020304" pitchFamily="18" charset="0"/>
                </a:rPr>
                <a:t>15</a:t>
              </a:r>
              <a:r>
                <a:rPr lang="en-US" altLang="ko-KR" sz="1200" b="1">
                  <a:latin typeface="Times New Roman" panose="02020603050405020304" pitchFamily="18" charset="0"/>
                  <a:cs typeface="Times New Roman" panose="02020603050405020304" pitchFamily="18" charset="0"/>
                </a:rPr>
                <a:t>N-NO</a:t>
              </a:r>
              <a:r>
                <a:rPr lang="en-US" altLang="ko-KR" sz="1200" b="1" baseline="-25000">
                  <a:latin typeface="Times New Roman" panose="02020603050405020304" pitchFamily="18" charset="0"/>
                  <a:cs typeface="Times New Roman" panose="02020603050405020304" pitchFamily="18" charset="0"/>
                </a:rPr>
                <a:t>3</a:t>
              </a:r>
              <a:r>
                <a:rPr lang="en-US" altLang="ko-KR" sz="1200" b="1">
                  <a:latin typeface="Times New Roman" panose="02020603050405020304" pitchFamily="18" charset="0"/>
                  <a:cs typeface="Times New Roman" panose="02020603050405020304" pitchFamily="18" charset="0"/>
                </a:rPr>
                <a:t> (</a:t>
              </a:r>
              <a:r>
                <a:rPr lang="en-US" altLang="ko-KR" sz="1200" b="1">
                  <a:latin typeface="나눔바른고딕" panose="020B0603020101020101" pitchFamily="50" charset="-127"/>
                  <a:ea typeface="나눔바른고딕" panose="020B0603020101020101" pitchFamily="50" charset="-127"/>
                  <a:cs typeface="Times New Roman" panose="02020603050405020304" pitchFamily="18" charset="0"/>
                </a:rPr>
                <a:t>‰</a:t>
              </a:r>
              <a:r>
                <a:rPr lang="en-US" altLang="ko-KR" sz="1200" b="1" baseline="0">
                  <a:latin typeface="Times New Roman" panose="02020603050405020304" pitchFamily="18" charset="0"/>
                  <a:cs typeface="Times New Roman" panose="02020603050405020304" pitchFamily="18" charset="0"/>
                </a:rPr>
                <a:t>)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200" b="1" baseline="0">
                  <a:solidFill>
                    <a:schemeClr val="accent2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■</a:t>
              </a:r>
              <a:r>
                <a:rPr lang="en-US" altLang="ko-KR" sz="1200" b="1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 </a:t>
              </a:r>
              <a:r>
                <a:rPr lang="en-US" altLang="ko-KR" sz="1200" b="1" baseline="30000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18</a:t>
              </a:r>
              <a:r>
                <a:rPr lang="en-US" altLang="ko-KR" sz="1200" b="1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O-NO</a:t>
              </a:r>
              <a:r>
                <a:rPr lang="en-US" altLang="ko-KR" sz="1200" b="1" baseline="-25000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3</a:t>
              </a:r>
              <a:r>
                <a:rPr lang="en-US" altLang="ko-KR" sz="1200" b="1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 (‰</a:t>
              </a:r>
              <a:r>
                <a:rPr lang="en-US" altLang="ko-KR" sz="1200" b="1" baseline="0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)</a:t>
              </a:r>
              <a:endParaRPr lang="ko-KR" altLang="en-US" sz="1200" b="1" baseline="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</xdr:grpSp>
      <xdr:sp macro="" textlink="">
        <xdr:nvSpPr>
          <xdr:cNvPr id="44" name="TextBox 43"/>
          <xdr:cNvSpPr txBox="1"/>
        </xdr:nvSpPr>
        <xdr:spPr>
          <a:xfrm>
            <a:off x="11837655" y="2925535"/>
            <a:ext cx="900000" cy="3600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overflow" horzOverflow="overflow" wrap="square" rtlCol="0" anchor="ctr" anchorCtr="1">
            <a:noAutofit/>
          </a:bodyPr>
          <a:lstStyle/>
          <a:p>
            <a:r>
              <a:rPr lang="en-US" altLang="ko-KR" sz="1200" b="1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Apr-1st</a:t>
            </a:r>
            <a:endParaRPr lang="ko-KR" altLang="en-US" sz="1200" b="1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</xdr:grpSp>
    <xdr:clientData/>
  </xdr:twoCellAnchor>
  <xdr:twoCellAnchor>
    <xdr:from>
      <xdr:col>26</xdr:col>
      <xdr:colOff>166008</xdr:colOff>
      <xdr:row>3</xdr:row>
      <xdr:rowOff>-1</xdr:rowOff>
    </xdr:from>
    <xdr:to>
      <xdr:col>30</xdr:col>
      <xdr:colOff>416422</xdr:colOff>
      <xdr:row>16</xdr:row>
      <xdr:rowOff>160562</xdr:rowOff>
    </xdr:to>
    <xdr:grpSp>
      <xdr:nvGrpSpPr>
        <xdr:cNvPr id="55" name="그룹 54"/>
        <xdr:cNvGrpSpPr/>
      </xdr:nvGrpSpPr>
      <xdr:grpSpPr>
        <a:xfrm>
          <a:off x="19624222" y="625928"/>
          <a:ext cx="2971843" cy="2813955"/>
          <a:chOff x="14600465" y="925286"/>
          <a:chExt cx="2905125" cy="2808513"/>
        </a:xfrm>
      </xdr:grpSpPr>
      <xdr:grpSp>
        <xdr:nvGrpSpPr>
          <xdr:cNvPr id="51" name="그룹 50"/>
          <xdr:cNvGrpSpPr/>
        </xdr:nvGrpSpPr>
        <xdr:grpSpPr>
          <a:xfrm>
            <a:off x="14600465" y="925286"/>
            <a:ext cx="2905125" cy="2808513"/>
            <a:chOff x="14600465" y="925286"/>
            <a:chExt cx="2905125" cy="2808513"/>
          </a:xfrm>
        </xdr:grpSpPr>
        <mc:AlternateContent xmlns:mc="http://schemas.openxmlformats.org/markup-compatibility/2006">
          <mc:Choice xmlns:cx1="http://schemas.microsoft.com/office/drawing/2015/9/8/chartex" Requires="cx1">
            <xdr:graphicFrame macro="">
              <xdr:nvGraphicFramePr>
                <xdr:cNvPr id="37" name="차트 36"/>
                <xdr:cNvGraphicFramePr/>
              </xdr:nvGraphicFramePr>
              <xdr:xfrm>
                <a:off x="14600465" y="925286"/>
                <a:ext cx="2905125" cy="2808513"/>
              </xdr:xfrm>
              <a:graphic>
                <a:graphicData uri="http://schemas.microsoft.com/office/drawing/2014/chartex">
                  <cx:chart xmlns:cx="http://schemas.microsoft.com/office/drawing/2014/chartex" xmlns:r="http://schemas.openxmlformats.org/officeDocument/2006/relationships" r:id="rId2"/>
                </a:graphicData>
              </a:graphic>
            </xdr:graphicFrame>
          </mc:Choice>
          <mc:Fallback>
            <xdr:sp macro="" textlink="">
              <xdr:nvSpPr>
                <xdr:cNvPr id="0" name=""/>
                <xdr:cNvSpPr>
                  <a:spLocks noTextEdit="1"/>
                </xdr:cNvSpPr>
              </xdr:nvSpPr>
              <xdr:spPr>
                <a:prstGeom prst="rect">
                  <a:avLst/>
                </a:prstGeom>
                <a:solidFill>
                  <a:prstClr val="white"/>
                </a:solidFill>
                <a:ln w="1">
                  <a:solidFill>
                    <a:prstClr val="green"/>
                  </a:solidFill>
                </a:ln>
              </xdr:spPr>
              <xdr:txBody>
                <a:bodyPr vertOverflow="clip" horzOverflow="clip"/>
                <a:lstStyle/>
                <a:p>
                  <a:r>
                    <a:rPr lang="ko-KR" altLang="en-US" sz="1100"/>
                    <a:t>Excel 버전에서는 이 차트를 사용할 수 없습니다.
이 도형 편집하거나 이 통합 문서를 다른 파일 형식으로 저장하면 차트가 영구적으로 손상됩니다.</a:t>
                  </a:r>
                </a:p>
              </xdr:txBody>
            </xdr:sp>
          </mc:Fallback>
        </mc:AlternateContent>
        <xdr:sp macro="" textlink="">
          <xdr:nvSpPr>
            <xdr:cNvPr id="41" name="TextBox 40"/>
            <xdr:cNvSpPr txBox="1"/>
          </xdr:nvSpPr>
          <xdr:spPr>
            <a:xfrm>
              <a:off x="16165286" y="1074964"/>
              <a:ext cx="1260000" cy="7200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overflow" horzOverflow="overflow" wrap="square" rtlCol="0" anchor="ctr" anchorCtr="1">
              <a:noAutofit/>
            </a:bodyPr>
            <a:lstStyle/>
            <a:p>
              <a:r>
                <a:rPr lang="en-US" altLang="ko-KR" sz="1200" b="1" baseline="0">
                  <a:solidFill>
                    <a:schemeClr val="accent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■</a:t>
              </a:r>
              <a:r>
                <a:rPr lang="en-US" altLang="ko-KR" sz="1200" b="1">
                  <a:latin typeface="Times New Roman" panose="02020603050405020304" pitchFamily="18" charset="0"/>
                  <a:cs typeface="Times New Roman" panose="02020603050405020304" pitchFamily="18" charset="0"/>
                </a:rPr>
                <a:t> </a:t>
              </a:r>
              <a:r>
                <a:rPr lang="en-US" altLang="ko-KR" sz="1200" b="1" baseline="30000">
                  <a:latin typeface="Times New Roman" panose="02020603050405020304" pitchFamily="18" charset="0"/>
                  <a:cs typeface="Times New Roman" panose="02020603050405020304" pitchFamily="18" charset="0"/>
                </a:rPr>
                <a:t>15</a:t>
              </a:r>
              <a:r>
                <a:rPr lang="en-US" altLang="ko-KR" sz="1200" b="1">
                  <a:latin typeface="Times New Roman" panose="02020603050405020304" pitchFamily="18" charset="0"/>
                  <a:cs typeface="Times New Roman" panose="02020603050405020304" pitchFamily="18" charset="0"/>
                </a:rPr>
                <a:t>N-NO</a:t>
              </a:r>
              <a:r>
                <a:rPr lang="en-US" altLang="ko-KR" sz="1200" b="1" baseline="-25000">
                  <a:latin typeface="Times New Roman" panose="02020603050405020304" pitchFamily="18" charset="0"/>
                  <a:cs typeface="Times New Roman" panose="02020603050405020304" pitchFamily="18" charset="0"/>
                </a:rPr>
                <a:t>3</a:t>
              </a:r>
              <a:r>
                <a:rPr lang="en-US" altLang="ko-KR" sz="1200" b="1">
                  <a:latin typeface="Times New Roman" panose="02020603050405020304" pitchFamily="18" charset="0"/>
                  <a:cs typeface="Times New Roman" panose="02020603050405020304" pitchFamily="18" charset="0"/>
                </a:rPr>
                <a:t> (</a:t>
              </a:r>
              <a:r>
                <a:rPr lang="en-US" altLang="ko-KR" sz="1200" b="1">
                  <a:latin typeface="나눔바른고딕" panose="020B0603020101020101" pitchFamily="50" charset="-127"/>
                  <a:ea typeface="나눔바른고딕" panose="020B0603020101020101" pitchFamily="50" charset="-127"/>
                  <a:cs typeface="Times New Roman" panose="02020603050405020304" pitchFamily="18" charset="0"/>
                </a:rPr>
                <a:t>‰</a:t>
              </a:r>
              <a:r>
                <a:rPr lang="en-US" altLang="ko-KR" sz="1200" b="1" baseline="0">
                  <a:latin typeface="Times New Roman" panose="02020603050405020304" pitchFamily="18" charset="0"/>
                  <a:cs typeface="Times New Roman" panose="02020603050405020304" pitchFamily="18" charset="0"/>
                </a:rPr>
                <a:t>)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200" b="1" baseline="0">
                  <a:solidFill>
                    <a:schemeClr val="accent2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■</a:t>
              </a:r>
              <a:r>
                <a:rPr lang="en-US" altLang="ko-KR" sz="1200" b="1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 </a:t>
              </a:r>
              <a:r>
                <a:rPr lang="en-US" altLang="ko-KR" sz="1200" b="1" baseline="30000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18</a:t>
              </a:r>
              <a:r>
                <a:rPr lang="en-US" altLang="ko-KR" sz="1200" b="1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O-NO</a:t>
              </a:r>
              <a:r>
                <a:rPr lang="en-US" altLang="ko-KR" sz="1200" b="1" baseline="-25000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3</a:t>
              </a:r>
              <a:r>
                <a:rPr lang="en-US" altLang="ko-KR" sz="1200" b="1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 (‰</a:t>
              </a:r>
              <a:r>
                <a:rPr lang="en-US" altLang="ko-KR" sz="1200" b="1" baseline="0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)</a:t>
              </a:r>
              <a:endParaRPr lang="ko-KR" altLang="en-US" sz="1200" b="1" baseline="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</xdr:grpSp>
      <xdr:sp macro="" textlink="">
        <xdr:nvSpPr>
          <xdr:cNvPr id="45" name="TextBox 44"/>
          <xdr:cNvSpPr txBox="1"/>
        </xdr:nvSpPr>
        <xdr:spPr>
          <a:xfrm>
            <a:off x="15133019" y="2969078"/>
            <a:ext cx="900000" cy="3600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overflow" horzOverflow="overflow" wrap="square" rtlCol="0" anchor="ctr" anchorCtr="1">
            <a:noAutofit/>
          </a:bodyPr>
          <a:lstStyle/>
          <a:p>
            <a:r>
              <a:rPr lang="en-US" altLang="ko-KR" sz="1200" b="1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Apr-2nd</a:t>
            </a:r>
            <a:endParaRPr lang="ko-KR" altLang="en-US" sz="1200" b="1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</xdr:grpSp>
    <xdr:clientData/>
  </xdr:twoCellAnchor>
  <xdr:twoCellAnchor>
    <xdr:from>
      <xdr:col>21</xdr:col>
      <xdr:colOff>206832</xdr:colOff>
      <xdr:row>17</xdr:row>
      <xdr:rowOff>73479</xdr:rowOff>
    </xdr:from>
    <xdr:to>
      <xdr:col>25</xdr:col>
      <xdr:colOff>457246</xdr:colOff>
      <xdr:row>31</xdr:row>
      <xdr:rowOff>24492</xdr:rowOff>
    </xdr:to>
    <xdr:grpSp>
      <xdr:nvGrpSpPr>
        <xdr:cNvPr id="57" name="그룹 56"/>
        <xdr:cNvGrpSpPr/>
      </xdr:nvGrpSpPr>
      <xdr:grpSpPr>
        <a:xfrm>
          <a:off x="16263261" y="3556908"/>
          <a:ext cx="2971842" cy="2808513"/>
          <a:chOff x="11389181" y="3878036"/>
          <a:chExt cx="2884712" cy="2808513"/>
        </a:xfrm>
      </xdr:grpSpPr>
      <xdr:grpSp>
        <xdr:nvGrpSpPr>
          <xdr:cNvPr id="53" name="그룹 52"/>
          <xdr:cNvGrpSpPr/>
        </xdr:nvGrpSpPr>
        <xdr:grpSpPr>
          <a:xfrm>
            <a:off x="11389181" y="3878036"/>
            <a:ext cx="2884712" cy="2808513"/>
            <a:chOff x="11389181" y="3878036"/>
            <a:chExt cx="2884712" cy="2808513"/>
          </a:xfrm>
        </xdr:grpSpPr>
        <mc:AlternateContent xmlns:mc="http://schemas.openxmlformats.org/markup-compatibility/2006">
          <mc:Choice xmlns:cx1="http://schemas.microsoft.com/office/drawing/2015/9/8/chartex" Requires="cx1">
            <xdr:graphicFrame macro="">
              <xdr:nvGraphicFramePr>
                <xdr:cNvPr id="38" name="차트 37"/>
                <xdr:cNvGraphicFramePr/>
              </xdr:nvGraphicFramePr>
              <xdr:xfrm>
                <a:off x="11389181" y="3878036"/>
                <a:ext cx="2884712" cy="2808513"/>
              </xdr:xfrm>
              <a:graphic>
                <a:graphicData uri="http://schemas.microsoft.com/office/drawing/2014/chartex">
                  <cx:chart xmlns:cx="http://schemas.microsoft.com/office/drawing/2014/chartex" xmlns:r="http://schemas.openxmlformats.org/officeDocument/2006/relationships" r:id="rId3"/>
                </a:graphicData>
              </a:graphic>
            </xdr:graphicFrame>
          </mc:Choice>
          <mc:Fallback>
            <xdr:sp macro="" textlink="">
              <xdr:nvSpPr>
                <xdr:cNvPr id="0" name=""/>
                <xdr:cNvSpPr>
                  <a:spLocks noTextEdit="1"/>
                </xdr:cNvSpPr>
              </xdr:nvSpPr>
              <xdr:spPr>
                <a:prstGeom prst="rect">
                  <a:avLst/>
                </a:prstGeom>
                <a:solidFill>
                  <a:prstClr val="white"/>
                </a:solidFill>
                <a:ln w="1">
                  <a:solidFill>
                    <a:prstClr val="green"/>
                  </a:solidFill>
                </a:ln>
              </xdr:spPr>
              <xdr:txBody>
                <a:bodyPr vertOverflow="clip" horzOverflow="clip"/>
                <a:lstStyle/>
                <a:p>
                  <a:r>
                    <a:rPr lang="ko-KR" altLang="en-US" sz="1100"/>
                    <a:t>Excel 버전에서는 이 차트를 사용할 수 없습니다.
이 도형 편집하거나 이 통합 문서를 다른 파일 형식으로 저장하면 차트가 영구적으로 손상됩니다.</a:t>
                  </a:r>
                </a:p>
              </xdr:txBody>
            </xdr:sp>
          </mc:Fallback>
        </mc:AlternateContent>
        <xdr:sp macro="" textlink="">
          <xdr:nvSpPr>
            <xdr:cNvPr id="43" name="TextBox 42"/>
            <xdr:cNvSpPr txBox="1"/>
          </xdr:nvSpPr>
          <xdr:spPr>
            <a:xfrm>
              <a:off x="11898088" y="4033158"/>
              <a:ext cx="1260000" cy="7200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overflow" horzOverflow="overflow" wrap="square" rtlCol="0" anchor="ctr" anchorCtr="1">
              <a:noAutofit/>
            </a:bodyPr>
            <a:lstStyle/>
            <a:p>
              <a:r>
                <a:rPr lang="en-US" altLang="ko-KR" sz="1200" b="1" baseline="0">
                  <a:solidFill>
                    <a:schemeClr val="accent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■</a:t>
              </a:r>
              <a:r>
                <a:rPr lang="en-US" altLang="ko-KR" sz="1200" b="1">
                  <a:latin typeface="Times New Roman" panose="02020603050405020304" pitchFamily="18" charset="0"/>
                  <a:cs typeface="Times New Roman" panose="02020603050405020304" pitchFamily="18" charset="0"/>
                </a:rPr>
                <a:t> </a:t>
              </a:r>
              <a:r>
                <a:rPr lang="en-US" altLang="ko-KR" sz="1200" b="1" baseline="30000">
                  <a:latin typeface="Times New Roman" panose="02020603050405020304" pitchFamily="18" charset="0"/>
                  <a:cs typeface="Times New Roman" panose="02020603050405020304" pitchFamily="18" charset="0"/>
                </a:rPr>
                <a:t>15</a:t>
              </a:r>
              <a:r>
                <a:rPr lang="en-US" altLang="ko-KR" sz="1200" b="1">
                  <a:latin typeface="Times New Roman" panose="02020603050405020304" pitchFamily="18" charset="0"/>
                  <a:cs typeface="Times New Roman" panose="02020603050405020304" pitchFamily="18" charset="0"/>
                </a:rPr>
                <a:t>N-NO</a:t>
              </a:r>
              <a:r>
                <a:rPr lang="en-US" altLang="ko-KR" sz="1200" b="1" baseline="-25000">
                  <a:latin typeface="Times New Roman" panose="02020603050405020304" pitchFamily="18" charset="0"/>
                  <a:cs typeface="Times New Roman" panose="02020603050405020304" pitchFamily="18" charset="0"/>
                </a:rPr>
                <a:t>3</a:t>
              </a:r>
              <a:r>
                <a:rPr lang="en-US" altLang="ko-KR" sz="1200" b="1">
                  <a:latin typeface="Times New Roman" panose="02020603050405020304" pitchFamily="18" charset="0"/>
                  <a:cs typeface="Times New Roman" panose="02020603050405020304" pitchFamily="18" charset="0"/>
                </a:rPr>
                <a:t> (</a:t>
              </a:r>
              <a:r>
                <a:rPr lang="en-US" altLang="ko-KR" sz="1200" b="1">
                  <a:latin typeface="나눔바른고딕" panose="020B0603020101020101" pitchFamily="50" charset="-127"/>
                  <a:ea typeface="나눔바른고딕" panose="020B0603020101020101" pitchFamily="50" charset="-127"/>
                  <a:cs typeface="Times New Roman" panose="02020603050405020304" pitchFamily="18" charset="0"/>
                </a:rPr>
                <a:t>‰</a:t>
              </a:r>
              <a:r>
                <a:rPr lang="en-US" altLang="ko-KR" sz="1200" b="1" baseline="0">
                  <a:latin typeface="Times New Roman" panose="02020603050405020304" pitchFamily="18" charset="0"/>
                  <a:cs typeface="Times New Roman" panose="02020603050405020304" pitchFamily="18" charset="0"/>
                </a:rPr>
                <a:t>)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200" b="1" baseline="0">
                  <a:solidFill>
                    <a:schemeClr val="accent2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■</a:t>
              </a:r>
              <a:r>
                <a:rPr lang="en-US" altLang="ko-KR" sz="1200" b="1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 </a:t>
              </a:r>
              <a:r>
                <a:rPr lang="en-US" altLang="ko-KR" sz="1200" b="1" baseline="30000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18</a:t>
              </a:r>
              <a:r>
                <a:rPr lang="en-US" altLang="ko-KR" sz="1200" b="1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O-NO</a:t>
              </a:r>
              <a:r>
                <a:rPr lang="en-US" altLang="ko-KR" sz="1200" b="1" baseline="-25000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3</a:t>
              </a:r>
              <a:r>
                <a:rPr lang="en-US" altLang="ko-KR" sz="1200" b="1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 (‰</a:t>
              </a:r>
              <a:r>
                <a:rPr lang="en-US" altLang="ko-KR" sz="1200" b="1" baseline="0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)</a:t>
              </a:r>
              <a:endParaRPr lang="ko-KR" altLang="en-US" sz="1200" b="1" baseline="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</xdr:grpSp>
      <xdr:sp macro="" textlink="">
        <xdr:nvSpPr>
          <xdr:cNvPr id="46" name="TextBox 45"/>
          <xdr:cNvSpPr txBox="1"/>
        </xdr:nvSpPr>
        <xdr:spPr>
          <a:xfrm>
            <a:off x="11923426" y="5910941"/>
            <a:ext cx="900000" cy="3600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overflow" horzOverflow="overflow" wrap="square" rtlCol="0" anchor="ctr" anchorCtr="1">
            <a:noAutofit/>
          </a:bodyPr>
          <a:lstStyle/>
          <a:p>
            <a:r>
              <a:rPr lang="en-US" altLang="ko-KR" sz="1200" b="1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May-1st</a:t>
            </a:r>
            <a:endParaRPr lang="ko-KR" altLang="en-US" sz="1200" b="1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</xdr:grpSp>
    <xdr:clientData/>
  </xdr:twoCellAnchor>
  <xdr:twoCellAnchor>
    <xdr:from>
      <xdr:col>26</xdr:col>
      <xdr:colOff>206828</xdr:colOff>
      <xdr:row>18</xdr:row>
      <xdr:rowOff>87085</xdr:rowOff>
    </xdr:from>
    <xdr:to>
      <xdr:col>30</xdr:col>
      <xdr:colOff>457200</xdr:colOff>
      <xdr:row>32</xdr:row>
      <xdr:rowOff>38098</xdr:rowOff>
    </xdr:to>
    <xdr:grpSp>
      <xdr:nvGrpSpPr>
        <xdr:cNvPr id="58" name="그룹 57"/>
        <xdr:cNvGrpSpPr/>
      </xdr:nvGrpSpPr>
      <xdr:grpSpPr>
        <a:xfrm>
          <a:off x="19665042" y="3774621"/>
          <a:ext cx="2971801" cy="2808513"/>
          <a:chOff x="14546035" y="3959678"/>
          <a:chExt cx="2966358" cy="2808513"/>
        </a:xfrm>
      </xdr:grpSpPr>
      <xdr:grpSp>
        <xdr:nvGrpSpPr>
          <xdr:cNvPr id="54" name="그룹 53"/>
          <xdr:cNvGrpSpPr/>
        </xdr:nvGrpSpPr>
        <xdr:grpSpPr>
          <a:xfrm>
            <a:off x="14546035" y="3959678"/>
            <a:ext cx="2966358" cy="2808513"/>
            <a:chOff x="14546035" y="3959678"/>
            <a:chExt cx="2966358" cy="2808513"/>
          </a:xfrm>
        </xdr:grpSpPr>
        <mc:AlternateContent xmlns:mc="http://schemas.openxmlformats.org/markup-compatibility/2006">
          <mc:Choice xmlns:cx1="http://schemas.microsoft.com/office/drawing/2015/9/8/chartex" Requires="cx1">
            <xdr:graphicFrame macro="">
              <xdr:nvGraphicFramePr>
                <xdr:cNvPr id="39" name="차트 38"/>
                <xdr:cNvGraphicFramePr/>
              </xdr:nvGraphicFramePr>
              <xdr:xfrm>
                <a:off x="14546035" y="3959678"/>
                <a:ext cx="2966358" cy="2808513"/>
              </xdr:xfrm>
              <a:graphic>
                <a:graphicData uri="http://schemas.microsoft.com/office/drawing/2014/chartex">
                  <cx:chart xmlns:cx="http://schemas.microsoft.com/office/drawing/2014/chartex" xmlns:r="http://schemas.openxmlformats.org/officeDocument/2006/relationships" r:id="rId4"/>
                </a:graphicData>
              </a:graphic>
            </xdr:graphicFrame>
          </mc:Choice>
          <mc:Fallback>
            <xdr:sp macro="" textlink="">
              <xdr:nvSpPr>
                <xdr:cNvPr id="0" name=""/>
                <xdr:cNvSpPr>
                  <a:spLocks noTextEdit="1"/>
                </xdr:cNvSpPr>
              </xdr:nvSpPr>
              <xdr:spPr>
                <a:prstGeom prst="rect">
                  <a:avLst/>
                </a:prstGeom>
                <a:solidFill>
                  <a:prstClr val="white"/>
                </a:solidFill>
                <a:ln w="1">
                  <a:solidFill>
                    <a:prstClr val="green"/>
                  </a:solidFill>
                </a:ln>
              </xdr:spPr>
              <xdr:txBody>
                <a:bodyPr vertOverflow="clip" horzOverflow="clip"/>
                <a:lstStyle/>
                <a:p>
                  <a:r>
                    <a:rPr lang="ko-KR" altLang="en-US" sz="1100"/>
                    <a:t>Excel 버전에서는 이 차트를 사용할 수 없습니다.
이 도형 편집하거나 이 통합 문서를 다른 파일 형식으로 저장하면 차트가 영구적으로 손상됩니다.</a:t>
                  </a:r>
                </a:p>
              </xdr:txBody>
            </xdr:sp>
          </mc:Fallback>
        </mc:AlternateContent>
        <xdr:sp macro="" textlink="">
          <xdr:nvSpPr>
            <xdr:cNvPr id="42" name="TextBox 41"/>
            <xdr:cNvSpPr txBox="1"/>
          </xdr:nvSpPr>
          <xdr:spPr>
            <a:xfrm>
              <a:off x="15093043" y="4112079"/>
              <a:ext cx="1260000" cy="7200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overflow" horzOverflow="overflow" wrap="square" rtlCol="0" anchor="ctr" anchorCtr="1">
              <a:noAutofit/>
            </a:bodyPr>
            <a:lstStyle/>
            <a:p>
              <a:r>
                <a:rPr lang="en-US" altLang="ko-KR" sz="1200" b="1" baseline="0">
                  <a:solidFill>
                    <a:schemeClr val="accent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■</a:t>
              </a:r>
              <a:r>
                <a:rPr lang="en-US" altLang="ko-KR" sz="1200" b="1">
                  <a:latin typeface="Times New Roman" panose="02020603050405020304" pitchFamily="18" charset="0"/>
                  <a:cs typeface="Times New Roman" panose="02020603050405020304" pitchFamily="18" charset="0"/>
                </a:rPr>
                <a:t> </a:t>
              </a:r>
              <a:r>
                <a:rPr lang="en-US" altLang="ko-KR" sz="1200" b="1" baseline="30000">
                  <a:latin typeface="Times New Roman" panose="02020603050405020304" pitchFamily="18" charset="0"/>
                  <a:cs typeface="Times New Roman" panose="02020603050405020304" pitchFamily="18" charset="0"/>
                </a:rPr>
                <a:t>15</a:t>
              </a:r>
              <a:r>
                <a:rPr lang="en-US" altLang="ko-KR" sz="1200" b="1">
                  <a:latin typeface="Times New Roman" panose="02020603050405020304" pitchFamily="18" charset="0"/>
                  <a:cs typeface="Times New Roman" panose="02020603050405020304" pitchFamily="18" charset="0"/>
                </a:rPr>
                <a:t>N-NO</a:t>
              </a:r>
              <a:r>
                <a:rPr lang="en-US" altLang="ko-KR" sz="1200" b="1" baseline="-25000">
                  <a:latin typeface="Times New Roman" panose="02020603050405020304" pitchFamily="18" charset="0"/>
                  <a:cs typeface="Times New Roman" panose="02020603050405020304" pitchFamily="18" charset="0"/>
                </a:rPr>
                <a:t>3</a:t>
              </a:r>
              <a:r>
                <a:rPr lang="en-US" altLang="ko-KR" sz="1200" b="1">
                  <a:latin typeface="Times New Roman" panose="02020603050405020304" pitchFamily="18" charset="0"/>
                  <a:cs typeface="Times New Roman" panose="02020603050405020304" pitchFamily="18" charset="0"/>
                </a:rPr>
                <a:t> (</a:t>
              </a:r>
              <a:r>
                <a:rPr lang="en-US" altLang="ko-KR" sz="1200" b="1">
                  <a:latin typeface="나눔바른고딕" panose="020B0603020101020101" pitchFamily="50" charset="-127"/>
                  <a:ea typeface="나눔바른고딕" panose="020B0603020101020101" pitchFamily="50" charset="-127"/>
                  <a:cs typeface="Times New Roman" panose="02020603050405020304" pitchFamily="18" charset="0"/>
                </a:rPr>
                <a:t>‰</a:t>
              </a:r>
              <a:r>
                <a:rPr lang="en-US" altLang="ko-KR" sz="1200" b="1" baseline="0">
                  <a:latin typeface="Times New Roman" panose="02020603050405020304" pitchFamily="18" charset="0"/>
                  <a:cs typeface="Times New Roman" panose="02020603050405020304" pitchFamily="18" charset="0"/>
                </a:rPr>
                <a:t>)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200" b="1" baseline="0">
                  <a:solidFill>
                    <a:schemeClr val="accent2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■</a:t>
              </a:r>
              <a:r>
                <a:rPr lang="en-US" altLang="ko-KR" sz="1200" b="1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 </a:t>
              </a:r>
              <a:r>
                <a:rPr lang="en-US" altLang="ko-KR" sz="1200" b="1" baseline="30000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18</a:t>
              </a:r>
              <a:r>
                <a:rPr lang="en-US" altLang="ko-KR" sz="1200" b="1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O-NO</a:t>
              </a:r>
              <a:r>
                <a:rPr lang="en-US" altLang="ko-KR" sz="1200" b="1" baseline="-25000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3</a:t>
              </a:r>
              <a:r>
                <a:rPr lang="en-US" altLang="ko-KR" sz="1200" b="1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 (‰</a:t>
              </a:r>
              <a:r>
                <a:rPr lang="en-US" altLang="ko-KR" sz="1200" b="1" baseline="0">
                  <a:solidFill>
                    <a:schemeClr val="dk1"/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rPr>
                <a:t>)</a:t>
              </a:r>
              <a:endParaRPr lang="ko-KR" altLang="en-US" sz="1200" b="1" baseline="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</xdr:grpSp>
      <xdr:sp macro="" textlink="">
        <xdr:nvSpPr>
          <xdr:cNvPr id="47" name="TextBox 46"/>
          <xdr:cNvSpPr txBox="1"/>
        </xdr:nvSpPr>
        <xdr:spPr>
          <a:xfrm>
            <a:off x="15098489" y="5995307"/>
            <a:ext cx="900000" cy="3600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overflow" horzOverflow="overflow" wrap="square" rtlCol="0" anchor="ctr" anchorCtr="1">
            <a:noAutofit/>
          </a:bodyPr>
          <a:lstStyle/>
          <a:p>
            <a:r>
              <a:rPr lang="en-US" altLang="ko-KR" sz="1200" b="1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May-2nd</a:t>
            </a:r>
            <a:endParaRPr lang="ko-KR" altLang="en-US" sz="1200" b="1" baseline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</xdr:grpSp>
    <xdr:clientData/>
  </xdr:twoCellAnchor>
  <xdr:twoCellAnchor>
    <xdr:from>
      <xdr:col>31</xdr:col>
      <xdr:colOff>138793</xdr:colOff>
      <xdr:row>2</xdr:row>
      <xdr:rowOff>127907</xdr:rowOff>
    </xdr:from>
    <xdr:to>
      <xdr:col>35</xdr:col>
      <xdr:colOff>322491</xdr:colOff>
      <xdr:row>16</xdr:row>
      <xdr:rowOff>87085</xdr:rowOff>
    </xdr:to>
    <xdr:grpSp>
      <xdr:nvGrpSpPr>
        <xdr:cNvPr id="50" name="그룹 49"/>
        <xdr:cNvGrpSpPr/>
      </xdr:nvGrpSpPr>
      <xdr:grpSpPr>
        <a:xfrm>
          <a:off x="22998793" y="549728"/>
          <a:ext cx="2905127" cy="2816678"/>
          <a:chOff x="18097500" y="1034143"/>
          <a:chExt cx="2905126" cy="2816678"/>
        </a:xfrm>
      </xdr:grpSpPr>
      <mc:AlternateContent xmlns:mc="http://schemas.openxmlformats.org/markup-compatibility/2006">
        <mc:Choice xmlns:cx1="http://schemas.microsoft.com/office/drawing/2015/9/8/chartex" Requires="cx1">
          <xdr:graphicFrame macro="">
            <xdr:nvGraphicFramePr>
              <xdr:cNvPr id="48" name="차트 47"/>
              <xdr:cNvGraphicFramePr/>
            </xdr:nvGraphicFramePr>
            <xdr:xfrm>
              <a:off x="18097500" y="1034143"/>
              <a:ext cx="2905126" cy="2816678"/>
            </xdr:xfrm>
            <a:graphic>
              <a:graphicData uri="http://schemas.microsoft.com/office/drawing/2014/chartex">
                <cx:chart xmlns:cx="http://schemas.microsoft.com/office/drawing/2014/chartex" xmlns:r="http://schemas.openxmlformats.org/officeDocument/2006/relationships" r:id="rId5"/>
              </a:graphicData>
            </a:graphic>
          </xdr:graphicFrame>
        </mc:Choice>
        <mc:Fallback>
          <xdr:sp macro="" textlink="">
            <xdr:nvSpPr>
              <xdr:cNvPr id="0" name=""/>
              <xdr:cNvSpPr>
                <a:spLocks noTextEdit="1"/>
              </xdr:cNvSpPr>
            </xdr:nvSpPr>
            <xdr:spPr>
              <a:prstGeom prst="rect">
                <a:avLst/>
              </a:prstGeom>
              <a:solidFill>
                <a:prstClr val="white"/>
              </a:solidFill>
              <a:ln w="1">
                <a:solidFill>
                  <a:prstClr val="green"/>
                </a:solidFill>
              </a:ln>
            </xdr:spPr>
            <xdr:txBody>
              <a:bodyPr vertOverflow="clip" horzOverflow="clip"/>
              <a:lstStyle/>
              <a:p>
                <a:r>
                  <a:rPr lang="ko-KR" altLang="en-US" sz="1100"/>
                  <a:t>Excel 버전에서는 이 차트를 사용할 수 없습니다.
이 도형 편집하거나 이 통합 문서를 다른 파일 형식으로 저장하면 차트가 영구적으로 손상됩니다.</a:t>
                </a:r>
              </a:p>
            </xdr:txBody>
          </xdr:sp>
        </mc:Fallback>
      </mc:AlternateContent>
      <xdr:sp macro="" textlink="">
        <xdr:nvSpPr>
          <xdr:cNvPr id="49" name="TextBox 48"/>
          <xdr:cNvSpPr txBox="1"/>
        </xdr:nvSpPr>
        <xdr:spPr>
          <a:xfrm>
            <a:off x="19689537" y="1279072"/>
            <a:ext cx="1148242" cy="26369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overflow" horzOverflow="overflow" wrap="square" rtlCol="0" anchor="ctr" anchorCtr="1">
            <a:noAutofit/>
          </a:bodyPr>
          <a:lstStyle/>
          <a:p>
            <a:r>
              <a:rPr lang="en-US" altLang="ko-KR" sz="1200" b="1">
                <a:latin typeface="Times New Roman" panose="02020603050405020304" pitchFamily="18" charset="0"/>
                <a:cs typeface="Times New Roman" panose="02020603050405020304" pitchFamily="18" charset="0"/>
              </a:rPr>
              <a:t>DO (</a:t>
            </a:r>
            <a:r>
              <a:rPr lang="en-US" altLang="ko-KR" sz="1200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mg/L)</a:t>
            </a:r>
            <a:endParaRPr lang="ko-KR" altLang="en-US" sz="1200" b="1" baseline="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</xdr:grpSp>
    <xdr:clientData/>
  </xdr:twoCellAnchor>
  <xdr:twoCellAnchor>
    <xdr:from>
      <xdr:col>18</xdr:col>
      <xdr:colOff>41670</xdr:colOff>
      <xdr:row>31</xdr:row>
      <xdr:rowOff>182165</xdr:rowOff>
    </xdr:from>
    <xdr:to>
      <xdr:col>25</xdr:col>
      <xdr:colOff>595312</xdr:colOff>
      <xdr:row>44</xdr:row>
      <xdr:rowOff>139303</xdr:rowOff>
    </xdr:to>
    <xdr:grpSp>
      <xdr:nvGrpSpPr>
        <xdr:cNvPr id="5" name="그룹 4"/>
        <xdr:cNvGrpSpPr/>
      </xdr:nvGrpSpPr>
      <xdr:grpSpPr>
        <a:xfrm>
          <a:off x="14057027" y="6523094"/>
          <a:ext cx="5316142" cy="2610530"/>
          <a:chOff x="14662545" y="6671072"/>
          <a:chExt cx="5387580" cy="2743200"/>
        </a:xfrm>
      </xdr:grpSpPr>
      <xdr:graphicFrame macro="">
        <xdr:nvGraphicFramePr>
          <xdr:cNvPr id="4" name="차트 3"/>
          <xdr:cNvGraphicFramePr/>
        </xdr:nvGraphicFramePr>
        <xdr:xfrm>
          <a:off x="14662545" y="6671072"/>
          <a:ext cx="538758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6"/>
          </a:graphicData>
        </a:graphic>
      </xdr:graphicFrame>
      <xdr:sp macro="" textlink="">
        <xdr:nvSpPr>
          <xdr:cNvPr id="65" name="TextBox 64"/>
          <xdr:cNvSpPr txBox="1"/>
        </xdr:nvSpPr>
        <xdr:spPr>
          <a:xfrm>
            <a:off x="15073315" y="6822281"/>
            <a:ext cx="1315888" cy="3600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overflow" horzOverflow="overflow" wrap="square" rtlCol="0" anchor="ctr" anchorCtr="1">
            <a:noAutofit/>
          </a:bodyPr>
          <a:lstStyle/>
          <a:p>
            <a:r>
              <a:rPr lang="en-US" altLang="ko-KR" sz="1200" b="1" baseline="0">
                <a:solidFill>
                  <a:schemeClr val="accent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■</a:t>
            </a:r>
            <a:r>
              <a:rPr lang="en-US" altLang="ko-KR" sz="1200" b="1"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r>
              <a:rPr lang="en-US" altLang="ko-KR" sz="1200" b="1" baseline="30000">
                <a:latin typeface="Times New Roman" panose="02020603050405020304" pitchFamily="18" charset="0"/>
                <a:cs typeface="Times New Roman" panose="02020603050405020304" pitchFamily="18" charset="0"/>
              </a:rPr>
              <a:t>15</a:t>
            </a:r>
            <a:r>
              <a:rPr lang="en-US" altLang="ko-KR" sz="1200" b="1">
                <a:latin typeface="Times New Roman" panose="02020603050405020304" pitchFamily="18" charset="0"/>
                <a:cs typeface="Times New Roman" panose="02020603050405020304" pitchFamily="18" charset="0"/>
              </a:rPr>
              <a:t>N-NO</a:t>
            </a:r>
            <a:r>
              <a:rPr lang="en-US" altLang="ko-KR" sz="1200" b="1" baseline="-25000">
                <a:latin typeface="Times New Roman" panose="02020603050405020304" pitchFamily="18" charset="0"/>
                <a:cs typeface="Times New Roman" panose="02020603050405020304" pitchFamily="18" charset="0"/>
              </a:rPr>
              <a:t>3</a:t>
            </a:r>
            <a:r>
              <a:rPr lang="en-US" altLang="ko-KR" sz="1200" b="1">
                <a:latin typeface="Times New Roman" panose="02020603050405020304" pitchFamily="18" charset="0"/>
                <a:cs typeface="Times New Roman" panose="02020603050405020304" pitchFamily="18" charset="0"/>
              </a:rPr>
              <a:t> (</a:t>
            </a:r>
            <a:r>
              <a:rPr lang="en-US" altLang="ko-KR" sz="1200" b="1">
                <a:latin typeface="나눔바른고딕" panose="020B0603020101020101" pitchFamily="50" charset="-127"/>
                <a:ea typeface="나눔바른고딕" panose="020B0603020101020101" pitchFamily="50" charset="-127"/>
                <a:cs typeface="Times New Roman" panose="02020603050405020304" pitchFamily="18" charset="0"/>
              </a:rPr>
              <a:t>‰</a:t>
            </a:r>
            <a:r>
              <a:rPr lang="en-US" altLang="ko-KR" sz="1200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)</a:t>
            </a:r>
            <a:endParaRPr lang="ko-KR" altLang="en-US" sz="1200" b="1" baseline="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</xdr:grpSp>
    <xdr:clientData/>
  </xdr:twoCellAnchor>
  <xdr:twoCellAnchor>
    <xdr:from>
      <xdr:col>18</xdr:col>
      <xdr:colOff>0</xdr:colOff>
      <xdr:row>46</xdr:row>
      <xdr:rowOff>0</xdr:rowOff>
    </xdr:from>
    <xdr:to>
      <xdr:col>25</xdr:col>
      <xdr:colOff>553642</xdr:colOff>
      <xdr:row>58</xdr:row>
      <xdr:rowOff>171450</xdr:rowOff>
    </xdr:to>
    <xdr:grpSp>
      <xdr:nvGrpSpPr>
        <xdr:cNvPr id="66" name="그룹 65"/>
        <xdr:cNvGrpSpPr/>
      </xdr:nvGrpSpPr>
      <xdr:grpSpPr>
        <a:xfrm>
          <a:off x="14015357" y="9402536"/>
          <a:ext cx="5316142" cy="2620735"/>
          <a:chOff x="14662545" y="6671072"/>
          <a:chExt cx="5387580" cy="2743200"/>
        </a:xfrm>
      </xdr:grpSpPr>
      <xdr:graphicFrame macro="">
        <xdr:nvGraphicFramePr>
          <xdr:cNvPr id="67" name="차트 66"/>
          <xdr:cNvGraphicFramePr/>
        </xdr:nvGraphicFramePr>
        <xdr:xfrm>
          <a:off x="14662545" y="6671072"/>
          <a:ext cx="538758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7"/>
          </a:graphicData>
        </a:graphic>
      </xdr:graphicFrame>
      <xdr:sp macro="" textlink="">
        <xdr:nvSpPr>
          <xdr:cNvPr id="68" name="TextBox 67"/>
          <xdr:cNvSpPr txBox="1"/>
        </xdr:nvSpPr>
        <xdr:spPr>
          <a:xfrm>
            <a:off x="15073315" y="6822281"/>
            <a:ext cx="1315888" cy="3600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overflow" horzOverflow="overflow" wrap="square" rtlCol="0" anchor="ctr" anchorCtr="1">
            <a:noAutofit/>
          </a:bodyPr>
          <a:lstStyle/>
          <a:p>
            <a:r>
              <a:rPr lang="en-US" altLang="ko-KR" sz="1200" b="1" baseline="0">
                <a:solidFill>
                  <a:schemeClr val="accent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■</a:t>
            </a:r>
            <a:r>
              <a:rPr lang="en-US" altLang="ko-KR" sz="1200" b="1"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r>
              <a:rPr lang="en-US" altLang="ko-KR" sz="1200" b="1" baseline="30000">
                <a:latin typeface="Times New Roman" panose="02020603050405020304" pitchFamily="18" charset="0"/>
                <a:cs typeface="Times New Roman" panose="02020603050405020304" pitchFamily="18" charset="0"/>
              </a:rPr>
              <a:t>15</a:t>
            </a:r>
            <a:r>
              <a:rPr lang="en-US" altLang="ko-KR" sz="1200" b="1">
                <a:latin typeface="Times New Roman" panose="02020603050405020304" pitchFamily="18" charset="0"/>
                <a:cs typeface="Times New Roman" panose="02020603050405020304" pitchFamily="18" charset="0"/>
              </a:rPr>
              <a:t>N-NO</a:t>
            </a:r>
            <a:r>
              <a:rPr lang="en-US" altLang="ko-KR" sz="1200" b="1" baseline="-25000">
                <a:latin typeface="Times New Roman" panose="02020603050405020304" pitchFamily="18" charset="0"/>
                <a:cs typeface="Times New Roman" panose="02020603050405020304" pitchFamily="18" charset="0"/>
              </a:rPr>
              <a:t>3</a:t>
            </a:r>
            <a:r>
              <a:rPr lang="en-US" altLang="ko-KR" sz="1200" b="1">
                <a:latin typeface="Times New Roman" panose="02020603050405020304" pitchFamily="18" charset="0"/>
                <a:cs typeface="Times New Roman" panose="02020603050405020304" pitchFamily="18" charset="0"/>
              </a:rPr>
              <a:t> (</a:t>
            </a:r>
            <a:r>
              <a:rPr lang="en-US" altLang="ko-KR" sz="1200" b="1">
                <a:latin typeface="나눔바른고딕" panose="020B0603020101020101" pitchFamily="50" charset="-127"/>
                <a:ea typeface="나눔바른고딕" panose="020B0603020101020101" pitchFamily="50" charset="-127"/>
                <a:cs typeface="Times New Roman" panose="02020603050405020304" pitchFamily="18" charset="0"/>
              </a:rPr>
              <a:t>‰</a:t>
            </a:r>
            <a:r>
              <a:rPr lang="en-US" altLang="ko-KR" sz="1200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)</a:t>
            </a:r>
            <a:endParaRPr lang="ko-KR" altLang="en-US" sz="1200" b="1" baseline="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</xdr:grpSp>
    <xdr:clientData/>
  </xdr:twoCellAnchor>
  <xdr:twoCellAnchor>
    <xdr:from>
      <xdr:col>18</xdr:col>
      <xdr:colOff>0</xdr:colOff>
      <xdr:row>60</xdr:row>
      <xdr:rowOff>0</xdr:rowOff>
    </xdr:from>
    <xdr:to>
      <xdr:col>25</xdr:col>
      <xdr:colOff>553642</xdr:colOff>
      <xdr:row>72</xdr:row>
      <xdr:rowOff>171450</xdr:rowOff>
    </xdr:to>
    <xdr:grpSp>
      <xdr:nvGrpSpPr>
        <xdr:cNvPr id="69" name="그룹 68"/>
        <xdr:cNvGrpSpPr/>
      </xdr:nvGrpSpPr>
      <xdr:grpSpPr>
        <a:xfrm>
          <a:off x="14015357" y="12260036"/>
          <a:ext cx="5316142" cy="2620735"/>
          <a:chOff x="14662545" y="6671072"/>
          <a:chExt cx="5387580" cy="2743200"/>
        </a:xfrm>
      </xdr:grpSpPr>
      <xdr:graphicFrame macro="">
        <xdr:nvGraphicFramePr>
          <xdr:cNvPr id="70" name="차트 69"/>
          <xdr:cNvGraphicFramePr/>
        </xdr:nvGraphicFramePr>
        <xdr:xfrm>
          <a:off x="14662545" y="6671072"/>
          <a:ext cx="538758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8"/>
          </a:graphicData>
        </a:graphic>
      </xdr:graphicFrame>
      <xdr:sp macro="" textlink="">
        <xdr:nvSpPr>
          <xdr:cNvPr id="71" name="TextBox 70"/>
          <xdr:cNvSpPr txBox="1"/>
        </xdr:nvSpPr>
        <xdr:spPr>
          <a:xfrm>
            <a:off x="15073315" y="6822281"/>
            <a:ext cx="1315888" cy="3600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overflow" horzOverflow="overflow" wrap="square" rtlCol="0" anchor="ctr" anchorCtr="1">
            <a:noAutofit/>
          </a:bodyPr>
          <a:lstStyle/>
          <a:p>
            <a:r>
              <a:rPr lang="en-US" altLang="ko-KR" sz="1200" b="1" baseline="0">
                <a:solidFill>
                  <a:schemeClr val="accent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■</a:t>
            </a:r>
            <a:r>
              <a:rPr lang="en-US" altLang="ko-KR" sz="1200" b="1"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r>
              <a:rPr lang="en-US" altLang="ko-KR" sz="1200" b="1" baseline="30000">
                <a:latin typeface="Times New Roman" panose="02020603050405020304" pitchFamily="18" charset="0"/>
                <a:cs typeface="Times New Roman" panose="02020603050405020304" pitchFamily="18" charset="0"/>
              </a:rPr>
              <a:t>15</a:t>
            </a:r>
            <a:r>
              <a:rPr lang="en-US" altLang="ko-KR" sz="1200" b="1">
                <a:latin typeface="Times New Roman" panose="02020603050405020304" pitchFamily="18" charset="0"/>
                <a:cs typeface="Times New Roman" panose="02020603050405020304" pitchFamily="18" charset="0"/>
              </a:rPr>
              <a:t>N-NO</a:t>
            </a:r>
            <a:r>
              <a:rPr lang="en-US" altLang="ko-KR" sz="1200" b="1" baseline="-25000">
                <a:latin typeface="Times New Roman" panose="02020603050405020304" pitchFamily="18" charset="0"/>
                <a:cs typeface="Times New Roman" panose="02020603050405020304" pitchFamily="18" charset="0"/>
              </a:rPr>
              <a:t>3</a:t>
            </a:r>
            <a:r>
              <a:rPr lang="en-US" altLang="ko-KR" sz="1200" b="1">
                <a:latin typeface="Times New Roman" panose="02020603050405020304" pitchFamily="18" charset="0"/>
                <a:cs typeface="Times New Roman" panose="02020603050405020304" pitchFamily="18" charset="0"/>
              </a:rPr>
              <a:t> (</a:t>
            </a:r>
            <a:r>
              <a:rPr lang="en-US" altLang="ko-KR" sz="1200" b="1">
                <a:latin typeface="나눔바른고딕" panose="020B0603020101020101" pitchFamily="50" charset="-127"/>
                <a:ea typeface="나눔바른고딕" panose="020B0603020101020101" pitchFamily="50" charset="-127"/>
                <a:cs typeface="Times New Roman" panose="02020603050405020304" pitchFamily="18" charset="0"/>
              </a:rPr>
              <a:t>‰</a:t>
            </a:r>
            <a:r>
              <a:rPr lang="en-US" altLang="ko-KR" sz="1200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)</a:t>
            </a:r>
            <a:endParaRPr lang="ko-KR" altLang="en-US" sz="1200" b="1" baseline="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</xdr:grpSp>
    <xdr:clientData/>
  </xdr:twoCellAnchor>
  <xdr:twoCellAnchor>
    <xdr:from>
      <xdr:col>18</xdr:col>
      <xdr:colOff>0</xdr:colOff>
      <xdr:row>74</xdr:row>
      <xdr:rowOff>0</xdr:rowOff>
    </xdr:from>
    <xdr:to>
      <xdr:col>25</xdr:col>
      <xdr:colOff>553642</xdr:colOff>
      <xdr:row>86</xdr:row>
      <xdr:rowOff>171450</xdr:rowOff>
    </xdr:to>
    <xdr:grpSp>
      <xdr:nvGrpSpPr>
        <xdr:cNvPr id="72" name="그룹 71"/>
        <xdr:cNvGrpSpPr/>
      </xdr:nvGrpSpPr>
      <xdr:grpSpPr>
        <a:xfrm>
          <a:off x="14015357" y="15117536"/>
          <a:ext cx="5316142" cy="2620735"/>
          <a:chOff x="14662545" y="6671072"/>
          <a:chExt cx="5387580" cy="2743200"/>
        </a:xfrm>
      </xdr:grpSpPr>
      <xdr:graphicFrame macro="">
        <xdr:nvGraphicFramePr>
          <xdr:cNvPr id="73" name="차트 72"/>
          <xdr:cNvGraphicFramePr/>
        </xdr:nvGraphicFramePr>
        <xdr:xfrm>
          <a:off x="14662545" y="6671072"/>
          <a:ext cx="538758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9"/>
          </a:graphicData>
        </a:graphic>
      </xdr:graphicFrame>
      <xdr:sp macro="" textlink="">
        <xdr:nvSpPr>
          <xdr:cNvPr id="74" name="TextBox 73"/>
          <xdr:cNvSpPr txBox="1"/>
        </xdr:nvSpPr>
        <xdr:spPr>
          <a:xfrm>
            <a:off x="15073315" y="6822281"/>
            <a:ext cx="1315888" cy="3600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overflow" horzOverflow="overflow" wrap="square" rtlCol="0" anchor="ctr" anchorCtr="1">
            <a:noAutofit/>
          </a:bodyPr>
          <a:lstStyle/>
          <a:p>
            <a:r>
              <a:rPr lang="en-US" altLang="ko-KR" sz="1200" b="1" baseline="0">
                <a:solidFill>
                  <a:schemeClr val="accent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■</a:t>
            </a:r>
            <a:r>
              <a:rPr lang="en-US" altLang="ko-KR" sz="1200" b="1"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r>
              <a:rPr lang="en-US" altLang="ko-KR" sz="1200" b="1" baseline="30000">
                <a:latin typeface="Times New Roman" panose="02020603050405020304" pitchFamily="18" charset="0"/>
                <a:cs typeface="Times New Roman" panose="02020603050405020304" pitchFamily="18" charset="0"/>
              </a:rPr>
              <a:t>15</a:t>
            </a:r>
            <a:r>
              <a:rPr lang="en-US" altLang="ko-KR" sz="1200" b="1">
                <a:latin typeface="Times New Roman" panose="02020603050405020304" pitchFamily="18" charset="0"/>
                <a:cs typeface="Times New Roman" panose="02020603050405020304" pitchFamily="18" charset="0"/>
              </a:rPr>
              <a:t>N-NO</a:t>
            </a:r>
            <a:r>
              <a:rPr lang="en-US" altLang="ko-KR" sz="1200" b="1" baseline="-25000">
                <a:latin typeface="Times New Roman" panose="02020603050405020304" pitchFamily="18" charset="0"/>
                <a:cs typeface="Times New Roman" panose="02020603050405020304" pitchFamily="18" charset="0"/>
              </a:rPr>
              <a:t>3</a:t>
            </a:r>
            <a:r>
              <a:rPr lang="en-US" altLang="ko-KR" sz="1200" b="1">
                <a:latin typeface="Times New Roman" panose="02020603050405020304" pitchFamily="18" charset="0"/>
                <a:cs typeface="Times New Roman" panose="02020603050405020304" pitchFamily="18" charset="0"/>
              </a:rPr>
              <a:t> (</a:t>
            </a:r>
            <a:r>
              <a:rPr lang="en-US" altLang="ko-KR" sz="1200" b="1">
                <a:latin typeface="나눔바른고딕" panose="020B0603020101020101" pitchFamily="50" charset="-127"/>
                <a:ea typeface="나눔바른고딕" panose="020B0603020101020101" pitchFamily="50" charset="-127"/>
                <a:cs typeface="Times New Roman" panose="02020603050405020304" pitchFamily="18" charset="0"/>
              </a:rPr>
              <a:t>‰</a:t>
            </a:r>
            <a:r>
              <a:rPr lang="en-US" altLang="ko-KR" sz="1200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)</a:t>
            </a:r>
            <a:endParaRPr lang="ko-KR" altLang="en-US" sz="1200" b="1" baseline="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</xdr:grpSp>
    <xdr:clientData/>
  </xdr:twoCellAnchor>
  <xdr:twoCellAnchor>
    <xdr:from>
      <xdr:col>26</xdr:col>
      <xdr:colOff>0</xdr:colOff>
      <xdr:row>32</xdr:row>
      <xdr:rowOff>0</xdr:rowOff>
    </xdr:from>
    <xdr:to>
      <xdr:col>33</xdr:col>
      <xdr:colOff>553642</xdr:colOff>
      <xdr:row>44</xdr:row>
      <xdr:rowOff>171450</xdr:rowOff>
    </xdr:to>
    <xdr:grpSp>
      <xdr:nvGrpSpPr>
        <xdr:cNvPr id="7" name="그룹 6"/>
        <xdr:cNvGrpSpPr/>
      </xdr:nvGrpSpPr>
      <xdr:grpSpPr>
        <a:xfrm>
          <a:off x="19458214" y="6545036"/>
          <a:ext cx="5316142" cy="2620735"/>
          <a:chOff x="19669125" y="6858000"/>
          <a:chExt cx="5387580" cy="2743200"/>
        </a:xfrm>
      </xdr:grpSpPr>
      <xdr:graphicFrame macro="">
        <xdr:nvGraphicFramePr>
          <xdr:cNvPr id="76" name="차트 75"/>
          <xdr:cNvGraphicFramePr/>
        </xdr:nvGraphicFramePr>
        <xdr:xfrm>
          <a:off x="19669125" y="6858000"/>
          <a:ext cx="538758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0"/>
          </a:graphicData>
        </a:graphic>
      </xdr:graphicFrame>
      <xdr:sp macro="" textlink="">
        <xdr:nvSpPr>
          <xdr:cNvPr id="78" name="TextBox 77"/>
          <xdr:cNvSpPr txBox="1"/>
        </xdr:nvSpPr>
        <xdr:spPr>
          <a:xfrm>
            <a:off x="20085847" y="7000879"/>
            <a:ext cx="1279651" cy="3600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overflow" horzOverflow="overflow" wrap="square" rtlCol="0" anchor="ctr" anchorCtr="1">
            <a:noAutofit/>
          </a:bodyPr>
          <a:lstStyle/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altLang="ko-KR" sz="1200" b="1" baseline="0">
                <a:solidFill>
                  <a:schemeClr val="accent2"/>
                </a:solidFill>
                <a:effectLst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■</a:t>
            </a:r>
            <a:r>
              <a:rPr lang="en-US" altLang="ko-KR" sz="1200" b="1">
                <a:solidFill>
                  <a:schemeClr val="dk1"/>
                </a:solidFill>
                <a:effectLst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 </a:t>
            </a:r>
            <a:r>
              <a:rPr lang="en-US" altLang="ko-KR" sz="1200" b="1" baseline="30000">
                <a:solidFill>
                  <a:schemeClr val="dk1"/>
                </a:solidFill>
                <a:effectLst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18</a:t>
            </a:r>
            <a:r>
              <a:rPr lang="en-US" altLang="ko-KR" sz="1200" b="1">
                <a:solidFill>
                  <a:schemeClr val="dk1"/>
                </a:solidFill>
                <a:effectLst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O-NO</a:t>
            </a:r>
            <a:r>
              <a:rPr lang="en-US" altLang="ko-KR" sz="1200" b="1" baseline="-25000">
                <a:solidFill>
                  <a:schemeClr val="dk1"/>
                </a:solidFill>
                <a:effectLst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3</a:t>
            </a:r>
            <a:r>
              <a:rPr lang="en-US" altLang="ko-KR" sz="1200" b="1">
                <a:solidFill>
                  <a:schemeClr val="dk1"/>
                </a:solidFill>
                <a:effectLst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 (‰</a:t>
            </a:r>
            <a:r>
              <a:rPr lang="en-US" altLang="ko-KR" sz="1200" b="1" baseline="0">
                <a:solidFill>
                  <a:schemeClr val="dk1"/>
                </a:solidFill>
                <a:effectLst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)</a:t>
            </a:r>
            <a:endParaRPr lang="ko-KR" altLang="en-US" sz="1200" b="1" baseline="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</xdr:grpSp>
    <xdr:clientData/>
  </xdr:twoCellAnchor>
  <xdr:twoCellAnchor>
    <xdr:from>
      <xdr:col>26</xdr:col>
      <xdr:colOff>0</xdr:colOff>
      <xdr:row>46</xdr:row>
      <xdr:rowOff>0</xdr:rowOff>
    </xdr:from>
    <xdr:to>
      <xdr:col>33</xdr:col>
      <xdr:colOff>553642</xdr:colOff>
      <xdr:row>58</xdr:row>
      <xdr:rowOff>171450</xdr:rowOff>
    </xdr:to>
    <xdr:grpSp>
      <xdr:nvGrpSpPr>
        <xdr:cNvPr id="80" name="그룹 79"/>
        <xdr:cNvGrpSpPr/>
      </xdr:nvGrpSpPr>
      <xdr:grpSpPr>
        <a:xfrm>
          <a:off x="19458214" y="9402536"/>
          <a:ext cx="5316142" cy="2620735"/>
          <a:chOff x="19669125" y="6858000"/>
          <a:chExt cx="5387580" cy="2743200"/>
        </a:xfrm>
      </xdr:grpSpPr>
      <xdr:graphicFrame macro="">
        <xdr:nvGraphicFramePr>
          <xdr:cNvPr id="81" name="차트 80"/>
          <xdr:cNvGraphicFramePr/>
        </xdr:nvGraphicFramePr>
        <xdr:xfrm>
          <a:off x="19669125" y="6858000"/>
          <a:ext cx="538758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1"/>
          </a:graphicData>
        </a:graphic>
      </xdr:graphicFrame>
      <xdr:sp macro="" textlink="">
        <xdr:nvSpPr>
          <xdr:cNvPr id="82" name="TextBox 81"/>
          <xdr:cNvSpPr txBox="1"/>
        </xdr:nvSpPr>
        <xdr:spPr>
          <a:xfrm>
            <a:off x="20085847" y="7000879"/>
            <a:ext cx="1279651" cy="3600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overflow" horzOverflow="overflow" wrap="square" rtlCol="0" anchor="ctr" anchorCtr="1">
            <a:noAutofit/>
          </a:bodyPr>
          <a:lstStyle/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altLang="ko-KR" sz="1200" b="1" baseline="0">
                <a:solidFill>
                  <a:schemeClr val="accent2"/>
                </a:solidFill>
                <a:effectLst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■</a:t>
            </a:r>
            <a:r>
              <a:rPr lang="en-US" altLang="ko-KR" sz="1200" b="1">
                <a:solidFill>
                  <a:schemeClr val="dk1"/>
                </a:solidFill>
                <a:effectLst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 </a:t>
            </a:r>
            <a:r>
              <a:rPr lang="en-US" altLang="ko-KR" sz="1200" b="1" baseline="30000">
                <a:solidFill>
                  <a:schemeClr val="dk1"/>
                </a:solidFill>
                <a:effectLst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18</a:t>
            </a:r>
            <a:r>
              <a:rPr lang="en-US" altLang="ko-KR" sz="1200" b="1">
                <a:solidFill>
                  <a:schemeClr val="dk1"/>
                </a:solidFill>
                <a:effectLst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O-NO</a:t>
            </a:r>
            <a:r>
              <a:rPr lang="en-US" altLang="ko-KR" sz="1200" b="1" baseline="-25000">
                <a:solidFill>
                  <a:schemeClr val="dk1"/>
                </a:solidFill>
                <a:effectLst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3</a:t>
            </a:r>
            <a:r>
              <a:rPr lang="en-US" altLang="ko-KR" sz="1200" b="1">
                <a:solidFill>
                  <a:schemeClr val="dk1"/>
                </a:solidFill>
                <a:effectLst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 (‰</a:t>
            </a:r>
            <a:r>
              <a:rPr lang="en-US" altLang="ko-KR" sz="1200" b="1" baseline="0">
                <a:solidFill>
                  <a:schemeClr val="dk1"/>
                </a:solidFill>
                <a:effectLst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)</a:t>
            </a:r>
            <a:endParaRPr lang="ko-KR" altLang="en-US" sz="1200" b="1" baseline="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</xdr:grpSp>
    <xdr:clientData/>
  </xdr:twoCellAnchor>
  <xdr:twoCellAnchor>
    <xdr:from>
      <xdr:col>26</xdr:col>
      <xdr:colOff>0</xdr:colOff>
      <xdr:row>60</xdr:row>
      <xdr:rowOff>0</xdr:rowOff>
    </xdr:from>
    <xdr:to>
      <xdr:col>33</xdr:col>
      <xdr:colOff>553642</xdr:colOff>
      <xdr:row>72</xdr:row>
      <xdr:rowOff>171450</xdr:rowOff>
    </xdr:to>
    <xdr:grpSp>
      <xdr:nvGrpSpPr>
        <xdr:cNvPr id="83" name="그룹 82"/>
        <xdr:cNvGrpSpPr/>
      </xdr:nvGrpSpPr>
      <xdr:grpSpPr>
        <a:xfrm>
          <a:off x="19458214" y="12260036"/>
          <a:ext cx="5316142" cy="2620735"/>
          <a:chOff x="19669125" y="6858000"/>
          <a:chExt cx="5387580" cy="2743200"/>
        </a:xfrm>
      </xdr:grpSpPr>
      <xdr:graphicFrame macro="">
        <xdr:nvGraphicFramePr>
          <xdr:cNvPr id="84" name="차트 83"/>
          <xdr:cNvGraphicFramePr/>
        </xdr:nvGraphicFramePr>
        <xdr:xfrm>
          <a:off x="19669125" y="6858000"/>
          <a:ext cx="538758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2"/>
          </a:graphicData>
        </a:graphic>
      </xdr:graphicFrame>
      <xdr:sp macro="" textlink="">
        <xdr:nvSpPr>
          <xdr:cNvPr id="85" name="TextBox 84"/>
          <xdr:cNvSpPr txBox="1"/>
        </xdr:nvSpPr>
        <xdr:spPr>
          <a:xfrm>
            <a:off x="20085847" y="7000879"/>
            <a:ext cx="1279651" cy="3600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overflow" horzOverflow="overflow" wrap="square" rtlCol="0" anchor="ctr" anchorCtr="1">
            <a:noAutofit/>
          </a:bodyPr>
          <a:lstStyle/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altLang="ko-KR" sz="1200" b="1" baseline="0">
                <a:solidFill>
                  <a:schemeClr val="accent2"/>
                </a:solidFill>
                <a:effectLst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■</a:t>
            </a:r>
            <a:r>
              <a:rPr lang="en-US" altLang="ko-KR" sz="1200" b="1">
                <a:solidFill>
                  <a:schemeClr val="dk1"/>
                </a:solidFill>
                <a:effectLst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 </a:t>
            </a:r>
            <a:r>
              <a:rPr lang="en-US" altLang="ko-KR" sz="1200" b="1" baseline="30000">
                <a:solidFill>
                  <a:schemeClr val="dk1"/>
                </a:solidFill>
                <a:effectLst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18</a:t>
            </a:r>
            <a:r>
              <a:rPr lang="en-US" altLang="ko-KR" sz="1200" b="1">
                <a:solidFill>
                  <a:schemeClr val="dk1"/>
                </a:solidFill>
                <a:effectLst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O-NO</a:t>
            </a:r>
            <a:r>
              <a:rPr lang="en-US" altLang="ko-KR" sz="1200" b="1" baseline="-25000">
                <a:solidFill>
                  <a:schemeClr val="dk1"/>
                </a:solidFill>
                <a:effectLst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3</a:t>
            </a:r>
            <a:r>
              <a:rPr lang="en-US" altLang="ko-KR" sz="1200" b="1">
                <a:solidFill>
                  <a:schemeClr val="dk1"/>
                </a:solidFill>
                <a:effectLst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 (‰</a:t>
            </a:r>
            <a:r>
              <a:rPr lang="en-US" altLang="ko-KR" sz="1200" b="1" baseline="0">
                <a:solidFill>
                  <a:schemeClr val="dk1"/>
                </a:solidFill>
                <a:effectLst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)</a:t>
            </a:r>
            <a:endParaRPr lang="ko-KR" altLang="en-US" sz="1200" b="1" baseline="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</xdr:grpSp>
    <xdr:clientData/>
  </xdr:twoCellAnchor>
  <xdr:twoCellAnchor>
    <xdr:from>
      <xdr:col>26</xdr:col>
      <xdr:colOff>0</xdr:colOff>
      <xdr:row>74</xdr:row>
      <xdr:rowOff>0</xdr:rowOff>
    </xdr:from>
    <xdr:to>
      <xdr:col>33</xdr:col>
      <xdr:colOff>553642</xdr:colOff>
      <xdr:row>86</xdr:row>
      <xdr:rowOff>171450</xdr:rowOff>
    </xdr:to>
    <xdr:grpSp>
      <xdr:nvGrpSpPr>
        <xdr:cNvPr id="86" name="그룹 85"/>
        <xdr:cNvGrpSpPr/>
      </xdr:nvGrpSpPr>
      <xdr:grpSpPr>
        <a:xfrm>
          <a:off x="19458214" y="15117536"/>
          <a:ext cx="5316142" cy="2620735"/>
          <a:chOff x="19669125" y="6858000"/>
          <a:chExt cx="5387580" cy="2743200"/>
        </a:xfrm>
      </xdr:grpSpPr>
      <xdr:graphicFrame macro="">
        <xdr:nvGraphicFramePr>
          <xdr:cNvPr id="87" name="차트 86"/>
          <xdr:cNvGraphicFramePr/>
        </xdr:nvGraphicFramePr>
        <xdr:xfrm>
          <a:off x="19669125" y="6858000"/>
          <a:ext cx="538758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3"/>
          </a:graphicData>
        </a:graphic>
      </xdr:graphicFrame>
      <xdr:sp macro="" textlink="">
        <xdr:nvSpPr>
          <xdr:cNvPr id="88" name="TextBox 87"/>
          <xdr:cNvSpPr txBox="1"/>
        </xdr:nvSpPr>
        <xdr:spPr>
          <a:xfrm>
            <a:off x="20085847" y="7000879"/>
            <a:ext cx="1279651" cy="3600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overflow" horzOverflow="overflow" wrap="square" rtlCol="0" anchor="ctr" anchorCtr="1">
            <a:noAutofit/>
          </a:bodyPr>
          <a:lstStyle/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altLang="ko-KR" sz="1200" b="1" baseline="0">
                <a:solidFill>
                  <a:schemeClr val="accent2"/>
                </a:solidFill>
                <a:effectLst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■</a:t>
            </a:r>
            <a:r>
              <a:rPr lang="en-US" altLang="ko-KR" sz="1200" b="1">
                <a:solidFill>
                  <a:schemeClr val="dk1"/>
                </a:solidFill>
                <a:effectLst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 </a:t>
            </a:r>
            <a:r>
              <a:rPr lang="en-US" altLang="ko-KR" sz="1200" b="1" baseline="30000">
                <a:solidFill>
                  <a:schemeClr val="dk1"/>
                </a:solidFill>
                <a:effectLst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18</a:t>
            </a:r>
            <a:r>
              <a:rPr lang="en-US" altLang="ko-KR" sz="1200" b="1">
                <a:solidFill>
                  <a:schemeClr val="dk1"/>
                </a:solidFill>
                <a:effectLst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O-NO</a:t>
            </a:r>
            <a:r>
              <a:rPr lang="en-US" altLang="ko-KR" sz="1200" b="1" baseline="-25000">
                <a:solidFill>
                  <a:schemeClr val="dk1"/>
                </a:solidFill>
                <a:effectLst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3</a:t>
            </a:r>
            <a:r>
              <a:rPr lang="en-US" altLang="ko-KR" sz="1200" b="1">
                <a:solidFill>
                  <a:schemeClr val="dk1"/>
                </a:solidFill>
                <a:effectLst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 (‰</a:t>
            </a:r>
            <a:r>
              <a:rPr lang="en-US" altLang="ko-KR" sz="1200" b="1" baseline="0">
                <a:solidFill>
                  <a:schemeClr val="dk1"/>
                </a:solidFill>
                <a:effectLst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)</a:t>
            </a:r>
            <a:endParaRPr lang="ko-KR" altLang="en-US" sz="1200" b="1" baseline="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</xdr:grpSp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50</xdr:col>
      <xdr:colOff>0</xdr:colOff>
      <xdr:row>2</xdr:row>
      <xdr:rowOff>0</xdr:rowOff>
    </xdr:from>
    <xdr:to>
      <xdr:col>55</xdr:col>
      <xdr:colOff>152780</xdr:colOff>
      <xdr:row>15</xdr:row>
      <xdr:rowOff>94677</xdr:rowOff>
    </xdr:to>
    <xdr:grpSp>
      <xdr:nvGrpSpPr>
        <xdr:cNvPr id="2" name="그룹 1"/>
        <xdr:cNvGrpSpPr/>
      </xdr:nvGrpSpPr>
      <xdr:grpSpPr>
        <a:xfrm>
          <a:off x="36635531" y="428625"/>
          <a:ext cx="3605593" cy="2880740"/>
          <a:chOff x="35959677" y="1210235"/>
          <a:chExt cx="3570574" cy="2862530"/>
        </a:xfrm>
      </xdr:grpSpPr>
      <xdr:grpSp>
        <xdr:nvGrpSpPr>
          <xdr:cNvPr id="3" name="그룹 2"/>
          <xdr:cNvGrpSpPr/>
        </xdr:nvGrpSpPr>
        <xdr:grpSpPr>
          <a:xfrm>
            <a:off x="35959677" y="1210235"/>
            <a:ext cx="3570574" cy="2862530"/>
            <a:chOff x="46471417" y="857250"/>
            <a:chExt cx="3675520" cy="3164936"/>
          </a:xfrm>
        </xdr:grpSpPr>
        <xdr:grpSp>
          <xdr:nvGrpSpPr>
            <xdr:cNvPr id="5" name="그룹 4"/>
            <xdr:cNvGrpSpPr/>
          </xdr:nvGrpSpPr>
          <xdr:grpSpPr>
            <a:xfrm>
              <a:off x="46471417" y="857250"/>
              <a:ext cx="3675520" cy="3164936"/>
              <a:chOff x="36318265" y="212912"/>
              <a:chExt cx="3602705" cy="3039493"/>
            </a:xfrm>
          </xdr:grpSpPr>
          <xdr:grpSp>
            <xdr:nvGrpSpPr>
              <xdr:cNvPr id="7" name="그룹 6"/>
              <xdr:cNvGrpSpPr/>
            </xdr:nvGrpSpPr>
            <xdr:grpSpPr>
              <a:xfrm>
                <a:off x="36318265" y="212912"/>
                <a:ext cx="3602705" cy="3039493"/>
                <a:chOff x="9510958" y="2957512"/>
                <a:chExt cx="3204917" cy="3005978"/>
              </a:xfrm>
            </xdr:grpSpPr>
            <xdr:graphicFrame macro="">
              <xdr:nvGraphicFramePr>
                <xdr:cNvPr id="9" name="차트 8"/>
                <xdr:cNvGraphicFramePr/>
              </xdr:nvGraphicFramePr>
              <xdr:xfrm>
                <a:off x="9715500" y="2957512"/>
                <a:ext cx="3000375" cy="2833688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1"/>
                </a:graphicData>
              </a:graphic>
            </xdr:graphicFrame>
            <xdr:sp macro="" textlink="">
              <xdr:nvSpPr>
                <xdr:cNvPr id="10" name="모서리가 둥근 직사각형 9"/>
                <xdr:cNvSpPr/>
              </xdr:nvSpPr>
              <xdr:spPr>
                <a:xfrm>
                  <a:off x="10782492" y="3590064"/>
                  <a:ext cx="615201" cy="1829850"/>
                </a:xfrm>
                <a:prstGeom prst="roundRect">
                  <a:avLst/>
                </a:prstGeom>
                <a:noFill/>
                <a:ln w="9525">
                  <a:solidFill>
                    <a:srgbClr val="FF0000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ko-KR" altLang="en-US" sz="1100"/>
                </a:p>
              </xdr:txBody>
            </xdr:sp>
            <xdr:sp macro="" textlink="">
              <xdr:nvSpPr>
                <xdr:cNvPr id="11" name="모서리가 둥근 직사각형 10"/>
                <xdr:cNvSpPr/>
              </xdr:nvSpPr>
              <xdr:spPr>
                <a:xfrm>
                  <a:off x="10883175" y="3588556"/>
                  <a:ext cx="1586570" cy="1829850"/>
                </a:xfrm>
                <a:prstGeom prst="roundRect">
                  <a:avLst/>
                </a:prstGeom>
                <a:noFill/>
                <a:ln w="9525">
                  <a:solidFill>
                    <a:srgbClr val="00B0F0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ko-KR" altLang="en-US" sz="1100"/>
                </a:p>
              </xdr:txBody>
            </xdr:sp>
            <xdr:sp macro="" textlink="">
              <xdr:nvSpPr>
                <xdr:cNvPr id="12" name="모서리가 둥근 직사각형 11"/>
                <xdr:cNvSpPr/>
              </xdr:nvSpPr>
              <xdr:spPr>
                <a:xfrm>
                  <a:off x="10100030" y="3590058"/>
                  <a:ext cx="971370" cy="1829850"/>
                </a:xfrm>
                <a:prstGeom prst="roundRect">
                  <a:avLst/>
                </a:prstGeom>
                <a:noFill/>
                <a:ln w="9525">
                  <a:solidFill>
                    <a:srgbClr val="00B050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ko-KR" altLang="en-US" sz="1100"/>
                </a:p>
              </xdr:txBody>
            </xdr:sp>
            <xdr:sp macro="" textlink="">
              <xdr:nvSpPr>
                <xdr:cNvPr id="13" name="TextBox 12"/>
                <xdr:cNvSpPr txBox="1"/>
              </xdr:nvSpPr>
              <xdr:spPr>
                <a:xfrm>
                  <a:off x="10785174" y="5689890"/>
                  <a:ext cx="1008000" cy="273600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overflow" horzOverflow="overflow" wrap="square" rtlCol="0" anchor="ctr" anchorCtr="1">
                  <a:spAutoFit/>
                </a:bodyPr>
                <a:lstStyle/>
                <a:p>
                  <a:r>
                    <a:rPr lang="en-US" altLang="ko-KR" sz="1200" b="1" baseline="30000"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15</a:t>
                  </a:r>
                  <a:r>
                    <a:rPr lang="en-US" altLang="ko-KR" sz="1200" b="1"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N-NO</a:t>
                  </a:r>
                  <a:r>
                    <a:rPr lang="en-US" altLang="ko-KR" sz="1200" b="1" baseline="-25000"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3 </a:t>
                  </a:r>
                  <a:r>
                    <a:rPr lang="en-US" altLang="ko-KR" sz="1200" b="1" baseline="0"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(‰)</a:t>
                  </a:r>
                  <a:endParaRPr lang="ko-KR" altLang="en-US" sz="1200" b="1" baseline="0">
                    <a:latin typeface="Times New Roman" panose="02020603050405020304" pitchFamily="18" charset="0"/>
                    <a:cs typeface="Times New Roman" panose="02020603050405020304" pitchFamily="18" charset="0"/>
                  </a:endParaRPr>
                </a:p>
              </xdr:txBody>
            </xdr:sp>
            <xdr:sp macro="" textlink="">
              <xdr:nvSpPr>
                <xdr:cNvPr id="14" name="TextBox 13"/>
                <xdr:cNvSpPr txBox="1"/>
              </xdr:nvSpPr>
              <xdr:spPr>
                <a:xfrm rot="16200000">
                  <a:off x="9121663" y="4142141"/>
                  <a:ext cx="1052512" cy="27392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 anchorCtr="1">
                  <a:spAutoFit/>
                </a:bodyPr>
                <a:lstStyle/>
                <a:p>
                  <a:pPr marL="0" marR="0" lvl="0" indent="0" defTabSz="91440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/>
                  </a:pPr>
                  <a:r>
                    <a:rPr lang="en-US" altLang="ko-KR" sz="1200" b="1" baseline="30000"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18</a:t>
                  </a:r>
                  <a:r>
                    <a:rPr lang="en-US" altLang="ko-KR" sz="1200" b="1"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O-NO</a:t>
                  </a:r>
                  <a:r>
                    <a:rPr lang="en-US" altLang="ko-KR" sz="1200" b="1" baseline="-25000"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3 </a:t>
                  </a:r>
                  <a:r>
                    <a:rPr lang="en-US" altLang="ko-KR" sz="1100" b="1" baseline="0">
                      <a:solidFill>
                        <a:schemeClr val="dk1"/>
                      </a:solidFill>
                      <a:effectLst/>
                      <a:latin typeface="+mn-lt"/>
                      <a:ea typeface="+mn-ea"/>
                      <a:cs typeface="+mn-cs"/>
                    </a:rPr>
                    <a:t>(‰)</a:t>
                  </a:r>
                  <a:endParaRPr lang="ko-KR" altLang="ko-KR" sz="1200">
                    <a:effectLst/>
                  </a:endParaRPr>
                </a:p>
              </xdr:txBody>
            </xdr:sp>
            <xdr:sp macro="" textlink="">
              <xdr:nvSpPr>
                <xdr:cNvPr id="15" name="모서리가 둥근 직사각형 14"/>
                <xdr:cNvSpPr/>
              </xdr:nvSpPr>
              <xdr:spPr>
                <a:xfrm>
                  <a:off x="10363073" y="3124735"/>
                  <a:ext cx="744717" cy="351127"/>
                </a:xfrm>
                <a:prstGeom prst="roundRect">
                  <a:avLst/>
                </a:prstGeom>
                <a:noFill/>
                <a:ln w="9525">
                  <a:solidFill>
                    <a:srgbClr val="7030A0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ko-KR" altLang="en-US" sz="1100"/>
                </a:p>
              </xdr:txBody>
            </xdr:sp>
            <xdr:sp macro="" textlink="">
              <xdr:nvSpPr>
                <xdr:cNvPr id="16" name="TextBox 15"/>
                <xdr:cNvSpPr txBox="1"/>
              </xdr:nvSpPr>
              <xdr:spPr>
                <a:xfrm>
                  <a:off x="11744325" y="4984114"/>
                  <a:ext cx="666750" cy="36892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 anchorCtr="1">
                  <a:spAutoFit/>
                </a:bodyPr>
                <a:lstStyle/>
                <a:p>
                  <a:r>
                    <a:rPr lang="en-US" altLang="ko-KR" sz="800" b="1">
                      <a:solidFill>
                        <a:srgbClr val="00B0F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Manure &amp; Sewage</a:t>
                  </a:r>
                  <a:endParaRPr lang="ko-KR" altLang="en-US" sz="800" b="1" baseline="-25000">
                    <a:solidFill>
                      <a:srgbClr val="00B0F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endParaRPr>
                </a:p>
              </xdr:txBody>
            </xdr:sp>
            <xdr:sp macro="" textlink="">
              <xdr:nvSpPr>
                <xdr:cNvPr id="17" name="TextBox 16"/>
                <xdr:cNvSpPr txBox="1"/>
              </xdr:nvSpPr>
              <xdr:spPr>
                <a:xfrm>
                  <a:off x="10876181" y="5025411"/>
                  <a:ext cx="666750" cy="21031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 anchorCtr="1">
                  <a:spAutoFit/>
                </a:bodyPr>
                <a:lstStyle/>
                <a:p>
                  <a:r>
                    <a:rPr lang="en-US" altLang="ko-KR" sz="800" b="1">
                      <a:solidFill>
                        <a:srgbClr val="FF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Soil N</a:t>
                  </a:r>
                  <a:endParaRPr lang="ko-KR" altLang="en-US" sz="800" b="1" baseline="-25000">
                    <a:solidFill>
                      <a:srgbClr val="FF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endParaRPr>
                </a:p>
              </xdr:txBody>
            </xdr:sp>
            <xdr:sp macro="" textlink="">
              <xdr:nvSpPr>
                <xdr:cNvPr id="18" name="TextBox 17"/>
                <xdr:cNvSpPr txBox="1"/>
              </xdr:nvSpPr>
              <xdr:spPr>
                <a:xfrm>
                  <a:off x="10443369" y="3144701"/>
                  <a:ext cx="582822" cy="36892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 anchorCtr="1">
                  <a:spAutoFit/>
                </a:bodyPr>
                <a:lstStyle/>
                <a:p>
                  <a:pPr algn="ctr"/>
                  <a:r>
                    <a:rPr lang="en-US" altLang="ko-KR" sz="800" b="1">
                      <a:solidFill>
                        <a:srgbClr val="7030A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NO</a:t>
                  </a:r>
                  <a:r>
                    <a:rPr lang="en-US" altLang="ko-KR" sz="800" b="1" baseline="-25000">
                      <a:solidFill>
                        <a:srgbClr val="7030A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3</a:t>
                  </a:r>
                  <a:r>
                    <a:rPr lang="en-US" altLang="ko-KR" sz="800" b="1" baseline="30000">
                      <a:solidFill>
                        <a:srgbClr val="7030A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-</a:t>
                  </a:r>
                  <a:r>
                    <a:rPr lang="en-US" altLang="ko-KR" sz="800" b="1">
                      <a:solidFill>
                        <a:srgbClr val="7030A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 </a:t>
                  </a:r>
                </a:p>
                <a:p>
                  <a:pPr algn="ctr"/>
                  <a:r>
                    <a:rPr lang="en-US" altLang="ko-KR" sz="800" b="1">
                      <a:solidFill>
                        <a:srgbClr val="7030A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fertilizer</a:t>
                  </a:r>
                </a:p>
              </xdr:txBody>
            </xdr:sp>
          </xdr:grpSp>
          <xdr:sp macro="" textlink="">
            <xdr:nvSpPr>
              <xdr:cNvPr id="8" name="TextBox 7"/>
              <xdr:cNvSpPr txBox="1"/>
            </xdr:nvSpPr>
            <xdr:spPr>
              <a:xfrm>
                <a:off x="37102677" y="2342031"/>
                <a:ext cx="818610" cy="365828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 anchorCtr="1">
                <a:noAutofit/>
              </a:bodyPr>
              <a:lstStyle/>
              <a:p>
                <a:r>
                  <a:rPr lang="en-US" altLang="ko-KR" sz="800" b="1">
                    <a:solidFill>
                      <a:srgbClr val="00B05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Inorganic fertillizer</a:t>
                </a:r>
                <a:endParaRPr lang="ko-KR" altLang="en-US" sz="800" b="1" baseline="-25000">
                  <a:solidFill>
                    <a:srgbClr val="00B05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xdr:txBody>
          </xdr:sp>
        </xdr:grpSp>
        <xdr:sp macro="" textlink="">
          <xdr:nvSpPr>
            <xdr:cNvPr id="6" name="TextBox 5"/>
            <xdr:cNvSpPr txBox="1"/>
          </xdr:nvSpPr>
          <xdr:spPr>
            <a:xfrm>
              <a:off x="48717092" y="1123312"/>
              <a:ext cx="1081617" cy="59704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 anchorCtr="1">
              <a:noAutofit/>
            </a:bodyPr>
            <a:lstStyle/>
            <a:p>
              <a:r>
                <a:rPr lang="ko-KR" altLang="en-US" sz="1000" b="1">
                  <a:solidFill>
                    <a:srgbClr val="0000CC"/>
                  </a:solidFill>
                  <a:latin typeface="+mn-ea"/>
                  <a:ea typeface="+mn-ea"/>
                  <a:cs typeface="Times New Roman" panose="02020603050405020304" pitchFamily="18" charset="0"/>
                </a:rPr>
                <a:t>●</a:t>
              </a:r>
              <a:r>
                <a:rPr lang="ko-KR" altLang="en-US" sz="1000" b="1">
                  <a:solidFill>
                    <a:sysClr val="windowText" lastClr="000000"/>
                  </a:solidFill>
                  <a:latin typeface="+mn-ea"/>
                  <a:ea typeface="+mn-ea"/>
                  <a:cs typeface="Times New Roman" panose="02020603050405020304" pitchFamily="18" charset="0"/>
                </a:rPr>
                <a:t> 본류</a:t>
              </a:r>
              <a:endParaRPr lang="en-US" altLang="ko-KR" sz="1000" b="1" baseline="-25000">
                <a:solidFill>
                  <a:sysClr val="windowText" lastClr="000000"/>
                </a:solidFill>
                <a:latin typeface="+mn-ea"/>
                <a:ea typeface="+mn-ea"/>
                <a:cs typeface="Times New Roman" panose="02020603050405020304" pitchFamily="18" charset="0"/>
              </a:endParaRPr>
            </a:p>
            <a:p>
              <a:r>
                <a:rPr lang="ko-KR" altLang="ko-KR" sz="1000" b="1">
                  <a:solidFill>
                    <a:srgbClr val="FF0000"/>
                  </a:solidFill>
                  <a:effectLst/>
                  <a:latin typeface="+mn-ea"/>
                  <a:ea typeface="+mn-ea"/>
                  <a:cs typeface="+mn-cs"/>
                </a:rPr>
                <a:t>▲</a:t>
              </a:r>
              <a:r>
                <a:rPr lang="en-US" altLang="ko-KR" sz="1000" b="1">
                  <a:solidFill>
                    <a:schemeClr val="dk1"/>
                  </a:solidFill>
                  <a:effectLst/>
                  <a:latin typeface="+mn-ea"/>
                  <a:ea typeface="+mn-ea"/>
                  <a:cs typeface="+mn-cs"/>
                </a:rPr>
                <a:t> </a:t>
              </a:r>
              <a:r>
                <a:rPr lang="ko-KR" altLang="en-US" sz="1000" b="1" baseline="0">
                  <a:solidFill>
                    <a:sysClr val="windowText" lastClr="000000"/>
                  </a:solidFill>
                  <a:latin typeface="+mn-ea"/>
                  <a:ea typeface="+mn-ea"/>
                  <a:cs typeface="Times New Roman" panose="02020603050405020304" pitchFamily="18" charset="0"/>
                </a:rPr>
                <a:t>지류</a:t>
              </a:r>
              <a:endParaRPr lang="en-US" altLang="ko-KR" sz="1000" b="1" baseline="0">
                <a:solidFill>
                  <a:sysClr val="windowText" lastClr="000000"/>
                </a:solidFill>
                <a:latin typeface="+mn-ea"/>
                <a:ea typeface="+mn-ea"/>
                <a:cs typeface="Times New Roman" panose="02020603050405020304" pitchFamily="18" charset="0"/>
              </a:endParaRPr>
            </a:p>
          </xdr:txBody>
        </xdr:sp>
      </xdr:grpSp>
      <xdr:sp macro="" textlink="">
        <xdr:nvSpPr>
          <xdr:cNvPr id="4" name="포인트가 5개인 별 3"/>
          <xdr:cNvSpPr/>
        </xdr:nvSpPr>
        <xdr:spPr>
          <a:xfrm>
            <a:off x="38223266" y="3160061"/>
            <a:ext cx="139387" cy="128734"/>
          </a:xfrm>
          <a:prstGeom prst="star5">
            <a:avLst/>
          </a:prstGeom>
          <a:noFill/>
          <a:ln>
            <a:solidFill>
              <a:srgbClr val="0000CC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71</xdr:col>
      <xdr:colOff>401410</xdr:colOff>
      <xdr:row>31</xdr:row>
      <xdr:rowOff>193220</xdr:rowOff>
    </xdr:from>
    <xdr:to>
      <xdr:col>78</xdr:col>
      <xdr:colOff>210910</xdr:colOff>
      <xdr:row>45</xdr:row>
      <xdr:rowOff>78920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차트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ko-KR" altLang="en-US" sz="1100"/>
                <a:t>Excel 버전에서는 이 차트를 사용할 수 없습니다.
이 도형 편집하거나 이 통합 문서를 다른 파일 형식으로 저장하면 차트가 영구적으로 손상됩니다.</a:t>
              </a:r>
            </a:p>
          </xdr:txBody>
        </xdr:sp>
      </mc:Fallback>
    </mc:AlternateContent>
    <xdr:clientData/>
  </xdr:twoCellAnchor>
  <xdr:twoCellAnchor>
    <xdr:from>
      <xdr:col>72</xdr:col>
      <xdr:colOff>52532</xdr:colOff>
      <xdr:row>16</xdr:row>
      <xdr:rowOff>210813</xdr:rowOff>
    </xdr:from>
    <xdr:to>
      <xdr:col>76</xdr:col>
      <xdr:colOff>530282</xdr:colOff>
      <xdr:row>31</xdr:row>
      <xdr:rowOff>20125</xdr:rowOff>
    </xdr:to>
    <xdr:grpSp>
      <xdr:nvGrpSpPr>
        <xdr:cNvPr id="10" name="그룹 9"/>
        <xdr:cNvGrpSpPr/>
      </xdr:nvGrpSpPr>
      <xdr:grpSpPr>
        <a:xfrm>
          <a:off x="51880438" y="3639813"/>
          <a:ext cx="3240000" cy="3024000"/>
          <a:chOff x="51959813" y="3453282"/>
          <a:chExt cx="3672189" cy="3024420"/>
        </a:xfrm>
      </xdr:grpSpPr>
      <xdr:grpSp>
        <xdr:nvGrpSpPr>
          <xdr:cNvPr id="36" name="그룹 35"/>
          <xdr:cNvGrpSpPr/>
        </xdr:nvGrpSpPr>
        <xdr:grpSpPr>
          <a:xfrm>
            <a:off x="51959813" y="3453282"/>
            <a:ext cx="3672189" cy="3024420"/>
            <a:chOff x="9525373" y="2957513"/>
            <a:chExt cx="3190501" cy="3004927"/>
          </a:xfrm>
        </xdr:grpSpPr>
        <xdr:graphicFrame macro="">
          <xdr:nvGraphicFramePr>
            <xdr:cNvPr id="38" name="차트 37"/>
            <xdr:cNvGraphicFramePr/>
          </xdr:nvGraphicFramePr>
          <xdr:xfrm>
            <a:off x="9715499" y="2957513"/>
            <a:ext cx="3000375" cy="283368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  <xdr:sp macro="" textlink="">
          <xdr:nvSpPr>
            <xdr:cNvPr id="39" name="TextBox 38"/>
            <xdr:cNvSpPr txBox="1"/>
          </xdr:nvSpPr>
          <xdr:spPr>
            <a:xfrm>
              <a:off x="10785174" y="5690940"/>
              <a:ext cx="1008000" cy="2715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overflow" horzOverflow="overflow" wrap="square" rtlCol="0" anchor="ctr" anchorCtr="1">
              <a:spAutoFit/>
            </a:bodyPr>
            <a:lstStyle/>
            <a:p>
              <a:r>
                <a:rPr lang="en-US" altLang="ko-KR" sz="1200" b="1">
                  <a:latin typeface="Times New Roman" panose="02020603050405020304" pitchFamily="18" charset="0"/>
                  <a:cs typeface="Times New Roman" panose="02020603050405020304" pitchFamily="18" charset="0"/>
                </a:rPr>
                <a:t>1/NO</a:t>
              </a:r>
              <a:r>
                <a:rPr lang="en-US" altLang="ko-KR" sz="1200" b="1" baseline="-25000">
                  <a:latin typeface="Times New Roman" panose="02020603050405020304" pitchFamily="18" charset="0"/>
                  <a:cs typeface="Times New Roman" panose="02020603050405020304" pitchFamily="18" charset="0"/>
                </a:rPr>
                <a:t>3 </a:t>
              </a:r>
              <a:r>
                <a:rPr lang="en-US" altLang="ko-KR" sz="1200" b="1" baseline="0">
                  <a:latin typeface="Times New Roman" panose="02020603050405020304" pitchFamily="18" charset="0"/>
                  <a:cs typeface="Times New Roman" panose="02020603050405020304" pitchFamily="18" charset="0"/>
                </a:rPr>
                <a:t>(L/mg)</a:t>
              </a:r>
              <a:endParaRPr lang="ko-KR" altLang="en-US" sz="1200" b="1" baseline="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40" name="TextBox 39"/>
            <xdr:cNvSpPr txBox="1"/>
          </xdr:nvSpPr>
          <xdr:spPr>
            <a:xfrm rot="16200000">
              <a:off x="9121663" y="4156556"/>
              <a:ext cx="1052512" cy="24509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 anchorCtr="1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200" b="1" baseline="30000">
                  <a:latin typeface="Times New Roman" panose="02020603050405020304" pitchFamily="18" charset="0"/>
                  <a:cs typeface="Times New Roman" panose="02020603050405020304" pitchFamily="18" charset="0"/>
                </a:rPr>
                <a:t>15</a:t>
              </a:r>
              <a:r>
                <a:rPr lang="en-US" altLang="ko-KR" sz="1200" b="1">
                  <a:latin typeface="Times New Roman" panose="02020603050405020304" pitchFamily="18" charset="0"/>
                  <a:cs typeface="Times New Roman" panose="02020603050405020304" pitchFamily="18" charset="0"/>
                </a:rPr>
                <a:t>N-NO</a:t>
              </a:r>
              <a:r>
                <a:rPr lang="en-US" altLang="ko-KR" sz="1200" b="1" baseline="-25000">
                  <a:latin typeface="Times New Roman" panose="02020603050405020304" pitchFamily="18" charset="0"/>
                  <a:cs typeface="Times New Roman" panose="02020603050405020304" pitchFamily="18" charset="0"/>
                </a:rPr>
                <a:t>3 </a:t>
              </a:r>
              <a:r>
                <a:rPr lang="en-US" altLang="ko-KR" sz="1100" b="1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(‰)</a:t>
              </a:r>
              <a:endParaRPr lang="ko-KR" altLang="ko-KR" sz="1200">
                <a:effectLst/>
              </a:endParaRPr>
            </a:p>
          </xdr:txBody>
        </xdr:sp>
      </xdr:grpSp>
      <xdr:sp macro="" textlink="">
        <xdr:nvSpPr>
          <xdr:cNvPr id="51" name="TextBox 50"/>
          <xdr:cNvSpPr txBox="1"/>
        </xdr:nvSpPr>
        <xdr:spPr>
          <a:xfrm>
            <a:off x="54227412" y="3613153"/>
            <a:ext cx="1079500" cy="5400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 anchorCtr="1">
            <a:noAutofit/>
          </a:bodyPr>
          <a:lstStyle/>
          <a:p>
            <a:r>
              <a:rPr lang="ko-KR" altLang="en-US" sz="1000" b="1">
                <a:solidFill>
                  <a:srgbClr val="0000CC"/>
                </a:solidFill>
                <a:latin typeface="+mn-ea"/>
                <a:ea typeface="+mn-ea"/>
                <a:cs typeface="Times New Roman" panose="02020603050405020304" pitchFamily="18" charset="0"/>
              </a:rPr>
              <a:t>●</a:t>
            </a:r>
            <a:r>
              <a:rPr lang="ko-KR" altLang="en-US" sz="1000" b="1">
                <a:solidFill>
                  <a:sysClr val="windowText" lastClr="000000"/>
                </a:solidFill>
                <a:latin typeface="+mn-ea"/>
                <a:ea typeface="+mn-ea"/>
                <a:cs typeface="Times New Roman" panose="02020603050405020304" pitchFamily="18" charset="0"/>
              </a:rPr>
              <a:t> 본류</a:t>
            </a:r>
            <a:endParaRPr lang="en-US" altLang="ko-KR" sz="1000" b="1" baseline="-25000">
              <a:solidFill>
                <a:sysClr val="windowText" lastClr="000000"/>
              </a:solidFill>
              <a:latin typeface="+mn-ea"/>
              <a:ea typeface="+mn-ea"/>
              <a:cs typeface="Times New Roman" panose="02020603050405020304" pitchFamily="18" charset="0"/>
            </a:endParaRPr>
          </a:p>
          <a:p>
            <a:r>
              <a:rPr lang="ko-KR" altLang="ko-KR" sz="1000" b="1">
                <a:solidFill>
                  <a:srgbClr val="FF0000"/>
                </a:solidFill>
                <a:effectLst/>
                <a:latin typeface="+mn-ea"/>
                <a:ea typeface="+mn-ea"/>
                <a:cs typeface="+mn-cs"/>
              </a:rPr>
              <a:t>▲</a:t>
            </a:r>
            <a:r>
              <a:rPr lang="en-US" altLang="ko-KR" sz="1000" b="1">
                <a:solidFill>
                  <a:schemeClr val="dk1"/>
                </a:solidFill>
                <a:effectLst/>
                <a:latin typeface="+mn-ea"/>
                <a:ea typeface="+mn-ea"/>
                <a:cs typeface="+mn-cs"/>
              </a:rPr>
              <a:t> </a:t>
            </a:r>
            <a:r>
              <a:rPr lang="ko-KR" altLang="en-US" sz="1000" b="1" baseline="0">
                <a:solidFill>
                  <a:sysClr val="windowText" lastClr="000000"/>
                </a:solidFill>
                <a:latin typeface="+mn-ea"/>
                <a:ea typeface="+mn-ea"/>
                <a:cs typeface="Times New Roman" panose="02020603050405020304" pitchFamily="18" charset="0"/>
              </a:rPr>
              <a:t>지류</a:t>
            </a:r>
            <a:endParaRPr lang="en-US" altLang="ko-KR" sz="1000" b="1" baseline="0">
              <a:solidFill>
                <a:sysClr val="windowText" lastClr="000000"/>
              </a:solidFill>
              <a:latin typeface="+mn-ea"/>
              <a:ea typeface="+mn-ea"/>
              <a:cs typeface="Times New Roman" panose="02020603050405020304" pitchFamily="18" charset="0"/>
            </a:endParaRPr>
          </a:p>
        </xdr:txBody>
      </xdr:sp>
    </xdr:grpSp>
    <xdr:clientData/>
  </xdr:twoCellAnchor>
  <xdr:twoCellAnchor>
    <xdr:from>
      <xdr:col>72</xdr:col>
      <xdr:colOff>246656</xdr:colOff>
      <xdr:row>1</xdr:row>
      <xdr:rowOff>13074</xdr:rowOff>
    </xdr:from>
    <xdr:to>
      <xdr:col>77</xdr:col>
      <xdr:colOff>608977</xdr:colOff>
      <xdr:row>15</xdr:row>
      <xdr:rowOff>83307</xdr:rowOff>
    </xdr:to>
    <xdr:grpSp>
      <xdr:nvGrpSpPr>
        <xdr:cNvPr id="18" name="그룹 17"/>
        <xdr:cNvGrpSpPr/>
      </xdr:nvGrpSpPr>
      <xdr:grpSpPr>
        <a:xfrm>
          <a:off x="52074562" y="227387"/>
          <a:ext cx="3815134" cy="3070608"/>
          <a:chOff x="51903906" y="224741"/>
          <a:chExt cx="3801904" cy="3044149"/>
        </a:xfrm>
      </xdr:grpSpPr>
      <xdr:grpSp>
        <xdr:nvGrpSpPr>
          <xdr:cNvPr id="7" name="그룹 6"/>
          <xdr:cNvGrpSpPr/>
        </xdr:nvGrpSpPr>
        <xdr:grpSpPr>
          <a:xfrm>
            <a:off x="51903906" y="224741"/>
            <a:ext cx="3801904" cy="3044149"/>
            <a:chOff x="51819239" y="256491"/>
            <a:chExt cx="3801904" cy="3044149"/>
          </a:xfrm>
        </xdr:grpSpPr>
        <xdr:grpSp>
          <xdr:nvGrpSpPr>
            <xdr:cNvPr id="16" name="그룹 15"/>
            <xdr:cNvGrpSpPr/>
          </xdr:nvGrpSpPr>
          <xdr:grpSpPr>
            <a:xfrm>
              <a:off x="51819239" y="256491"/>
              <a:ext cx="3801904" cy="3044149"/>
              <a:chOff x="392944" y="171450"/>
              <a:chExt cx="3740907" cy="3013836"/>
            </a:xfrm>
          </xdr:grpSpPr>
          <xdr:graphicFrame macro="">
            <xdr:nvGraphicFramePr>
              <xdr:cNvPr id="19" name="차트 18"/>
              <xdr:cNvGraphicFramePr>
                <a:graphicFrameLocks/>
              </xdr:cNvGraphicFramePr>
            </xdr:nvGraphicFramePr>
            <xdr:xfrm>
              <a:off x="609601" y="171450"/>
              <a:ext cx="3524250" cy="2828925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3"/>
              </a:graphicData>
            </a:graphic>
          </xdr:graphicFrame>
          <xdr:sp macro="" textlink="">
            <xdr:nvSpPr>
              <xdr:cNvPr id="21" name="TextBox 20"/>
              <xdr:cNvSpPr txBox="1"/>
            </xdr:nvSpPr>
            <xdr:spPr>
              <a:xfrm>
                <a:off x="2019300" y="2920236"/>
                <a:ext cx="900000" cy="2650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 anchorCtr="1">
                <a:spAutoFit/>
              </a:bodyPr>
              <a:lstStyle/>
              <a:p>
                <a:r>
                  <a:rPr lang="en-US" altLang="ko-KR" sz="12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Cl</a:t>
                </a:r>
                <a:r>
                  <a:rPr lang="en-US" altLang="ko-KR" sz="1200" b="1" baseline="300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-</a:t>
                </a:r>
                <a:r>
                  <a:rPr lang="en-US" altLang="ko-KR" sz="12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</a:t>
                </a:r>
                <a:r>
                  <a:rPr lang="el-GR" altLang="ko-KR" sz="1200" b="1">
                    <a:latin typeface="Times New Roman" panose="02020603050405020304" pitchFamily="18" charset="0"/>
                    <a:ea typeface="나눔바른고딕" panose="020B0603020101020101" pitchFamily="50" charset="-127"/>
                    <a:cs typeface="Times New Roman" panose="02020603050405020304" pitchFamily="18" charset="0"/>
                  </a:rPr>
                  <a:t>μ</a:t>
                </a:r>
                <a:r>
                  <a:rPr lang="en-US" altLang="ko-KR" sz="1200" b="1">
                    <a:latin typeface="Times New Roman" panose="02020603050405020304" pitchFamily="18" charset="0"/>
                    <a:ea typeface="나눔바른고딕" panose="020B0603020101020101" pitchFamily="50" charset="-127"/>
                    <a:cs typeface="Times New Roman" panose="02020603050405020304" pitchFamily="18" charset="0"/>
                  </a:rPr>
                  <a:t>M)</a:t>
                </a:r>
                <a:endParaRPr lang="ko-KR" altLang="en-US" sz="1200" b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xdr:txBody>
          </xdr:sp>
          <xdr:sp macro="" textlink="">
            <xdr:nvSpPr>
              <xdr:cNvPr id="33" name="TextBox 32"/>
              <xdr:cNvSpPr txBox="1"/>
            </xdr:nvSpPr>
            <xdr:spPr>
              <a:xfrm rot="16200000">
                <a:off x="-483450" y="1362169"/>
                <a:ext cx="2019299" cy="266511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 anchorCtr="1">
                <a:spAutoFit/>
              </a:bodyPr>
              <a:lstStyle/>
              <a:p>
                <a:r>
                  <a:rPr lang="en-US" altLang="ko-KR" sz="12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NO</a:t>
                </a:r>
                <a:r>
                  <a:rPr lang="en-US" altLang="ko-KR" sz="1200" b="1" baseline="-250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3</a:t>
                </a:r>
                <a:r>
                  <a:rPr lang="en-US" altLang="ko-KR" sz="1200" b="1" strike="noStrike" baseline="300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-</a:t>
                </a:r>
                <a:r>
                  <a:rPr lang="en-US" altLang="ko-KR" sz="12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/Cl</a:t>
                </a:r>
                <a:r>
                  <a:rPr lang="en-US" altLang="ko-KR" sz="1200" b="1" baseline="300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-</a:t>
                </a:r>
                <a:r>
                  <a:rPr lang="en-US" altLang="ko-KR" sz="12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(molar ratio)</a:t>
                </a:r>
                <a:endParaRPr lang="ko-KR" altLang="en-US" sz="1200" b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xdr:txBody>
          </xdr:sp>
        </xdr:grpSp>
        <xdr:sp macro="" textlink="">
          <xdr:nvSpPr>
            <xdr:cNvPr id="45" name="TextBox 44"/>
            <xdr:cNvSpPr txBox="1"/>
          </xdr:nvSpPr>
          <xdr:spPr>
            <a:xfrm>
              <a:off x="54229002" y="412754"/>
              <a:ext cx="1079500" cy="5400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 anchorCtr="1">
              <a:noAutofit/>
            </a:bodyPr>
            <a:lstStyle/>
            <a:p>
              <a:r>
                <a:rPr lang="ko-KR" altLang="en-US" sz="1000" b="1">
                  <a:solidFill>
                    <a:srgbClr val="0000CC"/>
                  </a:solidFill>
                  <a:latin typeface="+mn-ea"/>
                  <a:ea typeface="+mn-ea"/>
                  <a:cs typeface="Times New Roman" panose="02020603050405020304" pitchFamily="18" charset="0"/>
                </a:rPr>
                <a:t>●</a:t>
              </a:r>
              <a:r>
                <a:rPr lang="ko-KR" altLang="en-US" sz="1000" b="1">
                  <a:solidFill>
                    <a:sysClr val="windowText" lastClr="000000"/>
                  </a:solidFill>
                  <a:latin typeface="+mn-ea"/>
                  <a:ea typeface="+mn-ea"/>
                  <a:cs typeface="Times New Roman" panose="02020603050405020304" pitchFamily="18" charset="0"/>
                </a:rPr>
                <a:t> 본류</a:t>
              </a:r>
              <a:endParaRPr lang="en-US" altLang="ko-KR" sz="1000" b="1" baseline="-25000">
                <a:solidFill>
                  <a:sysClr val="windowText" lastClr="000000"/>
                </a:solidFill>
                <a:latin typeface="+mn-ea"/>
                <a:ea typeface="+mn-ea"/>
                <a:cs typeface="Times New Roman" panose="02020603050405020304" pitchFamily="18" charset="0"/>
              </a:endParaRPr>
            </a:p>
            <a:p>
              <a:r>
                <a:rPr lang="ko-KR" altLang="ko-KR" sz="1000" b="1">
                  <a:solidFill>
                    <a:srgbClr val="FF0000"/>
                  </a:solidFill>
                  <a:effectLst/>
                  <a:latin typeface="+mn-ea"/>
                  <a:ea typeface="+mn-ea"/>
                  <a:cs typeface="+mn-cs"/>
                </a:rPr>
                <a:t>▲</a:t>
              </a:r>
              <a:r>
                <a:rPr lang="en-US" altLang="ko-KR" sz="1000" b="1">
                  <a:solidFill>
                    <a:schemeClr val="dk1"/>
                  </a:solidFill>
                  <a:effectLst/>
                  <a:latin typeface="+mn-ea"/>
                  <a:ea typeface="+mn-ea"/>
                  <a:cs typeface="+mn-cs"/>
                </a:rPr>
                <a:t> </a:t>
              </a:r>
              <a:r>
                <a:rPr lang="ko-KR" altLang="en-US" sz="1000" b="1">
                  <a:solidFill>
                    <a:schemeClr val="dk1"/>
                  </a:solidFill>
                  <a:effectLst/>
                  <a:latin typeface="+mn-ea"/>
                  <a:ea typeface="+mn-ea"/>
                  <a:cs typeface="+mn-cs"/>
                </a:rPr>
                <a:t>지류</a:t>
              </a:r>
              <a:endParaRPr lang="en-US" altLang="ko-KR" sz="1000" b="1" baseline="0">
                <a:solidFill>
                  <a:sysClr val="windowText" lastClr="000000"/>
                </a:solidFill>
                <a:latin typeface="+mn-ea"/>
                <a:ea typeface="+mn-ea"/>
                <a:cs typeface="Times New Roman" panose="02020603050405020304" pitchFamily="18" charset="0"/>
              </a:endParaRPr>
            </a:p>
          </xdr:txBody>
        </xdr:sp>
      </xdr:grpSp>
      <xdr:cxnSp macro="">
        <xdr:nvCxnSpPr>
          <xdr:cNvPr id="13" name="직선 화살표 연결선 12"/>
          <xdr:cNvCxnSpPr/>
        </xdr:nvCxnSpPr>
        <xdr:spPr>
          <a:xfrm>
            <a:off x="54218417" y="1471084"/>
            <a:ext cx="540000" cy="540000"/>
          </a:xfrm>
          <a:prstGeom prst="straightConnector1">
            <a:avLst/>
          </a:prstGeom>
          <a:ln w="127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" name="직선 화살표 연결선 14"/>
          <xdr:cNvCxnSpPr/>
        </xdr:nvCxnSpPr>
        <xdr:spPr>
          <a:xfrm flipH="1" flipV="1">
            <a:off x="53392917" y="624416"/>
            <a:ext cx="540000" cy="540000"/>
          </a:xfrm>
          <a:prstGeom prst="straightConnector1">
            <a:avLst/>
          </a:prstGeom>
          <a:ln w="127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4" name="TextBox 53"/>
          <xdr:cNvSpPr txBox="1"/>
        </xdr:nvSpPr>
        <xdr:spPr>
          <a:xfrm rot="2700000">
            <a:off x="53392646" y="666645"/>
            <a:ext cx="720000" cy="2520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 anchorCtr="1">
            <a:noAutofit/>
          </a:bodyPr>
          <a:lstStyle/>
          <a:p>
            <a:r>
              <a:rPr lang="en-US" altLang="ko-KR" sz="1000" b="1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j-ea"/>
                <a:cs typeface="Times New Roman" panose="02020603050405020304" pitchFamily="18" charset="0"/>
              </a:rPr>
              <a:t>Fertilizer</a:t>
            </a:r>
          </a:p>
        </xdr:txBody>
      </xdr:sp>
      <xdr:sp macro="" textlink="">
        <xdr:nvSpPr>
          <xdr:cNvPr id="55" name="TextBox 54"/>
          <xdr:cNvSpPr txBox="1"/>
        </xdr:nvSpPr>
        <xdr:spPr>
          <a:xfrm rot="2677685">
            <a:off x="53878591" y="1505006"/>
            <a:ext cx="1368000" cy="2520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 anchorCtr="1">
            <a:noAutofit/>
          </a:bodyPr>
          <a:lstStyle/>
          <a:p>
            <a:r>
              <a:rPr lang="en-US" altLang="ko-KR" sz="1000" b="1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j-ea"/>
                <a:cs typeface="Times New Roman" panose="02020603050405020304" pitchFamily="18" charset="0"/>
              </a:rPr>
              <a:t>Manure and sewage</a:t>
            </a:r>
          </a:p>
        </xdr:txBody>
      </xdr:sp>
    </xdr:grpSp>
    <xdr:clientData/>
  </xdr:twoCellAnchor>
  <xdr:twoCellAnchor>
    <xdr:from>
      <xdr:col>71</xdr:col>
      <xdr:colOff>81646</xdr:colOff>
      <xdr:row>11</xdr:row>
      <xdr:rowOff>0</xdr:rowOff>
    </xdr:from>
    <xdr:to>
      <xdr:col>71</xdr:col>
      <xdr:colOff>225646</xdr:colOff>
      <xdr:row>11</xdr:row>
      <xdr:rowOff>144000</xdr:rowOff>
    </xdr:to>
    <xdr:sp macro="" textlink="">
      <xdr:nvSpPr>
        <xdr:cNvPr id="37" name="포인트가 5개인 별 36"/>
        <xdr:cNvSpPr/>
      </xdr:nvSpPr>
      <xdr:spPr>
        <a:xfrm>
          <a:off x="50536932" y="2258786"/>
          <a:ext cx="144000" cy="144000"/>
        </a:xfrm>
        <a:prstGeom prst="star5">
          <a:avLst/>
        </a:prstGeom>
        <a:noFill/>
        <a:ln>
          <a:solidFill>
            <a:srgbClr val="0000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78</xdr:col>
      <xdr:colOff>302558</xdr:colOff>
      <xdr:row>0</xdr:row>
      <xdr:rowOff>201705</xdr:rowOff>
    </xdr:from>
    <xdr:to>
      <xdr:col>83</xdr:col>
      <xdr:colOff>487469</xdr:colOff>
      <xdr:row>15</xdr:row>
      <xdr:rowOff>36316</xdr:rowOff>
    </xdr:to>
    <xdr:grpSp>
      <xdr:nvGrpSpPr>
        <xdr:cNvPr id="11" name="그룹 10"/>
        <xdr:cNvGrpSpPr/>
      </xdr:nvGrpSpPr>
      <xdr:grpSpPr>
        <a:xfrm>
          <a:off x="56273839" y="201705"/>
          <a:ext cx="3637724" cy="3049299"/>
          <a:chOff x="56273839" y="201705"/>
          <a:chExt cx="3637724" cy="3049299"/>
        </a:xfrm>
      </xdr:grpSpPr>
      <xdr:grpSp>
        <xdr:nvGrpSpPr>
          <xdr:cNvPr id="9" name="그룹 8"/>
          <xdr:cNvGrpSpPr/>
        </xdr:nvGrpSpPr>
        <xdr:grpSpPr>
          <a:xfrm>
            <a:off x="56273839" y="201705"/>
            <a:ext cx="3637724" cy="3049299"/>
            <a:chOff x="56087308" y="201705"/>
            <a:chExt cx="3624494" cy="3020194"/>
          </a:xfrm>
        </xdr:grpSpPr>
        <xdr:grpSp>
          <xdr:nvGrpSpPr>
            <xdr:cNvPr id="17" name="그룹 16"/>
            <xdr:cNvGrpSpPr/>
          </xdr:nvGrpSpPr>
          <xdr:grpSpPr>
            <a:xfrm>
              <a:off x="56087308" y="201705"/>
              <a:ext cx="3624494" cy="3020194"/>
              <a:chOff x="47255206" y="212912"/>
              <a:chExt cx="3602705" cy="3039493"/>
            </a:xfrm>
          </xdr:grpSpPr>
          <xdr:grpSp>
            <xdr:nvGrpSpPr>
              <xdr:cNvPr id="20" name="그룹 19"/>
              <xdr:cNvGrpSpPr/>
            </xdr:nvGrpSpPr>
            <xdr:grpSpPr>
              <a:xfrm>
                <a:off x="47255206" y="212912"/>
                <a:ext cx="3602705" cy="3039493"/>
                <a:chOff x="9510958" y="2957512"/>
                <a:chExt cx="3204917" cy="3005978"/>
              </a:xfrm>
            </xdr:grpSpPr>
            <xdr:graphicFrame macro="">
              <xdr:nvGraphicFramePr>
                <xdr:cNvPr id="22" name="차트 21"/>
                <xdr:cNvGraphicFramePr/>
              </xdr:nvGraphicFramePr>
              <xdr:xfrm>
                <a:off x="9715500" y="2957512"/>
                <a:ext cx="3000375" cy="2833688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4"/>
                </a:graphicData>
              </a:graphic>
            </xdr:graphicFrame>
            <xdr:sp macro="" textlink="">
              <xdr:nvSpPr>
                <xdr:cNvPr id="23" name="모서리가 둥근 직사각형 22"/>
                <xdr:cNvSpPr/>
              </xdr:nvSpPr>
              <xdr:spPr>
                <a:xfrm>
                  <a:off x="10782492" y="3590064"/>
                  <a:ext cx="615201" cy="1835208"/>
                </a:xfrm>
                <a:prstGeom prst="roundRect">
                  <a:avLst/>
                </a:prstGeom>
                <a:noFill/>
                <a:ln w="9525">
                  <a:solidFill>
                    <a:srgbClr val="FF0000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ko-KR" altLang="en-US" sz="1100"/>
                </a:p>
              </xdr:txBody>
            </xdr:sp>
            <xdr:sp macro="" textlink="">
              <xdr:nvSpPr>
                <xdr:cNvPr id="24" name="모서리가 둥근 직사각형 23"/>
                <xdr:cNvSpPr/>
              </xdr:nvSpPr>
              <xdr:spPr>
                <a:xfrm>
                  <a:off x="10883175" y="3588556"/>
                  <a:ext cx="1586570" cy="1835208"/>
                </a:xfrm>
                <a:prstGeom prst="roundRect">
                  <a:avLst/>
                </a:prstGeom>
                <a:noFill/>
                <a:ln w="9525">
                  <a:solidFill>
                    <a:srgbClr val="00B0F0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ko-KR" altLang="en-US" sz="1100"/>
                </a:p>
              </xdr:txBody>
            </xdr:sp>
            <xdr:sp macro="" textlink="">
              <xdr:nvSpPr>
                <xdr:cNvPr id="25" name="모서리가 둥근 직사각형 24"/>
                <xdr:cNvSpPr/>
              </xdr:nvSpPr>
              <xdr:spPr>
                <a:xfrm>
                  <a:off x="10100030" y="3590058"/>
                  <a:ext cx="971370" cy="1835208"/>
                </a:xfrm>
                <a:prstGeom prst="roundRect">
                  <a:avLst/>
                </a:prstGeom>
                <a:noFill/>
                <a:ln w="9525">
                  <a:solidFill>
                    <a:srgbClr val="00B050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ko-KR" altLang="en-US" sz="1100"/>
                </a:p>
              </xdr:txBody>
            </xdr:sp>
            <xdr:sp macro="" textlink="">
              <xdr:nvSpPr>
                <xdr:cNvPr id="26" name="TextBox 25"/>
                <xdr:cNvSpPr txBox="1"/>
              </xdr:nvSpPr>
              <xdr:spPr>
                <a:xfrm>
                  <a:off x="10785174" y="5689890"/>
                  <a:ext cx="1008000" cy="273600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overflow" horzOverflow="overflow" wrap="square" rtlCol="0" anchor="ctr" anchorCtr="1">
                  <a:spAutoFit/>
                </a:bodyPr>
                <a:lstStyle/>
                <a:p>
                  <a:r>
                    <a:rPr lang="en-US" altLang="ko-KR" sz="1200" b="1" baseline="30000"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15</a:t>
                  </a:r>
                  <a:r>
                    <a:rPr lang="en-US" altLang="ko-KR" sz="1200" b="1"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N-NO</a:t>
                  </a:r>
                  <a:r>
                    <a:rPr lang="en-US" altLang="ko-KR" sz="1200" b="1" baseline="-25000"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3 </a:t>
                  </a:r>
                  <a:r>
                    <a:rPr lang="en-US" altLang="ko-KR" sz="1200" b="1" baseline="0"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(‰)</a:t>
                  </a:r>
                  <a:endParaRPr lang="ko-KR" altLang="en-US" sz="1200" b="1" baseline="0">
                    <a:latin typeface="Times New Roman" panose="02020603050405020304" pitchFamily="18" charset="0"/>
                    <a:cs typeface="Times New Roman" panose="02020603050405020304" pitchFamily="18" charset="0"/>
                  </a:endParaRPr>
                </a:p>
              </xdr:txBody>
            </xdr:sp>
            <xdr:sp macro="" textlink="">
              <xdr:nvSpPr>
                <xdr:cNvPr id="27" name="TextBox 26"/>
                <xdr:cNvSpPr txBox="1"/>
              </xdr:nvSpPr>
              <xdr:spPr>
                <a:xfrm rot="16200000">
                  <a:off x="9121663" y="4142141"/>
                  <a:ext cx="1052512" cy="27392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 anchorCtr="1">
                  <a:spAutoFit/>
                </a:bodyPr>
                <a:lstStyle/>
                <a:p>
                  <a:pPr marL="0" marR="0" lvl="0" indent="0" defTabSz="91440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/>
                  </a:pPr>
                  <a:r>
                    <a:rPr lang="en-US" altLang="ko-KR" sz="1200" b="1" baseline="30000"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18</a:t>
                  </a:r>
                  <a:r>
                    <a:rPr lang="en-US" altLang="ko-KR" sz="1200" b="1"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O-NO</a:t>
                  </a:r>
                  <a:r>
                    <a:rPr lang="en-US" altLang="ko-KR" sz="1200" b="1" baseline="-25000"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3 </a:t>
                  </a:r>
                  <a:r>
                    <a:rPr lang="en-US" altLang="ko-KR" sz="1100" b="1" baseline="0">
                      <a:solidFill>
                        <a:schemeClr val="dk1"/>
                      </a:solidFill>
                      <a:effectLst/>
                      <a:latin typeface="+mn-lt"/>
                      <a:ea typeface="+mn-ea"/>
                      <a:cs typeface="+mn-cs"/>
                    </a:rPr>
                    <a:t>(‰)</a:t>
                  </a:r>
                  <a:endParaRPr lang="ko-KR" altLang="ko-KR" sz="1200">
                    <a:effectLst/>
                  </a:endParaRPr>
                </a:p>
              </xdr:txBody>
            </xdr:sp>
            <xdr:sp macro="" textlink="">
              <xdr:nvSpPr>
                <xdr:cNvPr id="28" name="모서리가 둥근 직사각형 27"/>
                <xdr:cNvSpPr/>
              </xdr:nvSpPr>
              <xdr:spPr>
                <a:xfrm>
                  <a:off x="10363073" y="3124735"/>
                  <a:ext cx="744717" cy="351127"/>
                </a:xfrm>
                <a:prstGeom prst="roundRect">
                  <a:avLst/>
                </a:prstGeom>
                <a:noFill/>
                <a:ln w="9525">
                  <a:solidFill>
                    <a:srgbClr val="7030A0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ko-KR" altLang="en-US" sz="1100"/>
                </a:p>
              </xdr:txBody>
            </xdr:sp>
            <xdr:sp macro="" textlink="">
              <xdr:nvSpPr>
                <xdr:cNvPr id="29" name="TextBox 28"/>
                <xdr:cNvSpPr txBox="1"/>
              </xdr:nvSpPr>
              <xdr:spPr>
                <a:xfrm>
                  <a:off x="11744325" y="4984114"/>
                  <a:ext cx="666750" cy="328295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 anchorCtr="1">
                  <a:spAutoFit/>
                </a:bodyPr>
                <a:lstStyle/>
                <a:p>
                  <a:r>
                    <a:rPr lang="en-US" altLang="ko-KR" sz="800" b="1">
                      <a:solidFill>
                        <a:srgbClr val="00B0F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Manure &amp; Sewage</a:t>
                  </a:r>
                  <a:endParaRPr lang="ko-KR" altLang="en-US" sz="800" b="1" baseline="-25000">
                    <a:solidFill>
                      <a:srgbClr val="00B0F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endParaRPr>
                </a:p>
              </xdr:txBody>
            </xdr:sp>
            <xdr:sp macro="" textlink="">
              <xdr:nvSpPr>
                <xdr:cNvPr id="30" name="TextBox 29"/>
                <xdr:cNvSpPr txBox="1"/>
              </xdr:nvSpPr>
              <xdr:spPr>
                <a:xfrm>
                  <a:off x="10876181" y="5025411"/>
                  <a:ext cx="666750" cy="21031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 anchorCtr="1">
                  <a:spAutoFit/>
                </a:bodyPr>
                <a:lstStyle/>
                <a:p>
                  <a:r>
                    <a:rPr lang="en-US" altLang="ko-KR" sz="800" b="1">
                      <a:solidFill>
                        <a:srgbClr val="FF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Soil N</a:t>
                  </a:r>
                  <a:endParaRPr lang="ko-KR" altLang="en-US" sz="800" b="1" baseline="-25000">
                    <a:solidFill>
                      <a:srgbClr val="FF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endParaRPr>
                </a:p>
              </xdr:txBody>
            </xdr:sp>
            <xdr:sp macro="" textlink="">
              <xdr:nvSpPr>
                <xdr:cNvPr id="31" name="TextBox 30"/>
                <xdr:cNvSpPr txBox="1"/>
              </xdr:nvSpPr>
              <xdr:spPr>
                <a:xfrm>
                  <a:off x="10443369" y="3144701"/>
                  <a:ext cx="582822" cy="328153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 anchorCtr="1">
                  <a:spAutoFit/>
                </a:bodyPr>
                <a:lstStyle/>
                <a:p>
                  <a:pPr algn="ctr"/>
                  <a:r>
                    <a:rPr lang="en-US" altLang="ko-KR" sz="800" b="1">
                      <a:solidFill>
                        <a:srgbClr val="7030A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NO</a:t>
                  </a:r>
                  <a:r>
                    <a:rPr lang="en-US" altLang="ko-KR" sz="800" b="1" baseline="-25000">
                      <a:solidFill>
                        <a:srgbClr val="7030A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3</a:t>
                  </a:r>
                  <a:r>
                    <a:rPr lang="en-US" altLang="ko-KR" sz="800" b="1" baseline="30000">
                      <a:solidFill>
                        <a:srgbClr val="7030A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-</a:t>
                  </a:r>
                  <a:r>
                    <a:rPr lang="en-US" altLang="ko-KR" sz="800" b="1">
                      <a:solidFill>
                        <a:srgbClr val="7030A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 </a:t>
                  </a:r>
                </a:p>
                <a:p>
                  <a:pPr algn="ctr"/>
                  <a:r>
                    <a:rPr lang="en-US" altLang="ko-KR" sz="800" b="1">
                      <a:solidFill>
                        <a:srgbClr val="7030A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fertilizer</a:t>
                  </a:r>
                </a:p>
              </xdr:txBody>
            </xdr:sp>
          </xdr:grpSp>
          <xdr:sp macro="" textlink="">
            <xdr:nvSpPr>
              <xdr:cNvPr id="32" name="TextBox 31"/>
              <xdr:cNvSpPr txBox="1"/>
            </xdr:nvSpPr>
            <xdr:spPr>
              <a:xfrm>
                <a:off x="47983588" y="2218763"/>
                <a:ext cx="818610" cy="365828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 anchorCtr="1">
                <a:noAutofit/>
              </a:bodyPr>
              <a:lstStyle/>
              <a:p>
                <a:r>
                  <a:rPr lang="en-US" altLang="ko-KR" sz="800" b="1">
                    <a:solidFill>
                      <a:srgbClr val="00B05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Inorganic fertillizer</a:t>
                </a:r>
                <a:endParaRPr lang="ko-KR" altLang="en-US" sz="800" b="1" baseline="-25000">
                  <a:solidFill>
                    <a:srgbClr val="00B05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xdr:txBody>
          </xdr:sp>
        </xdr:grpSp>
        <xdr:sp macro="" textlink="">
          <xdr:nvSpPr>
            <xdr:cNvPr id="50" name="TextBox 49"/>
            <xdr:cNvSpPr txBox="1"/>
          </xdr:nvSpPr>
          <xdr:spPr>
            <a:xfrm>
              <a:off x="58388247" y="359833"/>
              <a:ext cx="1079500" cy="5400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 anchorCtr="1">
              <a:noAutofit/>
            </a:bodyPr>
            <a:lstStyle/>
            <a:p>
              <a:r>
                <a:rPr lang="ko-KR" altLang="en-US" sz="1000" b="1">
                  <a:solidFill>
                    <a:srgbClr val="0000CC"/>
                  </a:solidFill>
                  <a:latin typeface="+mj-ea"/>
                  <a:ea typeface="+mj-ea"/>
                  <a:cs typeface="Times New Roman" panose="02020603050405020304" pitchFamily="18" charset="0"/>
                </a:rPr>
                <a:t>●</a:t>
              </a:r>
              <a:r>
                <a:rPr lang="ko-KR" altLang="en-US" sz="1000" b="1">
                  <a:solidFill>
                    <a:sysClr val="windowText" lastClr="000000"/>
                  </a:solidFill>
                  <a:latin typeface="+mj-ea"/>
                  <a:ea typeface="+mj-ea"/>
                  <a:cs typeface="Times New Roman" panose="02020603050405020304" pitchFamily="18" charset="0"/>
                </a:rPr>
                <a:t> 본류</a:t>
              </a:r>
              <a:endParaRPr lang="en-US" altLang="ko-KR" sz="1000" b="1" baseline="-25000">
                <a:solidFill>
                  <a:sysClr val="windowText" lastClr="000000"/>
                </a:solidFill>
                <a:latin typeface="+mj-ea"/>
                <a:ea typeface="+mj-ea"/>
                <a:cs typeface="Times New Roman" panose="02020603050405020304" pitchFamily="18" charset="0"/>
              </a:endParaRPr>
            </a:p>
            <a:p>
              <a:r>
                <a:rPr lang="ko-KR" altLang="ko-KR" sz="1000" b="1">
                  <a:solidFill>
                    <a:srgbClr val="FF0000"/>
                  </a:solidFill>
                  <a:effectLst/>
                  <a:latin typeface="+mj-ea"/>
                  <a:ea typeface="+mj-ea"/>
                  <a:cs typeface="+mn-cs"/>
                </a:rPr>
                <a:t>▲</a:t>
              </a:r>
              <a:r>
                <a:rPr lang="en-US" altLang="ko-KR" sz="1000" b="1">
                  <a:solidFill>
                    <a:schemeClr val="dk1"/>
                  </a:solidFill>
                  <a:effectLst/>
                  <a:latin typeface="+mj-ea"/>
                  <a:ea typeface="+mj-ea"/>
                  <a:cs typeface="+mn-cs"/>
                </a:rPr>
                <a:t> </a:t>
              </a:r>
              <a:r>
                <a:rPr lang="ko-KR" altLang="en-US" sz="1000" b="1" baseline="0">
                  <a:solidFill>
                    <a:sysClr val="windowText" lastClr="000000"/>
                  </a:solidFill>
                  <a:latin typeface="+mj-ea"/>
                  <a:ea typeface="+mj-ea"/>
                  <a:cs typeface="Times New Roman" panose="02020603050405020304" pitchFamily="18" charset="0"/>
                </a:rPr>
                <a:t>지류</a:t>
              </a:r>
              <a:endParaRPr lang="en-US" altLang="ko-KR" sz="1000" b="1" baseline="0">
                <a:solidFill>
                  <a:sysClr val="windowText" lastClr="000000"/>
                </a:solidFill>
                <a:latin typeface="+mj-ea"/>
                <a:ea typeface="+mj-ea"/>
                <a:cs typeface="Times New Roman" panose="02020603050405020304" pitchFamily="18" charset="0"/>
              </a:endParaRPr>
            </a:p>
          </xdr:txBody>
        </xdr:sp>
      </xdr:grpSp>
      <xdr:sp macro="" textlink="">
        <xdr:nvSpPr>
          <xdr:cNvPr id="3" name="타원 2"/>
          <xdr:cNvSpPr/>
        </xdr:nvSpPr>
        <xdr:spPr>
          <a:xfrm>
            <a:off x="57790556" y="2005012"/>
            <a:ext cx="436763" cy="292762"/>
          </a:xfrm>
          <a:prstGeom prst="ellipse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85</xdr:col>
      <xdr:colOff>0</xdr:colOff>
      <xdr:row>2</xdr:row>
      <xdr:rowOff>0</xdr:rowOff>
    </xdr:from>
    <xdr:to>
      <xdr:col>90</xdr:col>
      <xdr:colOff>364651</xdr:colOff>
      <xdr:row>16</xdr:row>
      <xdr:rowOff>84931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0600167" y="433917"/>
          <a:ext cx="3804234" cy="3048264"/>
        </a:xfrm>
        <a:prstGeom prst="rect">
          <a:avLst/>
        </a:prstGeom>
      </xdr:spPr>
    </xdr:pic>
    <xdr:clientData/>
  </xdr:twoCellAnchor>
  <xdr:twoCellAnchor editAs="oneCell">
    <xdr:from>
      <xdr:col>78</xdr:col>
      <xdr:colOff>0</xdr:colOff>
      <xdr:row>17</xdr:row>
      <xdr:rowOff>0</xdr:rowOff>
    </xdr:from>
    <xdr:to>
      <xdr:col>83</xdr:col>
      <xdr:colOff>186814</xdr:colOff>
      <xdr:row>31</xdr:row>
      <xdr:rowOff>114951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5971281" y="3643313"/>
          <a:ext cx="3639627" cy="3115326"/>
        </a:xfrm>
        <a:prstGeom prst="rect">
          <a:avLst/>
        </a:prstGeom>
      </xdr:spPr>
    </xdr:pic>
    <xdr:clientData/>
  </xdr:twoCellAnchor>
  <xdr:twoCellAnchor editAs="oneCell">
    <xdr:from>
      <xdr:col>79</xdr:col>
      <xdr:colOff>0</xdr:colOff>
      <xdr:row>32</xdr:row>
      <xdr:rowOff>0</xdr:rowOff>
    </xdr:from>
    <xdr:to>
      <xdr:col>83</xdr:col>
      <xdr:colOff>481103</xdr:colOff>
      <xdr:row>46</xdr:row>
      <xdr:rowOff>145434</xdr:rowOff>
    </xdr:to>
    <xdr:pic>
      <xdr:nvPicPr>
        <xdr:cNvPr id="14" name="그림 1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6661844" y="6858000"/>
          <a:ext cx="3243353" cy="314580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73</xdr:col>
      <xdr:colOff>401410</xdr:colOff>
      <xdr:row>31</xdr:row>
      <xdr:rowOff>193220</xdr:rowOff>
    </xdr:from>
    <xdr:to>
      <xdr:col>80</xdr:col>
      <xdr:colOff>210910</xdr:colOff>
      <xdr:row>45</xdr:row>
      <xdr:rowOff>78920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차트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ko-KR" altLang="en-US" sz="1100"/>
                <a:t>Excel 버전에서는 이 차트를 사용할 수 없습니다.
이 도형 편집하거나 이 통합 문서를 다른 파일 형식으로 저장하면 차트가 영구적으로 손상됩니다.</a:t>
              </a:r>
            </a:p>
          </xdr:txBody>
        </xdr:sp>
      </mc:Fallback>
    </mc:AlternateContent>
    <xdr:clientData/>
  </xdr:twoCellAnchor>
  <xdr:twoCellAnchor>
    <xdr:from>
      <xdr:col>80</xdr:col>
      <xdr:colOff>302558</xdr:colOff>
      <xdr:row>0</xdr:row>
      <xdr:rowOff>201705</xdr:rowOff>
    </xdr:from>
    <xdr:to>
      <xdr:col>85</xdr:col>
      <xdr:colOff>487469</xdr:colOff>
      <xdr:row>15</xdr:row>
      <xdr:rowOff>36316</xdr:rowOff>
    </xdr:to>
    <xdr:grpSp>
      <xdr:nvGrpSpPr>
        <xdr:cNvPr id="3" name="그룹 2"/>
        <xdr:cNvGrpSpPr/>
      </xdr:nvGrpSpPr>
      <xdr:grpSpPr>
        <a:xfrm>
          <a:off x="57702589" y="201705"/>
          <a:ext cx="3637724" cy="3049299"/>
          <a:chOff x="56087308" y="201705"/>
          <a:chExt cx="3624494" cy="3020194"/>
        </a:xfrm>
      </xdr:grpSpPr>
      <xdr:grpSp>
        <xdr:nvGrpSpPr>
          <xdr:cNvPr id="4" name="그룹 3"/>
          <xdr:cNvGrpSpPr/>
        </xdr:nvGrpSpPr>
        <xdr:grpSpPr>
          <a:xfrm>
            <a:off x="56087308" y="201705"/>
            <a:ext cx="3624494" cy="3020194"/>
            <a:chOff x="47255206" y="212912"/>
            <a:chExt cx="3602705" cy="3039493"/>
          </a:xfrm>
        </xdr:grpSpPr>
        <xdr:grpSp>
          <xdr:nvGrpSpPr>
            <xdr:cNvPr id="6" name="그룹 5"/>
            <xdr:cNvGrpSpPr/>
          </xdr:nvGrpSpPr>
          <xdr:grpSpPr>
            <a:xfrm>
              <a:off x="47255206" y="212912"/>
              <a:ext cx="3602705" cy="3039493"/>
              <a:chOff x="9510958" y="2957512"/>
              <a:chExt cx="3204917" cy="3005978"/>
            </a:xfrm>
          </xdr:grpSpPr>
          <xdr:graphicFrame macro="">
            <xdr:nvGraphicFramePr>
              <xdr:cNvPr id="8" name="차트 7"/>
              <xdr:cNvGraphicFramePr/>
            </xdr:nvGraphicFramePr>
            <xdr:xfrm>
              <a:off x="9715500" y="2957512"/>
              <a:ext cx="3000375" cy="2833688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2"/>
              </a:graphicData>
            </a:graphic>
          </xdr:graphicFrame>
          <xdr:sp macro="" textlink="">
            <xdr:nvSpPr>
              <xdr:cNvPr id="9" name="모서리가 둥근 직사각형 8"/>
              <xdr:cNvSpPr/>
            </xdr:nvSpPr>
            <xdr:spPr>
              <a:xfrm>
                <a:off x="10782492" y="3590064"/>
                <a:ext cx="615201" cy="1835208"/>
              </a:xfrm>
              <a:prstGeom prst="roundRect">
                <a:avLst/>
              </a:prstGeom>
              <a:noFill/>
              <a:ln w="9525">
                <a:solidFill>
                  <a:srgbClr val="FF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  <xdr:sp macro="" textlink="">
            <xdr:nvSpPr>
              <xdr:cNvPr id="10" name="모서리가 둥근 직사각형 9"/>
              <xdr:cNvSpPr/>
            </xdr:nvSpPr>
            <xdr:spPr>
              <a:xfrm>
                <a:off x="10883175" y="3588556"/>
                <a:ext cx="1586570" cy="1835208"/>
              </a:xfrm>
              <a:prstGeom prst="roundRect">
                <a:avLst/>
              </a:prstGeom>
              <a:noFill/>
              <a:ln w="9525">
                <a:solidFill>
                  <a:srgbClr val="00B0F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  <xdr:sp macro="" textlink="">
            <xdr:nvSpPr>
              <xdr:cNvPr id="11" name="모서리가 둥근 직사각형 10"/>
              <xdr:cNvSpPr/>
            </xdr:nvSpPr>
            <xdr:spPr>
              <a:xfrm>
                <a:off x="10100030" y="3590058"/>
                <a:ext cx="971370" cy="1835208"/>
              </a:xfrm>
              <a:prstGeom prst="roundRect">
                <a:avLst/>
              </a:prstGeom>
              <a:noFill/>
              <a:ln w="9525">
                <a:solidFill>
                  <a:srgbClr val="00B05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  <xdr:sp macro="" textlink="">
            <xdr:nvSpPr>
              <xdr:cNvPr id="12" name="TextBox 11"/>
              <xdr:cNvSpPr txBox="1"/>
            </xdr:nvSpPr>
            <xdr:spPr>
              <a:xfrm>
                <a:off x="10785174" y="5689890"/>
                <a:ext cx="1008000" cy="27360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overflow" horzOverflow="overflow" wrap="square" rtlCol="0" anchor="ctr" anchorCtr="1">
                <a:spAutoFit/>
              </a:bodyPr>
              <a:lstStyle/>
              <a:p>
                <a:r>
                  <a:rPr lang="en-US" altLang="ko-KR" sz="1200" b="1" baseline="300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15</a:t>
                </a:r>
                <a:r>
                  <a:rPr lang="en-US" altLang="ko-KR" sz="12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N-NO</a:t>
                </a:r>
                <a:r>
                  <a:rPr lang="en-US" altLang="ko-KR" sz="1200" b="1" baseline="-250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3 </a:t>
                </a:r>
                <a:r>
                  <a:rPr lang="en-US" altLang="ko-KR" sz="1200" b="1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(‰)</a:t>
                </a:r>
                <a:endParaRPr lang="ko-KR" altLang="en-US" sz="1200" b="1" baseline="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xdr:txBody>
          </xdr:sp>
          <xdr:sp macro="" textlink="">
            <xdr:nvSpPr>
              <xdr:cNvPr id="13" name="TextBox 12"/>
              <xdr:cNvSpPr txBox="1"/>
            </xdr:nvSpPr>
            <xdr:spPr>
              <a:xfrm rot="16200000">
                <a:off x="9121663" y="4142141"/>
                <a:ext cx="1052512" cy="273921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 anchorCtr="1">
                <a:spAutoFit/>
              </a:bodyPr>
              <a:lstStyle/>
              <a:p>
                <a:pPr marL="0" marR="0" lvl="0" indent="0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lang="en-US" altLang="ko-KR" sz="1200" b="1" baseline="300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18</a:t>
                </a:r>
                <a:r>
                  <a:rPr lang="en-US" altLang="ko-KR" sz="12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O-NO</a:t>
                </a:r>
                <a:r>
                  <a:rPr lang="en-US" altLang="ko-KR" sz="1200" b="1" baseline="-250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3 </a:t>
                </a:r>
                <a:r>
                  <a:rPr lang="en-US" altLang="ko-KR" sz="1100" b="1" baseline="0">
                    <a:solidFill>
                      <a:schemeClr val="dk1"/>
                    </a:solidFill>
                    <a:effectLst/>
                    <a:latin typeface="+mn-lt"/>
                    <a:ea typeface="+mn-ea"/>
                    <a:cs typeface="+mn-cs"/>
                  </a:rPr>
                  <a:t>(‰)</a:t>
                </a:r>
                <a:endParaRPr lang="ko-KR" altLang="ko-KR" sz="1200">
                  <a:effectLst/>
                </a:endParaRPr>
              </a:p>
            </xdr:txBody>
          </xdr:sp>
          <xdr:sp macro="" textlink="">
            <xdr:nvSpPr>
              <xdr:cNvPr id="14" name="모서리가 둥근 직사각형 13"/>
              <xdr:cNvSpPr/>
            </xdr:nvSpPr>
            <xdr:spPr>
              <a:xfrm>
                <a:off x="10363073" y="3124735"/>
                <a:ext cx="744717" cy="351127"/>
              </a:xfrm>
              <a:prstGeom prst="roundRect">
                <a:avLst/>
              </a:prstGeom>
              <a:noFill/>
              <a:ln w="9525">
                <a:solidFill>
                  <a:srgbClr val="7030A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  <xdr:sp macro="" textlink="">
            <xdr:nvSpPr>
              <xdr:cNvPr id="15" name="TextBox 14"/>
              <xdr:cNvSpPr txBox="1"/>
            </xdr:nvSpPr>
            <xdr:spPr>
              <a:xfrm>
                <a:off x="11744325" y="4984114"/>
                <a:ext cx="666750" cy="32829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 anchorCtr="1">
                <a:spAutoFit/>
              </a:bodyPr>
              <a:lstStyle/>
              <a:p>
                <a:r>
                  <a:rPr lang="en-US" altLang="ko-KR" sz="800" b="1">
                    <a:solidFill>
                      <a:srgbClr val="00B0F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Manure &amp; Sewage</a:t>
                </a:r>
                <a:endParaRPr lang="ko-KR" altLang="en-US" sz="800" b="1" baseline="-25000">
                  <a:solidFill>
                    <a:srgbClr val="00B0F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xdr:txBody>
          </xdr:sp>
          <xdr:sp macro="" textlink="">
            <xdr:nvSpPr>
              <xdr:cNvPr id="16" name="TextBox 15"/>
              <xdr:cNvSpPr txBox="1"/>
            </xdr:nvSpPr>
            <xdr:spPr>
              <a:xfrm>
                <a:off x="10876181" y="5025411"/>
                <a:ext cx="666750" cy="210314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 anchorCtr="1">
                <a:spAutoFit/>
              </a:bodyPr>
              <a:lstStyle/>
              <a:p>
                <a:r>
                  <a:rPr lang="en-US" altLang="ko-KR" sz="800" b="1">
                    <a:solidFill>
                      <a:srgbClr val="FF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Soil N</a:t>
                </a:r>
                <a:endParaRPr lang="ko-KR" altLang="en-US" sz="800" b="1" baseline="-25000">
                  <a:solidFill>
                    <a:srgbClr val="FF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xdr:txBody>
          </xdr:sp>
          <xdr:sp macro="" textlink="">
            <xdr:nvSpPr>
              <xdr:cNvPr id="17" name="TextBox 16"/>
              <xdr:cNvSpPr txBox="1"/>
            </xdr:nvSpPr>
            <xdr:spPr>
              <a:xfrm>
                <a:off x="10443369" y="3144701"/>
                <a:ext cx="582822" cy="328153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 anchorCtr="1">
                <a:spAutoFit/>
              </a:bodyPr>
              <a:lstStyle/>
              <a:p>
                <a:pPr algn="ctr"/>
                <a:r>
                  <a:rPr lang="en-US" altLang="ko-KR" sz="800" b="1">
                    <a:solidFill>
                      <a:srgbClr val="7030A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NO</a:t>
                </a:r>
                <a:r>
                  <a:rPr lang="en-US" altLang="ko-KR" sz="800" b="1" baseline="-25000">
                    <a:solidFill>
                      <a:srgbClr val="7030A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3</a:t>
                </a:r>
                <a:r>
                  <a:rPr lang="en-US" altLang="ko-KR" sz="800" b="1" baseline="30000">
                    <a:solidFill>
                      <a:srgbClr val="7030A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-</a:t>
                </a:r>
                <a:r>
                  <a:rPr lang="en-US" altLang="ko-KR" sz="800" b="1">
                    <a:solidFill>
                      <a:srgbClr val="7030A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</a:p>
              <a:p>
                <a:pPr algn="ctr"/>
                <a:r>
                  <a:rPr lang="en-US" altLang="ko-KR" sz="800" b="1">
                    <a:solidFill>
                      <a:srgbClr val="7030A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fertilizer</a:t>
                </a:r>
              </a:p>
            </xdr:txBody>
          </xdr:sp>
        </xdr:grpSp>
        <xdr:sp macro="" textlink="">
          <xdr:nvSpPr>
            <xdr:cNvPr id="7" name="TextBox 6"/>
            <xdr:cNvSpPr txBox="1"/>
          </xdr:nvSpPr>
          <xdr:spPr>
            <a:xfrm>
              <a:off x="47983588" y="2218763"/>
              <a:ext cx="818610" cy="365828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 anchorCtr="1">
              <a:noAutofit/>
            </a:bodyPr>
            <a:lstStyle/>
            <a:p>
              <a:r>
                <a:rPr lang="en-US" altLang="ko-KR" sz="800" b="1">
                  <a:solidFill>
                    <a:srgbClr val="00B05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Inorganic fertillizer</a:t>
              </a:r>
              <a:endParaRPr lang="ko-KR" altLang="en-US" sz="800" b="1" baseline="-25000">
                <a:solidFill>
                  <a:srgbClr val="00B050"/>
                </a:solidFill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</xdr:grpSp>
      <xdr:sp macro="" textlink="">
        <xdr:nvSpPr>
          <xdr:cNvPr id="5" name="TextBox 4"/>
          <xdr:cNvSpPr txBox="1"/>
        </xdr:nvSpPr>
        <xdr:spPr>
          <a:xfrm>
            <a:off x="58388247" y="359833"/>
            <a:ext cx="1079500" cy="5400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 anchorCtr="1">
            <a:noAutofit/>
          </a:bodyPr>
          <a:lstStyle/>
          <a:p>
            <a:r>
              <a:rPr lang="ko-KR" altLang="en-US" sz="1000" b="1">
                <a:solidFill>
                  <a:srgbClr val="0000CC"/>
                </a:solidFill>
                <a:latin typeface="+mj-ea"/>
                <a:ea typeface="+mj-ea"/>
                <a:cs typeface="Times New Roman" panose="02020603050405020304" pitchFamily="18" charset="0"/>
              </a:rPr>
              <a:t>●</a:t>
            </a:r>
            <a:r>
              <a:rPr lang="ko-KR" altLang="en-US" sz="1000" b="1">
                <a:solidFill>
                  <a:sysClr val="windowText" lastClr="000000"/>
                </a:solidFill>
                <a:latin typeface="+mj-ea"/>
                <a:ea typeface="+mj-ea"/>
                <a:cs typeface="Times New Roman" panose="02020603050405020304" pitchFamily="18" charset="0"/>
              </a:rPr>
              <a:t> 유입 지천</a:t>
            </a:r>
            <a:endParaRPr lang="en-US" altLang="ko-KR" sz="1000" b="1" baseline="-25000">
              <a:solidFill>
                <a:sysClr val="windowText" lastClr="000000"/>
              </a:solidFill>
              <a:latin typeface="+mj-ea"/>
              <a:ea typeface="+mj-ea"/>
              <a:cs typeface="Times New Roman" panose="02020603050405020304" pitchFamily="18" charset="0"/>
            </a:endParaRPr>
          </a:p>
          <a:p>
            <a:r>
              <a:rPr lang="ko-KR" altLang="ko-KR" sz="1000" b="1">
                <a:solidFill>
                  <a:srgbClr val="FF0000"/>
                </a:solidFill>
                <a:effectLst/>
                <a:latin typeface="+mj-ea"/>
                <a:ea typeface="+mj-ea"/>
                <a:cs typeface="+mn-cs"/>
              </a:rPr>
              <a:t>▲</a:t>
            </a:r>
            <a:r>
              <a:rPr lang="en-US" altLang="ko-KR" sz="1000" b="1">
                <a:solidFill>
                  <a:schemeClr val="dk1"/>
                </a:solidFill>
                <a:effectLst/>
                <a:latin typeface="+mj-ea"/>
                <a:ea typeface="+mj-ea"/>
                <a:cs typeface="+mn-cs"/>
              </a:rPr>
              <a:t> </a:t>
            </a:r>
            <a:r>
              <a:rPr lang="ko-KR" altLang="en-US" sz="1000" b="1" baseline="0">
                <a:solidFill>
                  <a:sysClr val="windowText" lastClr="000000"/>
                </a:solidFill>
                <a:latin typeface="+mj-ea"/>
                <a:ea typeface="+mj-ea"/>
                <a:cs typeface="Times New Roman" panose="02020603050405020304" pitchFamily="18" charset="0"/>
              </a:rPr>
              <a:t>지석천 본류</a:t>
            </a:r>
            <a:endParaRPr lang="en-US" altLang="ko-KR" sz="1000" b="1" baseline="0">
              <a:solidFill>
                <a:sysClr val="windowText" lastClr="000000"/>
              </a:solidFill>
              <a:latin typeface="+mj-ea"/>
              <a:ea typeface="+mj-ea"/>
              <a:cs typeface="Times New Roman" panose="02020603050405020304" pitchFamily="18" charset="0"/>
            </a:endParaRPr>
          </a:p>
        </xdr:txBody>
      </xdr:sp>
    </xdr:grpSp>
    <xdr:clientData/>
  </xdr:twoCellAnchor>
  <xdr:twoCellAnchor>
    <xdr:from>
      <xdr:col>74</xdr:col>
      <xdr:colOff>302563</xdr:colOff>
      <xdr:row>16</xdr:row>
      <xdr:rowOff>56032</xdr:rowOff>
    </xdr:from>
    <xdr:to>
      <xdr:col>79</xdr:col>
      <xdr:colOff>535169</xdr:colOff>
      <xdr:row>30</xdr:row>
      <xdr:rowOff>117119</xdr:rowOff>
    </xdr:to>
    <xdr:grpSp>
      <xdr:nvGrpSpPr>
        <xdr:cNvPr id="18" name="그룹 17"/>
        <xdr:cNvGrpSpPr/>
      </xdr:nvGrpSpPr>
      <xdr:grpSpPr>
        <a:xfrm>
          <a:off x="53559219" y="3485032"/>
          <a:ext cx="3685419" cy="3061462"/>
          <a:chOff x="51959813" y="3453282"/>
          <a:chExt cx="3672189" cy="3024420"/>
        </a:xfrm>
      </xdr:grpSpPr>
      <xdr:grpSp>
        <xdr:nvGrpSpPr>
          <xdr:cNvPr id="19" name="그룹 18"/>
          <xdr:cNvGrpSpPr/>
        </xdr:nvGrpSpPr>
        <xdr:grpSpPr>
          <a:xfrm>
            <a:off x="51959813" y="3453282"/>
            <a:ext cx="3672189" cy="3024420"/>
            <a:chOff x="9525373" y="2957513"/>
            <a:chExt cx="3190501" cy="3004927"/>
          </a:xfrm>
        </xdr:grpSpPr>
        <xdr:graphicFrame macro="">
          <xdr:nvGraphicFramePr>
            <xdr:cNvPr id="21" name="차트 20"/>
            <xdr:cNvGraphicFramePr/>
          </xdr:nvGraphicFramePr>
          <xdr:xfrm>
            <a:off x="9715499" y="2957513"/>
            <a:ext cx="3000375" cy="283368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  <xdr:sp macro="" textlink="">
          <xdr:nvSpPr>
            <xdr:cNvPr id="22" name="TextBox 21"/>
            <xdr:cNvSpPr txBox="1"/>
          </xdr:nvSpPr>
          <xdr:spPr>
            <a:xfrm>
              <a:off x="10785174" y="5690940"/>
              <a:ext cx="1008000" cy="2715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overflow" horzOverflow="overflow" wrap="square" rtlCol="0" anchor="ctr" anchorCtr="1">
              <a:spAutoFit/>
            </a:bodyPr>
            <a:lstStyle/>
            <a:p>
              <a:r>
                <a:rPr lang="en-US" altLang="ko-KR" sz="1200" b="1">
                  <a:latin typeface="Times New Roman" panose="02020603050405020304" pitchFamily="18" charset="0"/>
                  <a:cs typeface="Times New Roman" panose="02020603050405020304" pitchFamily="18" charset="0"/>
                </a:rPr>
                <a:t>1/NO</a:t>
              </a:r>
              <a:r>
                <a:rPr lang="en-US" altLang="ko-KR" sz="1200" b="1" baseline="-25000">
                  <a:latin typeface="Times New Roman" panose="02020603050405020304" pitchFamily="18" charset="0"/>
                  <a:cs typeface="Times New Roman" panose="02020603050405020304" pitchFamily="18" charset="0"/>
                </a:rPr>
                <a:t>3 </a:t>
              </a:r>
              <a:r>
                <a:rPr lang="en-US" altLang="ko-KR" sz="1200" b="1" baseline="0">
                  <a:latin typeface="Times New Roman" panose="02020603050405020304" pitchFamily="18" charset="0"/>
                  <a:cs typeface="Times New Roman" panose="02020603050405020304" pitchFamily="18" charset="0"/>
                </a:rPr>
                <a:t>(L/mg)</a:t>
              </a:r>
              <a:endParaRPr lang="ko-KR" altLang="en-US" sz="1200" b="1" baseline="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23" name="TextBox 22"/>
            <xdr:cNvSpPr txBox="1"/>
          </xdr:nvSpPr>
          <xdr:spPr>
            <a:xfrm rot="16200000">
              <a:off x="9121663" y="4156556"/>
              <a:ext cx="1052512" cy="24509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 anchorCtr="1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200" b="1" baseline="30000">
                  <a:latin typeface="Times New Roman" panose="02020603050405020304" pitchFamily="18" charset="0"/>
                  <a:cs typeface="Times New Roman" panose="02020603050405020304" pitchFamily="18" charset="0"/>
                </a:rPr>
                <a:t>15</a:t>
              </a:r>
              <a:r>
                <a:rPr lang="en-US" altLang="ko-KR" sz="1200" b="1">
                  <a:latin typeface="Times New Roman" panose="02020603050405020304" pitchFamily="18" charset="0"/>
                  <a:cs typeface="Times New Roman" panose="02020603050405020304" pitchFamily="18" charset="0"/>
                </a:rPr>
                <a:t>N-NO</a:t>
              </a:r>
              <a:r>
                <a:rPr lang="en-US" altLang="ko-KR" sz="1200" b="1" baseline="-25000">
                  <a:latin typeface="Times New Roman" panose="02020603050405020304" pitchFamily="18" charset="0"/>
                  <a:cs typeface="Times New Roman" panose="02020603050405020304" pitchFamily="18" charset="0"/>
                </a:rPr>
                <a:t>3 </a:t>
              </a:r>
              <a:r>
                <a:rPr lang="en-US" altLang="ko-KR" sz="1100" b="1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(‰)</a:t>
              </a:r>
              <a:endParaRPr lang="ko-KR" altLang="ko-KR" sz="1200">
                <a:effectLst/>
              </a:endParaRPr>
            </a:p>
          </xdr:txBody>
        </xdr:sp>
      </xdr:grpSp>
      <xdr:sp macro="" textlink="">
        <xdr:nvSpPr>
          <xdr:cNvPr id="20" name="TextBox 19"/>
          <xdr:cNvSpPr txBox="1"/>
        </xdr:nvSpPr>
        <xdr:spPr>
          <a:xfrm>
            <a:off x="54254401" y="3613153"/>
            <a:ext cx="1079500" cy="5400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 anchorCtr="1">
            <a:noAutofit/>
          </a:bodyPr>
          <a:lstStyle/>
          <a:p>
            <a:r>
              <a:rPr lang="ko-KR" altLang="en-US" sz="1000" b="1">
                <a:solidFill>
                  <a:srgbClr val="0000CC"/>
                </a:solidFill>
                <a:latin typeface="+mn-ea"/>
                <a:ea typeface="+mn-ea"/>
                <a:cs typeface="Times New Roman" panose="02020603050405020304" pitchFamily="18" charset="0"/>
              </a:rPr>
              <a:t>●</a:t>
            </a:r>
            <a:r>
              <a:rPr lang="ko-KR" altLang="en-US" sz="1000" b="1">
                <a:solidFill>
                  <a:sysClr val="windowText" lastClr="000000"/>
                </a:solidFill>
                <a:latin typeface="+mn-ea"/>
                <a:ea typeface="+mn-ea"/>
                <a:cs typeface="Times New Roman" panose="02020603050405020304" pitchFamily="18" charset="0"/>
              </a:rPr>
              <a:t> 유입 지천</a:t>
            </a:r>
            <a:endParaRPr lang="en-US" altLang="ko-KR" sz="1000" b="1" baseline="-25000">
              <a:solidFill>
                <a:sysClr val="windowText" lastClr="000000"/>
              </a:solidFill>
              <a:latin typeface="+mn-ea"/>
              <a:ea typeface="+mn-ea"/>
              <a:cs typeface="Times New Roman" panose="02020603050405020304" pitchFamily="18" charset="0"/>
            </a:endParaRPr>
          </a:p>
          <a:p>
            <a:r>
              <a:rPr lang="ko-KR" altLang="ko-KR" sz="1000" b="1">
                <a:solidFill>
                  <a:srgbClr val="FF0000"/>
                </a:solidFill>
                <a:effectLst/>
                <a:latin typeface="+mn-ea"/>
                <a:ea typeface="+mn-ea"/>
                <a:cs typeface="+mn-cs"/>
              </a:rPr>
              <a:t>▲</a:t>
            </a:r>
            <a:r>
              <a:rPr lang="en-US" altLang="ko-KR" sz="1000" b="1">
                <a:solidFill>
                  <a:schemeClr val="dk1"/>
                </a:solidFill>
                <a:effectLst/>
                <a:latin typeface="+mn-ea"/>
                <a:ea typeface="+mn-ea"/>
                <a:cs typeface="+mn-cs"/>
              </a:rPr>
              <a:t> </a:t>
            </a:r>
            <a:r>
              <a:rPr lang="ko-KR" altLang="en-US" sz="1000" b="1" baseline="0">
                <a:solidFill>
                  <a:sysClr val="windowText" lastClr="000000"/>
                </a:solidFill>
                <a:latin typeface="+mn-ea"/>
                <a:ea typeface="+mn-ea"/>
                <a:cs typeface="Times New Roman" panose="02020603050405020304" pitchFamily="18" charset="0"/>
              </a:rPr>
              <a:t>지석천 본류</a:t>
            </a:r>
            <a:endParaRPr lang="en-US" altLang="ko-KR" sz="1000" b="1" baseline="0">
              <a:solidFill>
                <a:sysClr val="windowText" lastClr="000000"/>
              </a:solidFill>
              <a:latin typeface="+mn-ea"/>
              <a:ea typeface="+mn-ea"/>
              <a:cs typeface="Times New Roman" panose="02020603050405020304" pitchFamily="18" charset="0"/>
            </a:endParaRPr>
          </a:p>
        </xdr:txBody>
      </xdr:sp>
    </xdr:grpSp>
    <xdr:clientData/>
  </xdr:twoCellAnchor>
  <xdr:twoCellAnchor editAs="oneCell">
    <xdr:from>
      <xdr:col>80</xdr:col>
      <xdr:colOff>402167</xdr:colOff>
      <xdr:row>16</xdr:row>
      <xdr:rowOff>0</xdr:rowOff>
    </xdr:from>
    <xdr:to>
      <xdr:col>85</xdr:col>
      <xdr:colOff>590017</xdr:colOff>
      <xdr:row>30</xdr:row>
      <xdr:rowOff>121510</xdr:rowOff>
    </xdr:to>
    <xdr:pic>
      <xdr:nvPicPr>
        <xdr:cNvPr id="24" name="그림 23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6028167" y="3362325"/>
          <a:ext cx="3616851" cy="3055210"/>
        </a:xfrm>
        <a:prstGeom prst="rect">
          <a:avLst/>
        </a:prstGeom>
      </xdr:spPr>
    </xdr:pic>
    <xdr:clientData/>
  </xdr:twoCellAnchor>
  <xdr:twoCellAnchor>
    <xdr:from>
      <xdr:col>74</xdr:col>
      <xdr:colOff>246656</xdr:colOff>
      <xdr:row>1</xdr:row>
      <xdr:rowOff>13074</xdr:rowOff>
    </xdr:from>
    <xdr:to>
      <xdr:col>79</xdr:col>
      <xdr:colOff>608977</xdr:colOff>
      <xdr:row>15</xdr:row>
      <xdr:rowOff>83307</xdr:rowOff>
    </xdr:to>
    <xdr:grpSp>
      <xdr:nvGrpSpPr>
        <xdr:cNvPr id="25" name="그룹 24"/>
        <xdr:cNvGrpSpPr/>
      </xdr:nvGrpSpPr>
      <xdr:grpSpPr>
        <a:xfrm>
          <a:off x="53503312" y="227387"/>
          <a:ext cx="3815134" cy="3070608"/>
          <a:chOff x="51903906" y="224741"/>
          <a:chExt cx="3801904" cy="3044149"/>
        </a:xfrm>
      </xdr:grpSpPr>
      <xdr:grpSp>
        <xdr:nvGrpSpPr>
          <xdr:cNvPr id="26" name="그룹 25"/>
          <xdr:cNvGrpSpPr/>
        </xdr:nvGrpSpPr>
        <xdr:grpSpPr>
          <a:xfrm>
            <a:off x="51903906" y="224741"/>
            <a:ext cx="3801904" cy="3044149"/>
            <a:chOff x="51819239" y="256491"/>
            <a:chExt cx="3801904" cy="3044149"/>
          </a:xfrm>
        </xdr:grpSpPr>
        <xdr:grpSp>
          <xdr:nvGrpSpPr>
            <xdr:cNvPr id="31" name="그룹 30"/>
            <xdr:cNvGrpSpPr/>
          </xdr:nvGrpSpPr>
          <xdr:grpSpPr>
            <a:xfrm>
              <a:off x="51819239" y="256491"/>
              <a:ext cx="3801904" cy="3044149"/>
              <a:chOff x="392944" y="171450"/>
              <a:chExt cx="3740907" cy="3013836"/>
            </a:xfrm>
          </xdr:grpSpPr>
          <xdr:graphicFrame macro="">
            <xdr:nvGraphicFramePr>
              <xdr:cNvPr id="33" name="차트 32"/>
              <xdr:cNvGraphicFramePr>
                <a:graphicFrameLocks/>
              </xdr:cNvGraphicFramePr>
            </xdr:nvGraphicFramePr>
            <xdr:xfrm>
              <a:off x="609601" y="171450"/>
              <a:ext cx="3524250" cy="2828925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5"/>
              </a:graphicData>
            </a:graphic>
          </xdr:graphicFrame>
          <xdr:sp macro="" textlink="">
            <xdr:nvSpPr>
              <xdr:cNvPr id="34" name="TextBox 33"/>
              <xdr:cNvSpPr txBox="1"/>
            </xdr:nvSpPr>
            <xdr:spPr>
              <a:xfrm>
                <a:off x="2019300" y="2920236"/>
                <a:ext cx="900000" cy="2650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 anchorCtr="1">
                <a:spAutoFit/>
              </a:bodyPr>
              <a:lstStyle/>
              <a:p>
                <a:r>
                  <a:rPr lang="en-US" altLang="ko-KR" sz="12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Cl</a:t>
                </a:r>
                <a:r>
                  <a:rPr lang="en-US" altLang="ko-KR" sz="1200" b="1" baseline="300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-</a:t>
                </a:r>
                <a:r>
                  <a:rPr lang="en-US" altLang="ko-KR" sz="12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</a:t>
                </a:r>
                <a:r>
                  <a:rPr lang="el-GR" altLang="ko-KR" sz="1200" b="1">
                    <a:latin typeface="Times New Roman" panose="02020603050405020304" pitchFamily="18" charset="0"/>
                    <a:ea typeface="나눔바른고딕" panose="020B0603020101020101" pitchFamily="50" charset="-127"/>
                    <a:cs typeface="Times New Roman" panose="02020603050405020304" pitchFamily="18" charset="0"/>
                  </a:rPr>
                  <a:t>μ</a:t>
                </a:r>
                <a:r>
                  <a:rPr lang="en-US" altLang="ko-KR" sz="1200" b="1">
                    <a:latin typeface="Times New Roman" panose="02020603050405020304" pitchFamily="18" charset="0"/>
                    <a:ea typeface="나눔바른고딕" panose="020B0603020101020101" pitchFamily="50" charset="-127"/>
                    <a:cs typeface="Times New Roman" panose="02020603050405020304" pitchFamily="18" charset="0"/>
                  </a:rPr>
                  <a:t>M)</a:t>
                </a:r>
                <a:endParaRPr lang="ko-KR" altLang="en-US" sz="1200" b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xdr:txBody>
          </xdr:sp>
          <xdr:sp macro="" textlink="">
            <xdr:nvSpPr>
              <xdr:cNvPr id="35" name="TextBox 34"/>
              <xdr:cNvSpPr txBox="1"/>
            </xdr:nvSpPr>
            <xdr:spPr>
              <a:xfrm rot="16200000">
                <a:off x="-483450" y="1362169"/>
                <a:ext cx="2019299" cy="266511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 anchorCtr="1">
                <a:spAutoFit/>
              </a:bodyPr>
              <a:lstStyle/>
              <a:p>
                <a:r>
                  <a:rPr lang="en-US" altLang="ko-KR" sz="12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NO</a:t>
                </a:r>
                <a:r>
                  <a:rPr lang="en-US" altLang="ko-KR" sz="1200" b="1" baseline="-250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3</a:t>
                </a:r>
                <a:r>
                  <a:rPr lang="en-US" altLang="ko-KR" sz="1200" b="1" strike="noStrike" baseline="300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-</a:t>
                </a:r>
                <a:r>
                  <a:rPr lang="en-US" altLang="ko-KR" sz="12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/Cl</a:t>
                </a:r>
                <a:r>
                  <a:rPr lang="en-US" altLang="ko-KR" sz="1200" b="1" baseline="300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-</a:t>
                </a:r>
                <a:r>
                  <a:rPr lang="en-US" altLang="ko-KR" sz="12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(molar ratio)</a:t>
                </a:r>
                <a:endParaRPr lang="ko-KR" altLang="en-US" sz="1200" b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xdr:txBody>
          </xdr:sp>
        </xdr:grpSp>
        <xdr:sp macro="" textlink="">
          <xdr:nvSpPr>
            <xdr:cNvPr id="32" name="TextBox 31"/>
            <xdr:cNvSpPr txBox="1"/>
          </xdr:nvSpPr>
          <xdr:spPr>
            <a:xfrm>
              <a:off x="54229002" y="412754"/>
              <a:ext cx="1079500" cy="5400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 anchorCtr="1">
              <a:noAutofit/>
            </a:bodyPr>
            <a:lstStyle/>
            <a:p>
              <a:r>
                <a:rPr lang="ko-KR" altLang="en-US" sz="1000" b="1">
                  <a:solidFill>
                    <a:srgbClr val="0000CC"/>
                  </a:solidFill>
                  <a:latin typeface="+mn-ea"/>
                  <a:ea typeface="+mn-ea"/>
                  <a:cs typeface="Times New Roman" panose="02020603050405020304" pitchFamily="18" charset="0"/>
                </a:rPr>
                <a:t>●</a:t>
              </a:r>
              <a:r>
                <a:rPr lang="ko-KR" altLang="en-US" sz="1000" b="1">
                  <a:solidFill>
                    <a:sysClr val="windowText" lastClr="000000"/>
                  </a:solidFill>
                  <a:latin typeface="+mn-ea"/>
                  <a:ea typeface="+mn-ea"/>
                  <a:cs typeface="Times New Roman" panose="02020603050405020304" pitchFamily="18" charset="0"/>
                </a:rPr>
                <a:t> 유입 지천</a:t>
              </a:r>
              <a:endParaRPr lang="en-US" altLang="ko-KR" sz="1000" b="1" baseline="-25000">
                <a:solidFill>
                  <a:sysClr val="windowText" lastClr="000000"/>
                </a:solidFill>
                <a:latin typeface="+mn-ea"/>
                <a:ea typeface="+mn-ea"/>
                <a:cs typeface="Times New Roman" panose="02020603050405020304" pitchFamily="18" charset="0"/>
              </a:endParaRPr>
            </a:p>
            <a:p>
              <a:r>
                <a:rPr lang="ko-KR" altLang="ko-KR" sz="1000" b="1">
                  <a:solidFill>
                    <a:srgbClr val="FF0000"/>
                  </a:solidFill>
                  <a:effectLst/>
                  <a:latin typeface="+mn-ea"/>
                  <a:ea typeface="+mn-ea"/>
                  <a:cs typeface="+mn-cs"/>
                </a:rPr>
                <a:t>▲</a:t>
              </a:r>
              <a:r>
                <a:rPr lang="en-US" altLang="ko-KR" sz="1000" b="1">
                  <a:solidFill>
                    <a:schemeClr val="dk1"/>
                  </a:solidFill>
                  <a:effectLst/>
                  <a:latin typeface="+mn-ea"/>
                  <a:ea typeface="+mn-ea"/>
                  <a:cs typeface="+mn-cs"/>
                </a:rPr>
                <a:t> </a:t>
              </a:r>
              <a:r>
                <a:rPr lang="ko-KR" altLang="en-US" sz="1000" b="1" baseline="0">
                  <a:solidFill>
                    <a:sysClr val="windowText" lastClr="000000"/>
                  </a:solidFill>
                  <a:latin typeface="+mn-ea"/>
                  <a:ea typeface="+mn-ea"/>
                  <a:cs typeface="Times New Roman" panose="02020603050405020304" pitchFamily="18" charset="0"/>
                </a:rPr>
                <a:t>지석천 본류</a:t>
              </a:r>
              <a:endParaRPr lang="en-US" altLang="ko-KR" sz="1000" b="1" baseline="0">
                <a:solidFill>
                  <a:sysClr val="windowText" lastClr="000000"/>
                </a:solidFill>
                <a:latin typeface="+mn-ea"/>
                <a:ea typeface="+mn-ea"/>
                <a:cs typeface="Times New Roman" panose="02020603050405020304" pitchFamily="18" charset="0"/>
              </a:endParaRPr>
            </a:p>
          </xdr:txBody>
        </xdr:sp>
      </xdr:grpSp>
      <xdr:cxnSp macro="">
        <xdr:nvCxnSpPr>
          <xdr:cNvPr id="27" name="직선 화살표 연결선 26"/>
          <xdr:cNvCxnSpPr/>
        </xdr:nvCxnSpPr>
        <xdr:spPr>
          <a:xfrm>
            <a:off x="54218417" y="1471084"/>
            <a:ext cx="540000" cy="540000"/>
          </a:xfrm>
          <a:prstGeom prst="straightConnector1">
            <a:avLst/>
          </a:prstGeom>
          <a:ln w="127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" name="직선 화살표 연결선 27"/>
          <xdr:cNvCxnSpPr/>
        </xdr:nvCxnSpPr>
        <xdr:spPr>
          <a:xfrm flipH="1" flipV="1">
            <a:off x="53392917" y="624416"/>
            <a:ext cx="540000" cy="540000"/>
          </a:xfrm>
          <a:prstGeom prst="straightConnector1">
            <a:avLst/>
          </a:prstGeom>
          <a:ln w="127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9" name="TextBox 28"/>
          <xdr:cNvSpPr txBox="1"/>
        </xdr:nvSpPr>
        <xdr:spPr>
          <a:xfrm rot="2700000">
            <a:off x="53392646" y="666645"/>
            <a:ext cx="720000" cy="2520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 anchorCtr="1">
            <a:noAutofit/>
          </a:bodyPr>
          <a:lstStyle/>
          <a:p>
            <a:r>
              <a:rPr lang="en-US" altLang="ko-KR" sz="1000" b="1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j-ea"/>
                <a:cs typeface="Times New Roman" panose="02020603050405020304" pitchFamily="18" charset="0"/>
              </a:rPr>
              <a:t>Fertilizer</a:t>
            </a:r>
          </a:p>
        </xdr:txBody>
      </xdr:sp>
      <xdr:sp macro="" textlink="">
        <xdr:nvSpPr>
          <xdr:cNvPr id="30" name="TextBox 29"/>
          <xdr:cNvSpPr txBox="1"/>
        </xdr:nvSpPr>
        <xdr:spPr>
          <a:xfrm rot="2677685">
            <a:off x="53878591" y="1505006"/>
            <a:ext cx="1368000" cy="2520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 anchorCtr="1">
            <a:noAutofit/>
          </a:bodyPr>
          <a:lstStyle/>
          <a:p>
            <a:r>
              <a:rPr lang="en-US" altLang="ko-KR" sz="1000" b="1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j-ea"/>
                <a:cs typeface="Times New Roman" panose="02020603050405020304" pitchFamily="18" charset="0"/>
              </a:rPr>
              <a:t>Manure and sewage</a:t>
            </a:r>
          </a:p>
        </xdr:txBody>
      </xdr:sp>
    </xdr:grpSp>
    <xdr:clientData/>
  </xdr:twoCellAnchor>
  <xdr:twoCellAnchor editAs="oneCell">
    <xdr:from>
      <xdr:col>87</xdr:col>
      <xdr:colOff>0</xdr:colOff>
      <xdr:row>2</xdr:row>
      <xdr:rowOff>0</xdr:rowOff>
    </xdr:from>
    <xdr:to>
      <xdr:col>92</xdr:col>
      <xdr:colOff>364651</xdr:colOff>
      <xdr:row>16</xdr:row>
      <xdr:rowOff>84931</xdr:rowOff>
    </xdr:to>
    <xdr:pic>
      <xdr:nvPicPr>
        <xdr:cNvPr id="36" name="그림 3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0426600" y="428625"/>
          <a:ext cx="3793651" cy="3018631"/>
        </a:xfrm>
        <a:prstGeom prst="rect">
          <a:avLst/>
        </a:prstGeom>
      </xdr:spPr>
    </xdr:pic>
    <xdr:clientData/>
  </xdr:twoCellAnchor>
  <xdr:twoCellAnchor>
    <xdr:from>
      <xdr:col>88</xdr:col>
      <xdr:colOff>0</xdr:colOff>
      <xdr:row>17</xdr:row>
      <xdr:rowOff>0</xdr:rowOff>
    </xdr:from>
    <xdr:to>
      <xdr:col>93</xdr:col>
      <xdr:colOff>184910</xdr:colOff>
      <xdr:row>31</xdr:row>
      <xdr:rowOff>56861</xdr:rowOff>
    </xdr:to>
    <xdr:grpSp>
      <xdr:nvGrpSpPr>
        <xdr:cNvPr id="37" name="그룹 36"/>
        <xdr:cNvGrpSpPr/>
      </xdr:nvGrpSpPr>
      <xdr:grpSpPr>
        <a:xfrm>
          <a:off x="62924531" y="3643313"/>
          <a:ext cx="3637723" cy="3057236"/>
          <a:chOff x="56087308" y="201705"/>
          <a:chExt cx="3624494" cy="3020194"/>
        </a:xfrm>
      </xdr:grpSpPr>
      <xdr:grpSp>
        <xdr:nvGrpSpPr>
          <xdr:cNvPr id="38" name="그룹 37"/>
          <xdr:cNvGrpSpPr/>
        </xdr:nvGrpSpPr>
        <xdr:grpSpPr>
          <a:xfrm>
            <a:off x="56087308" y="201705"/>
            <a:ext cx="3624494" cy="3020194"/>
            <a:chOff x="47255206" y="212912"/>
            <a:chExt cx="3602705" cy="3039493"/>
          </a:xfrm>
        </xdr:grpSpPr>
        <xdr:grpSp>
          <xdr:nvGrpSpPr>
            <xdr:cNvPr id="40" name="그룹 39"/>
            <xdr:cNvGrpSpPr/>
          </xdr:nvGrpSpPr>
          <xdr:grpSpPr>
            <a:xfrm>
              <a:off x="47255206" y="212912"/>
              <a:ext cx="3602705" cy="3039493"/>
              <a:chOff x="9510958" y="2957512"/>
              <a:chExt cx="3204917" cy="3005978"/>
            </a:xfrm>
          </xdr:grpSpPr>
          <xdr:graphicFrame macro="">
            <xdr:nvGraphicFramePr>
              <xdr:cNvPr id="42" name="차트 41"/>
              <xdr:cNvGraphicFramePr/>
            </xdr:nvGraphicFramePr>
            <xdr:xfrm>
              <a:off x="9715500" y="2957512"/>
              <a:ext cx="3000375" cy="2833688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7"/>
              </a:graphicData>
            </a:graphic>
          </xdr:graphicFrame>
          <xdr:sp macro="" textlink="">
            <xdr:nvSpPr>
              <xdr:cNvPr id="43" name="모서리가 둥근 직사각형 42"/>
              <xdr:cNvSpPr/>
            </xdr:nvSpPr>
            <xdr:spPr>
              <a:xfrm>
                <a:off x="10782492" y="3590064"/>
                <a:ext cx="615201" cy="1835208"/>
              </a:xfrm>
              <a:prstGeom prst="roundRect">
                <a:avLst/>
              </a:prstGeom>
              <a:noFill/>
              <a:ln w="9525">
                <a:solidFill>
                  <a:srgbClr val="FF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  <xdr:sp macro="" textlink="">
            <xdr:nvSpPr>
              <xdr:cNvPr id="44" name="모서리가 둥근 직사각형 43"/>
              <xdr:cNvSpPr/>
            </xdr:nvSpPr>
            <xdr:spPr>
              <a:xfrm>
                <a:off x="10883175" y="3588556"/>
                <a:ext cx="1586570" cy="1835208"/>
              </a:xfrm>
              <a:prstGeom prst="roundRect">
                <a:avLst/>
              </a:prstGeom>
              <a:noFill/>
              <a:ln w="9525">
                <a:solidFill>
                  <a:srgbClr val="00B0F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  <xdr:sp macro="" textlink="">
            <xdr:nvSpPr>
              <xdr:cNvPr id="45" name="모서리가 둥근 직사각형 44"/>
              <xdr:cNvSpPr/>
            </xdr:nvSpPr>
            <xdr:spPr>
              <a:xfrm>
                <a:off x="10100030" y="3590058"/>
                <a:ext cx="971370" cy="1835208"/>
              </a:xfrm>
              <a:prstGeom prst="roundRect">
                <a:avLst/>
              </a:prstGeom>
              <a:noFill/>
              <a:ln w="9525">
                <a:solidFill>
                  <a:srgbClr val="00B05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  <xdr:sp macro="" textlink="">
            <xdr:nvSpPr>
              <xdr:cNvPr id="46" name="TextBox 45"/>
              <xdr:cNvSpPr txBox="1"/>
            </xdr:nvSpPr>
            <xdr:spPr>
              <a:xfrm>
                <a:off x="10785174" y="5689890"/>
                <a:ext cx="1008000" cy="27360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overflow" horzOverflow="overflow" wrap="square" rtlCol="0" anchor="ctr" anchorCtr="1">
                <a:spAutoFit/>
              </a:bodyPr>
              <a:lstStyle/>
              <a:p>
                <a:r>
                  <a:rPr lang="en-US" altLang="ko-KR" sz="1200" b="1" baseline="300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15</a:t>
                </a:r>
                <a:r>
                  <a:rPr lang="en-US" altLang="ko-KR" sz="12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N-NO</a:t>
                </a:r>
                <a:r>
                  <a:rPr lang="en-US" altLang="ko-KR" sz="1200" b="1" baseline="-250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3 </a:t>
                </a:r>
                <a:r>
                  <a:rPr lang="en-US" altLang="ko-KR" sz="1200" b="1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(‰)</a:t>
                </a:r>
                <a:endParaRPr lang="ko-KR" altLang="en-US" sz="1200" b="1" baseline="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xdr:txBody>
          </xdr:sp>
          <xdr:sp macro="" textlink="">
            <xdr:nvSpPr>
              <xdr:cNvPr id="47" name="TextBox 46"/>
              <xdr:cNvSpPr txBox="1"/>
            </xdr:nvSpPr>
            <xdr:spPr>
              <a:xfrm rot="16200000">
                <a:off x="9121663" y="4142141"/>
                <a:ext cx="1052512" cy="273921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 anchorCtr="1">
                <a:spAutoFit/>
              </a:bodyPr>
              <a:lstStyle/>
              <a:p>
                <a:pPr marL="0" marR="0" lvl="0" indent="0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lang="en-US" altLang="ko-KR" sz="1200" b="1" baseline="300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18</a:t>
                </a:r>
                <a:r>
                  <a:rPr lang="en-US" altLang="ko-KR" sz="12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O-NO</a:t>
                </a:r>
                <a:r>
                  <a:rPr lang="en-US" altLang="ko-KR" sz="1200" b="1" baseline="-250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3 </a:t>
                </a:r>
                <a:r>
                  <a:rPr lang="en-US" altLang="ko-KR" sz="1100" b="1" baseline="0">
                    <a:solidFill>
                      <a:schemeClr val="dk1"/>
                    </a:solidFill>
                    <a:effectLst/>
                    <a:latin typeface="+mn-lt"/>
                    <a:ea typeface="+mn-ea"/>
                    <a:cs typeface="+mn-cs"/>
                  </a:rPr>
                  <a:t>(‰)</a:t>
                </a:r>
                <a:endParaRPr lang="ko-KR" altLang="ko-KR" sz="1200">
                  <a:effectLst/>
                </a:endParaRPr>
              </a:p>
            </xdr:txBody>
          </xdr:sp>
          <xdr:sp macro="" textlink="">
            <xdr:nvSpPr>
              <xdr:cNvPr id="48" name="모서리가 둥근 직사각형 47"/>
              <xdr:cNvSpPr/>
            </xdr:nvSpPr>
            <xdr:spPr>
              <a:xfrm>
                <a:off x="10363073" y="3124735"/>
                <a:ext cx="744717" cy="351127"/>
              </a:xfrm>
              <a:prstGeom prst="roundRect">
                <a:avLst/>
              </a:prstGeom>
              <a:noFill/>
              <a:ln w="9525">
                <a:solidFill>
                  <a:srgbClr val="7030A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  <xdr:sp macro="" textlink="">
            <xdr:nvSpPr>
              <xdr:cNvPr id="49" name="TextBox 48"/>
              <xdr:cNvSpPr txBox="1"/>
            </xdr:nvSpPr>
            <xdr:spPr>
              <a:xfrm>
                <a:off x="11744325" y="4984114"/>
                <a:ext cx="666750" cy="32829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 anchorCtr="1">
                <a:spAutoFit/>
              </a:bodyPr>
              <a:lstStyle/>
              <a:p>
                <a:r>
                  <a:rPr lang="en-US" altLang="ko-KR" sz="800" b="1">
                    <a:solidFill>
                      <a:srgbClr val="00B0F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Manure &amp; Sewage</a:t>
                </a:r>
                <a:endParaRPr lang="ko-KR" altLang="en-US" sz="800" b="1" baseline="-25000">
                  <a:solidFill>
                    <a:srgbClr val="00B0F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xdr:txBody>
          </xdr:sp>
          <xdr:sp macro="" textlink="">
            <xdr:nvSpPr>
              <xdr:cNvPr id="50" name="TextBox 49"/>
              <xdr:cNvSpPr txBox="1"/>
            </xdr:nvSpPr>
            <xdr:spPr>
              <a:xfrm>
                <a:off x="10876181" y="5025411"/>
                <a:ext cx="666750" cy="210314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 anchorCtr="1">
                <a:spAutoFit/>
              </a:bodyPr>
              <a:lstStyle/>
              <a:p>
                <a:r>
                  <a:rPr lang="en-US" altLang="ko-KR" sz="800" b="1">
                    <a:solidFill>
                      <a:srgbClr val="FF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Soil N</a:t>
                </a:r>
                <a:endParaRPr lang="ko-KR" altLang="en-US" sz="800" b="1" baseline="-25000">
                  <a:solidFill>
                    <a:srgbClr val="FF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xdr:txBody>
          </xdr:sp>
          <xdr:sp macro="" textlink="">
            <xdr:nvSpPr>
              <xdr:cNvPr id="51" name="TextBox 50"/>
              <xdr:cNvSpPr txBox="1"/>
            </xdr:nvSpPr>
            <xdr:spPr>
              <a:xfrm>
                <a:off x="10443369" y="3144701"/>
                <a:ext cx="582822" cy="328153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 anchorCtr="1">
                <a:spAutoFit/>
              </a:bodyPr>
              <a:lstStyle/>
              <a:p>
                <a:pPr algn="ctr"/>
                <a:r>
                  <a:rPr lang="en-US" altLang="ko-KR" sz="800" b="1">
                    <a:solidFill>
                      <a:srgbClr val="7030A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NO</a:t>
                </a:r>
                <a:r>
                  <a:rPr lang="en-US" altLang="ko-KR" sz="800" b="1" baseline="-25000">
                    <a:solidFill>
                      <a:srgbClr val="7030A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3</a:t>
                </a:r>
                <a:r>
                  <a:rPr lang="en-US" altLang="ko-KR" sz="800" b="1" baseline="30000">
                    <a:solidFill>
                      <a:srgbClr val="7030A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-</a:t>
                </a:r>
                <a:r>
                  <a:rPr lang="en-US" altLang="ko-KR" sz="800" b="1">
                    <a:solidFill>
                      <a:srgbClr val="7030A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</a:p>
              <a:p>
                <a:pPr algn="ctr"/>
                <a:r>
                  <a:rPr lang="en-US" altLang="ko-KR" sz="800" b="1">
                    <a:solidFill>
                      <a:srgbClr val="7030A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fertilizer</a:t>
                </a:r>
              </a:p>
            </xdr:txBody>
          </xdr:sp>
        </xdr:grpSp>
        <xdr:sp macro="" textlink="">
          <xdr:nvSpPr>
            <xdr:cNvPr id="41" name="TextBox 40"/>
            <xdr:cNvSpPr txBox="1"/>
          </xdr:nvSpPr>
          <xdr:spPr>
            <a:xfrm>
              <a:off x="47983588" y="2218763"/>
              <a:ext cx="818610" cy="365828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 anchorCtr="1">
              <a:noAutofit/>
            </a:bodyPr>
            <a:lstStyle/>
            <a:p>
              <a:r>
                <a:rPr lang="en-US" altLang="ko-KR" sz="800" b="1">
                  <a:solidFill>
                    <a:srgbClr val="00B05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Inorganic fertillizer</a:t>
              </a:r>
              <a:endParaRPr lang="ko-KR" altLang="en-US" sz="800" b="1" baseline="-25000">
                <a:solidFill>
                  <a:srgbClr val="00B050"/>
                </a:solidFill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</xdr:grpSp>
      <xdr:sp macro="" textlink="">
        <xdr:nvSpPr>
          <xdr:cNvPr id="39" name="TextBox 38"/>
          <xdr:cNvSpPr txBox="1"/>
        </xdr:nvSpPr>
        <xdr:spPr>
          <a:xfrm>
            <a:off x="58388247" y="359833"/>
            <a:ext cx="1079500" cy="5400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 anchorCtr="1">
            <a:noAutofit/>
          </a:bodyPr>
          <a:lstStyle/>
          <a:p>
            <a:r>
              <a:rPr lang="ko-KR" altLang="en-US" sz="1000" b="1">
                <a:solidFill>
                  <a:srgbClr val="0000CC"/>
                </a:solidFill>
                <a:latin typeface="+mj-ea"/>
                <a:ea typeface="+mj-ea"/>
                <a:cs typeface="Times New Roman" panose="02020603050405020304" pitchFamily="18" charset="0"/>
              </a:rPr>
              <a:t>●</a:t>
            </a:r>
            <a:r>
              <a:rPr lang="ko-KR" altLang="en-US" sz="1000" b="1">
                <a:solidFill>
                  <a:sysClr val="windowText" lastClr="000000"/>
                </a:solidFill>
                <a:latin typeface="+mj-ea"/>
                <a:ea typeface="+mj-ea"/>
                <a:cs typeface="Times New Roman" panose="02020603050405020304" pitchFamily="18" charset="0"/>
              </a:rPr>
              <a:t> 유입 지천</a:t>
            </a:r>
            <a:endParaRPr lang="en-US" altLang="ko-KR" sz="1000" b="1" baseline="-25000">
              <a:solidFill>
                <a:sysClr val="windowText" lastClr="000000"/>
              </a:solidFill>
              <a:latin typeface="+mj-ea"/>
              <a:ea typeface="+mj-ea"/>
              <a:cs typeface="Times New Roman" panose="02020603050405020304" pitchFamily="18" charset="0"/>
            </a:endParaRPr>
          </a:p>
          <a:p>
            <a:r>
              <a:rPr lang="ko-KR" altLang="ko-KR" sz="1000" b="1">
                <a:solidFill>
                  <a:srgbClr val="FF0000"/>
                </a:solidFill>
                <a:effectLst/>
                <a:latin typeface="+mj-ea"/>
                <a:ea typeface="+mj-ea"/>
                <a:cs typeface="+mn-cs"/>
              </a:rPr>
              <a:t>▲</a:t>
            </a:r>
            <a:r>
              <a:rPr lang="en-US" altLang="ko-KR" sz="1000" b="1">
                <a:solidFill>
                  <a:schemeClr val="dk1"/>
                </a:solidFill>
                <a:effectLst/>
                <a:latin typeface="+mj-ea"/>
                <a:ea typeface="+mj-ea"/>
                <a:cs typeface="+mn-cs"/>
              </a:rPr>
              <a:t> </a:t>
            </a:r>
            <a:r>
              <a:rPr lang="ko-KR" altLang="en-US" sz="1000" b="1" baseline="0">
                <a:solidFill>
                  <a:sysClr val="windowText" lastClr="000000"/>
                </a:solidFill>
                <a:latin typeface="+mj-ea"/>
                <a:ea typeface="+mj-ea"/>
                <a:cs typeface="Times New Roman" panose="02020603050405020304" pitchFamily="18" charset="0"/>
              </a:rPr>
              <a:t>지석천 본류</a:t>
            </a:r>
            <a:endParaRPr lang="en-US" altLang="ko-KR" sz="1000" b="1" baseline="0">
              <a:solidFill>
                <a:sysClr val="windowText" lastClr="000000"/>
              </a:solidFill>
              <a:latin typeface="+mj-ea"/>
              <a:ea typeface="+mj-ea"/>
              <a:cs typeface="Times New Roman" panose="02020603050405020304" pitchFamily="18" charset="0"/>
            </a:endParaRPr>
          </a:p>
        </xdr:txBody>
      </xdr:sp>
    </xdr:grpSp>
    <xdr:clientData/>
  </xdr:twoCellAnchor>
  <xdr:twoCellAnchor>
    <xdr:from>
      <xdr:col>73</xdr:col>
      <xdr:colOff>0</xdr:colOff>
      <xdr:row>13</xdr:row>
      <xdr:rowOff>0</xdr:rowOff>
    </xdr:from>
    <xdr:to>
      <xdr:col>73</xdr:col>
      <xdr:colOff>144000</xdr:colOff>
      <xdr:row>13</xdr:row>
      <xdr:rowOff>144000</xdr:rowOff>
    </xdr:to>
    <xdr:sp macro="" textlink="">
      <xdr:nvSpPr>
        <xdr:cNvPr id="52" name="포인트가 5개인 별 51"/>
        <xdr:cNvSpPr/>
      </xdr:nvSpPr>
      <xdr:spPr>
        <a:xfrm>
          <a:off x="52518469" y="2786063"/>
          <a:ext cx="144000" cy="144000"/>
        </a:xfrm>
        <a:prstGeom prst="star5">
          <a:avLst/>
        </a:prstGeom>
        <a:noFill/>
        <a:ln>
          <a:solidFill>
            <a:srgbClr val="0000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58</xdr:col>
      <xdr:colOff>100852</xdr:colOff>
      <xdr:row>16</xdr:row>
      <xdr:rowOff>89647</xdr:rowOff>
    </xdr:from>
    <xdr:to>
      <xdr:col>62</xdr:col>
      <xdr:colOff>578602</xdr:colOff>
      <xdr:row>30</xdr:row>
      <xdr:rowOff>106072</xdr:rowOff>
    </xdr:to>
    <xdr:grpSp>
      <xdr:nvGrpSpPr>
        <xdr:cNvPr id="3" name="그룹 2"/>
        <xdr:cNvGrpSpPr/>
      </xdr:nvGrpSpPr>
      <xdr:grpSpPr>
        <a:xfrm>
          <a:off x="42260883" y="3518647"/>
          <a:ext cx="3240000" cy="3016800"/>
          <a:chOff x="42127269" y="3486897"/>
          <a:chExt cx="3672189" cy="3024420"/>
        </a:xfrm>
      </xdr:grpSpPr>
      <xdr:grpSp>
        <xdr:nvGrpSpPr>
          <xdr:cNvPr id="42" name="그룹 41"/>
          <xdr:cNvGrpSpPr/>
        </xdr:nvGrpSpPr>
        <xdr:grpSpPr>
          <a:xfrm>
            <a:off x="42127269" y="3486897"/>
            <a:ext cx="3672189" cy="3024420"/>
            <a:chOff x="9525373" y="2957513"/>
            <a:chExt cx="3190501" cy="3004927"/>
          </a:xfrm>
        </xdr:grpSpPr>
        <xdr:graphicFrame macro="">
          <xdr:nvGraphicFramePr>
            <xdr:cNvPr id="43" name="차트 42"/>
            <xdr:cNvGraphicFramePr/>
          </xdr:nvGraphicFramePr>
          <xdr:xfrm>
            <a:off x="9715499" y="2957513"/>
            <a:ext cx="3000375" cy="283368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  <xdr:sp macro="" textlink="">
          <xdr:nvSpPr>
            <xdr:cNvPr id="44" name="TextBox 43"/>
            <xdr:cNvSpPr txBox="1"/>
          </xdr:nvSpPr>
          <xdr:spPr>
            <a:xfrm>
              <a:off x="10785174" y="5690940"/>
              <a:ext cx="1008000" cy="2715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overflow" horzOverflow="overflow" wrap="square" rtlCol="0" anchor="ctr" anchorCtr="1">
              <a:spAutoFit/>
            </a:bodyPr>
            <a:lstStyle/>
            <a:p>
              <a:r>
                <a:rPr lang="en-US" altLang="ko-KR" sz="1200" b="1">
                  <a:latin typeface="Times New Roman" panose="02020603050405020304" pitchFamily="18" charset="0"/>
                  <a:cs typeface="Times New Roman" panose="02020603050405020304" pitchFamily="18" charset="0"/>
                </a:rPr>
                <a:t>1/NO</a:t>
              </a:r>
              <a:r>
                <a:rPr lang="en-US" altLang="ko-KR" sz="1200" b="1" baseline="-25000">
                  <a:latin typeface="Times New Roman" panose="02020603050405020304" pitchFamily="18" charset="0"/>
                  <a:cs typeface="Times New Roman" panose="02020603050405020304" pitchFamily="18" charset="0"/>
                </a:rPr>
                <a:t>3 </a:t>
              </a:r>
              <a:r>
                <a:rPr lang="en-US" altLang="ko-KR" sz="1200" b="1" baseline="0">
                  <a:latin typeface="Times New Roman" panose="02020603050405020304" pitchFamily="18" charset="0"/>
                  <a:cs typeface="Times New Roman" panose="02020603050405020304" pitchFamily="18" charset="0"/>
                </a:rPr>
                <a:t>(L/mg)</a:t>
              </a:r>
              <a:endParaRPr lang="ko-KR" altLang="en-US" sz="1200" b="1" baseline="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45" name="TextBox 44"/>
            <xdr:cNvSpPr txBox="1"/>
          </xdr:nvSpPr>
          <xdr:spPr>
            <a:xfrm rot="16200000">
              <a:off x="9121663" y="4156556"/>
              <a:ext cx="1052512" cy="24509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 anchorCtr="1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200" b="1" baseline="30000">
                  <a:latin typeface="Times New Roman" panose="02020603050405020304" pitchFamily="18" charset="0"/>
                  <a:cs typeface="Times New Roman" panose="02020603050405020304" pitchFamily="18" charset="0"/>
                </a:rPr>
                <a:t>15</a:t>
              </a:r>
              <a:r>
                <a:rPr lang="en-US" altLang="ko-KR" sz="1200" b="1">
                  <a:latin typeface="Times New Roman" panose="02020603050405020304" pitchFamily="18" charset="0"/>
                  <a:cs typeface="Times New Roman" panose="02020603050405020304" pitchFamily="18" charset="0"/>
                </a:rPr>
                <a:t>N-NO</a:t>
              </a:r>
              <a:r>
                <a:rPr lang="en-US" altLang="ko-KR" sz="1200" b="1" baseline="-25000">
                  <a:latin typeface="Times New Roman" panose="02020603050405020304" pitchFamily="18" charset="0"/>
                  <a:cs typeface="Times New Roman" panose="02020603050405020304" pitchFamily="18" charset="0"/>
                </a:rPr>
                <a:t>3 </a:t>
              </a:r>
              <a:r>
                <a:rPr lang="en-US" altLang="ko-KR" sz="1100" b="1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(‰)</a:t>
              </a:r>
              <a:endParaRPr lang="ko-KR" altLang="ko-KR" sz="1200">
                <a:effectLst/>
              </a:endParaRPr>
            </a:p>
          </xdr:txBody>
        </xdr:sp>
      </xdr:grpSp>
      <xdr:sp macro="" textlink="">
        <xdr:nvSpPr>
          <xdr:cNvPr id="50" name="TextBox 49"/>
          <xdr:cNvSpPr txBox="1"/>
        </xdr:nvSpPr>
        <xdr:spPr>
          <a:xfrm>
            <a:off x="44391259" y="3640670"/>
            <a:ext cx="1079500" cy="5400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 anchorCtr="1">
            <a:noAutofit/>
          </a:bodyPr>
          <a:lstStyle/>
          <a:p>
            <a:r>
              <a:rPr lang="ko-KR" altLang="en-US" sz="1000" b="1">
                <a:solidFill>
                  <a:srgbClr val="0000CC"/>
                </a:solidFill>
                <a:latin typeface="+mn-ea"/>
                <a:ea typeface="+mn-ea"/>
                <a:cs typeface="Times New Roman" panose="02020603050405020304" pitchFamily="18" charset="0"/>
              </a:rPr>
              <a:t>●</a:t>
            </a:r>
            <a:r>
              <a:rPr lang="ko-KR" altLang="en-US" sz="1000" b="1">
                <a:solidFill>
                  <a:sysClr val="windowText" lastClr="000000"/>
                </a:solidFill>
                <a:latin typeface="+mn-ea"/>
                <a:ea typeface="+mn-ea"/>
                <a:cs typeface="Times New Roman" panose="02020603050405020304" pitchFamily="18" charset="0"/>
              </a:rPr>
              <a:t> 본류</a:t>
            </a:r>
            <a:endParaRPr lang="en-US" altLang="ko-KR" sz="1000" b="1" baseline="-25000">
              <a:solidFill>
                <a:sysClr val="windowText" lastClr="000000"/>
              </a:solidFill>
              <a:latin typeface="+mn-ea"/>
              <a:ea typeface="+mn-ea"/>
              <a:cs typeface="Times New Roman" panose="02020603050405020304" pitchFamily="18" charset="0"/>
            </a:endParaRPr>
          </a:p>
          <a:p>
            <a:r>
              <a:rPr lang="ko-KR" altLang="ko-KR" sz="1000" b="1">
                <a:solidFill>
                  <a:srgbClr val="FF0000"/>
                </a:solidFill>
                <a:effectLst/>
                <a:latin typeface="+mn-ea"/>
                <a:ea typeface="+mn-ea"/>
                <a:cs typeface="+mn-cs"/>
              </a:rPr>
              <a:t>▲</a:t>
            </a:r>
            <a:r>
              <a:rPr lang="en-US" altLang="ko-KR" sz="1000" b="1">
                <a:solidFill>
                  <a:schemeClr val="dk1"/>
                </a:solidFill>
                <a:effectLst/>
                <a:latin typeface="+mn-ea"/>
                <a:ea typeface="+mn-ea"/>
                <a:cs typeface="+mn-cs"/>
              </a:rPr>
              <a:t> </a:t>
            </a:r>
            <a:r>
              <a:rPr lang="ko-KR" altLang="en-US" sz="1000" b="1" baseline="0">
                <a:solidFill>
                  <a:sysClr val="windowText" lastClr="000000"/>
                </a:solidFill>
                <a:latin typeface="+mn-ea"/>
                <a:ea typeface="+mn-ea"/>
                <a:cs typeface="Times New Roman" panose="02020603050405020304" pitchFamily="18" charset="0"/>
              </a:rPr>
              <a:t>지류</a:t>
            </a:r>
            <a:endParaRPr lang="en-US" altLang="ko-KR" sz="1000" b="1" baseline="0">
              <a:solidFill>
                <a:sysClr val="windowText" lastClr="000000"/>
              </a:solidFill>
              <a:latin typeface="+mn-ea"/>
              <a:ea typeface="+mn-ea"/>
              <a:cs typeface="Times New Roman" panose="02020603050405020304" pitchFamily="18" charset="0"/>
            </a:endParaRPr>
          </a:p>
        </xdr:txBody>
      </xdr:sp>
    </xdr:grpSp>
    <xdr:clientData/>
  </xdr:twoCellAnchor>
  <xdr:twoCellAnchor>
    <xdr:from>
      <xdr:col>58</xdr:col>
      <xdr:colOff>0</xdr:colOff>
      <xdr:row>1</xdr:row>
      <xdr:rowOff>56031</xdr:rowOff>
    </xdr:from>
    <xdr:to>
      <xdr:col>63</xdr:col>
      <xdr:colOff>362321</xdr:colOff>
      <xdr:row>15</xdr:row>
      <xdr:rowOff>126264</xdr:rowOff>
    </xdr:to>
    <xdr:grpSp>
      <xdr:nvGrpSpPr>
        <xdr:cNvPr id="2" name="그룹 1"/>
        <xdr:cNvGrpSpPr/>
      </xdr:nvGrpSpPr>
      <xdr:grpSpPr>
        <a:xfrm>
          <a:off x="42160031" y="270344"/>
          <a:ext cx="3815134" cy="3070608"/>
          <a:chOff x="42160031" y="270344"/>
          <a:chExt cx="3815134" cy="3070608"/>
        </a:xfrm>
      </xdr:grpSpPr>
      <xdr:grpSp>
        <xdr:nvGrpSpPr>
          <xdr:cNvPr id="4" name="그룹 3"/>
          <xdr:cNvGrpSpPr/>
        </xdr:nvGrpSpPr>
        <xdr:grpSpPr>
          <a:xfrm>
            <a:off x="42160031" y="270344"/>
            <a:ext cx="3815134" cy="3070608"/>
            <a:chOff x="42026417" y="267698"/>
            <a:chExt cx="3801904" cy="3044149"/>
          </a:xfrm>
        </xdr:grpSpPr>
        <xdr:grpSp>
          <xdr:nvGrpSpPr>
            <xdr:cNvPr id="30" name="그룹 29"/>
            <xdr:cNvGrpSpPr/>
          </xdr:nvGrpSpPr>
          <xdr:grpSpPr>
            <a:xfrm>
              <a:off x="42026417" y="267698"/>
              <a:ext cx="3801904" cy="3044149"/>
              <a:chOff x="392944" y="171450"/>
              <a:chExt cx="3740907" cy="3013836"/>
            </a:xfrm>
          </xdr:grpSpPr>
          <xdr:graphicFrame macro="">
            <xdr:nvGraphicFramePr>
              <xdr:cNvPr id="31" name="차트 30"/>
              <xdr:cNvGraphicFramePr>
                <a:graphicFrameLocks/>
              </xdr:cNvGraphicFramePr>
            </xdr:nvGraphicFramePr>
            <xdr:xfrm>
              <a:off x="609601" y="171450"/>
              <a:ext cx="3524250" cy="2828925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2"/>
              </a:graphicData>
            </a:graphic>
          </xdr:graphicFrame>
          <xdr:sp macro="" textlink="">
            <xdr:nvSpPr>
              <xdr:cNvPr id="32" name="TextBox 31"/>
              <xdr:cNvSpPr txBox="1"/>
            </xdr:nvSpPr>
            <xdr:spPr>
              <a:xfrm>
                <a:off x="2019300" y="2920236"/>
                <a:ext cx="900000" cy="2650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 anchorCtr="1">
                <a:spAutoFit/>
              </a:bodyPr>
              <a:lstStyle/>
              <a:p>
                <a:r>
                  <a:rPr lang="en-US" altLang="ko-KR" sz="12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Cl</a:t>
                </a:r>
                <a:r>
                  <a:rPr lang="en-US" altLang="ko-KR" sz="1200" b="1" baseline="300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-</a:t>
                </a:r>
                <a:r>
                  <a:rPr lang="en-US" altLang="ko-KR" sz="12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</a:t>
                </a:r>
                <a:r>
                  <a:rPr lang="el-GR" altLang="ko-KR" sz="1200" b="1">
                    <a:latin typeface="Times New Roman" panose="02020603050405020304" pitchFamily="18" charset="0"/>
                    <a:ea typeface="나눔바른고딕" panose="020B0603020101020101" pitchFamily="50" charset="-127"/>
                    <a:cs typeface="Times New Roman" panose="02020603050405020304" pitchFamily="18" charset="0"/>
                  </a:rPr>
                  <a:t>μ</a:t>
                </a:r>
                <a:r>
                  <a:rPr lang="en-US" altLang="ko-KR" sz="1200" b="1">
                    <a:latin typeface="Times New Roman" panose="02020603050405020304" pitchFamily="18" charset="0"/>
                    <a:ea typeface="나눔바른고딕" panose="020B0603020101020101" pitchFamily="50" charset="-127"/>
                    <a:cs typeface="Times New Roman" panose="02020603050405020304" pitchFamily="18" charset="0"/>
                  </a:rPr>
                  <a:t>M)</a:t>
                </a:r>
                <a:endParaRPr lang="ko-KR" altLang="en-US" sz="1200" b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xdr:txBody>
          </xdr:sp>
          <xdr:sp macro="" textlink="">
            <xdr:nvSpPr>
              <xdr:cNvPr id="33" name="TextBox 32"/>
              <xdr:cNvSpPr txBox="1"/>
            </xdr:nvSpPr>
            <xdr:spPr>
              <a:xfrm rot="16200000">
                <a:off x="-483450" y="1362169"/>
                <a:ext cx="2019299" cy="266511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 anchorCtr="1">
                <a:spAutoFit/>
              </a:bodyPr>
              <a:lstStyle/>
              <a:p>
                <a:r>
                  <a:rPr lang="en-US" altLang="ko-KR" sz="12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NO</a:t>
                </a:r>
                <a:r>
                  <a:rPr lang="en-US" altLang="ko-KR" sz="1200" b="1" baseline="-250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3</a:t>
                </a:r>
                <a:r>
                  <a:rPr lang="en-US" altLang="ko-KR" sz="1200" b="1" strike="noStrike" baseline="300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-</a:t>
                </a:r>
                <a:r>
                  <a:rPr lang="en-US" altLang="ko-KR" sz="12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/Cl</a:t>
                </a:r>
                <a:r>
                  <a:rPr lang="en-US" altLang="ko-KR" sz="1200" b="1" baseline="300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-</a:t>
                </a:r>
                <a:r>
                  <a:rPr lang="en-US" altLang="ko-KR" sz="12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(molar ratio)</a:t>
                </a:r>
                <a:endParaRPr lang="ko-KR" altLang="en-US" sz="1200" b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xdr:txBody>
          </xdr:sp>
        </xdr:grpSp>
        <xdr:sp macro="" textlink="">
          <xdr:nvSpPr>
            <xdr:cNvPr id="51" name="TextBox 50"/>
            <xdr:cNvSpPr txBox="1"/>
          </xdr:nvSpPr>
          <xdr:spPr>
            <a:xfrm>
              <a:off x="44428830" y="423340"/>
              <a:ext cx="1079500" cy="5400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 anchorCtr="1">
              <a:noAutofit/>
            </a:bodyPr>
            <a:lstStyle/>
            <a:p>
              <a:r>
                <a:rPr lang="ko-KR" altLang="en-US" sz="1000" b="1">
                  <a:solidFill>
                    <a:srgbClr val="0000CC"/>
                  </a:solidFill>
                  <a:latin typeface="+mn-ea"/>
                  <a:ea typeface="+mn-ea"/>
                  <a:cs typeface="Times New Roman" panose="02020603050405020304" pitchFamily="18" charset="0"/>
                </a:rPr>
                <a:t>●</a:t>
              </a:r>
              <a:r>
                <a:rPr lang="ko-KR" altLang="en-US" sz="1000" b="1">
                  <a:solidFill>
                    <a:sysClr val="windowText" lastClr="000000"/>
                  </a:solidFill>
                  <a:latin typeface="+mn-ea"/>
                  <a:ea typeface="+mn-ea"/>
                  <a:cs typeface="Times New Roman" panose="02020603050405020304" pitchFamily="18" charset="0"/>
                </a:rPr>
                <a:t> 본류</a:t>
              </a:r>
              <a:endParaRPr lang="en-US" altLang="ko-KR" sz="1000" b="1" baseline="-25000">
                <a:solidFill>
                  <a:sysClr val="windowText" lastClr="000000"/>
                </a:solidFill>
                <a:latin typeface="+mn-ea"/>
                <a:ea typeface="+mn-ea"/>
                <a:cs typeface="Times New Roman" panose="02020603050405020304" pitchFamily="18" charset="0"/>
              </a:endParaRPr>
            </a:p>
            <a:p>
              <a:r>
                <a:rPr lang="ko-KR" altLang="ko-KR" sz="1000" b="1">
                  <a:solidFill>
                    <a:srgbClr val="FF0000"/>
                  </a:solidFill>
                  <a:effectLst/>
                  <a:latin typeface="+mn-ea"/>
                  <a:ea typeface="+mn-ea"/>
                  <a:cs typeface="+mn-cs"/>
                </a:rPr>
                <a:t>▲</a:t>
              </a:r>
              <a:r>
                <a:rPr lang="en-US" altLang="ko-KR" sz="1000" b="1">
                  <a:solidFill>
                    <a:schemeClr val="dk1"/>
                  </a:solidFill>
                  <a:effectLst/>
                  <a:latin typeface="+mn-ea"/>
                  <a:ea typeface="+mn-ea"/>
                  <a:cs typeface="+mn-cs"/>
                </a:rPr>
                <a:t> </a:t>
              </a:r>
              <a:r>
                <a:rPr lang="ko-KR" altLang="en-US" sz="1000" b="1" baseline="0">
                  <a:solidFill>
                    <a:sysClr val="windowText" lastClr="000000"/>
                  </a:solidFill>
                  <a:latin typeface="+mn-ea"/>
                  <a:ea typeface="+mn-ea"/>
                  <a:cs typeface="Times New Roman" panose="02020603050405020304" pitchFamily="18" charset="0"/>
                </a:rPr>
                <a:t>지류</a:t>
              </a:r>
              <a:endParaRPr lang="en-US" altLang="ko-KR" sz="1000" b="1" baseline="0">
                <a:solidFill>
                  <a:sysClr val="windowText" lastClr="000000"/>
                </a:solidFill>
                <a:latin typeface="+mn-ea"/>
                <a:ea typeface="+mn-ea"/>
                <a:cs typeface="Times New Roman" panose="02020603050405020304" pitchFamily="18" charset="0"/>
              </a:endParaRPr>
            </a:p>
          </xdr:txBody>
        </xdr:sp>
      </xdr:grpSp>
      <xdr:sp macro="" textlink="">
        <xdr:nvSpPr>
          <xdr:cNvPr id="34" name="포인트가 5개인 별 33"/>
          <xdr:cNvSpPr/>
        </xdr:nvSpPr>
        <xdr:spPr>
          <a:xfrm>
            <a:off x="45128244" y="2227613"/>
            <a:ext cx="144000" cy="148763"/>
          </a:xfrm>
          <a:prstGeom prst="star5">
            <a:avLst/>
          </a:prstGeom>
          <a:noFill/>
          <a:ln>
            <a:solidFill>
              <a:srgbClr val="0000CC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64</xdr:col>
      <xdr:colOff>140569</xdr:colOff>
      <xdr:row>1</xdr:row>
      <xdr:rowOff>0</xdr:rowOff>
    </xdr:from>
    <xdr:to>
      <xdr:col>69</xdr:col>
      <xdr:colOff>325480</xdr:colOff>
      <xdr:row>15</xdr:row>
      <xdr:rowOff>47523</xdr:rowOff>
    </xdr:to>
    <xdr:grpSp>
      <xdr:nvGrpSpPr>
        <xdr:cNvPr id="12" name="그룹 11"/>
        <xdr:cNvGrpSpPr/>
      </xdr:nvGrpSpPr>
      <xdr:grpSpPr>
        <a:xfrm>
          <a:off x="46443975" y="214313"/>
          <a:ext cx="3637724" cy="3047898"/>
          <a:chOff x="46344146" y="212481"/>
          <a:chExt cx="3628565" cy="3029580"/>
        </a:xfrm>
      </xdr:grpSpPr>
      <xdr:sp macro="" textlink="">
        <xdr:nvSpPr>
          <xdr:cNvPr id="35" name="포인트가 5개인 별 34"/>
          <xdr:cNvSpPr/>
        </xdr:nvSpPr>
        <xdr:spPr>
          <a:xfrm>
            <a:off x="48554156" y="2423538"/>
            <a:ext cx="144000" cy="146931"/>
          </a:xfrm>
          <a:prstGeom prst="star5">
            <a:avLst/>
          </a:prstGeom>
          <a:noFill/>
          <a:ln>
            <a:solidFill>
              <a:srgbClr val="0000CC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grpSp>
        <xdr:nvGrpSpPr>
          <xdr:cNvPr id="5" name="그룹 4"/>
          <xdr:cNvGrpSpPr/>
        </xdr:nvGrpSpPr>
        <xdr:grpSpPr>
          <a:xfrm>
            <a:off x="46344146" y="212481"/>
            <a:ext cx="3628565" cy="3029580"/>
            <a:chOff x="46294486" y="211667"/>
            <a:chExt cx="3624494" cy="3021439"/>
          </a:xfrm>
        </xdr:grpSpPr>
        <xdr:grpSp>
          <xdr:nvGrpSpPr>
            <xdr:cNvPr id="17" name="그룹 16"/>
            <xdr:cNvGrpSpPr/>
          </xdr:nvGrpSpPr>
          <xdr:grpSpPr>
            <a:xfrm>
              <a:off x="46294486" y="211667"/>
              <a:ext cx="3624494" cy="3021439"/>
              <a:chOff x="47255206" y="212912"/>
              <a:chExt cx="3602705" cy="3039493"/>
            </a:xfrm>
          </xdr:grpSpPr>
          <xdr:grpSp>
            <xdr:nvGrpSpPr>
              <xdr:cNvPr id="18" name="그룹 17"/>
              <xdr:cNvGrpSpPr/>
            </xdr:nvGrpSpPr>
            <xdr:grpSpPr>
              <a:xfrm>
                <a:off x="47255206" y="212912"/>
                <a:ext cx="3602705" cy="3039493"/>
                <a:chOff x="9510958" y="2957512"/>
                <a:chExt cx="3204917" cy="3005978"/>
              </a:xfrm>
            </xdr:grpSpPr>
            <xdr:graphicFrame macro="">
              <xdr:nvGraphicFramePr>
                <xdr:cNvPr id="20" name="차트 19"/>
                <xdr:cNvGraphicFramePr/>
              </xdr:nvGraphicFramePr>
              <xdr:xfrm>
                <a:off x="9715500" y="2957512"/>
                <a:ext cx="3000375" cy="2833688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3"/>
                </a:graphicData>
              </a:graphic>
            </xdr:graphicFrame>
            <xdr:sp macro="" textlink="">
              <xdr:nvSpPr>
                <xdr:cNvPr id="21" name="모서리가 둥근 직사각형 20"/>
                <xdr:cNvSpPr/>
              </xdr:nvSpPr>
              <xdr:spPr>
                <a:xfrm>
                  <a:off x="10782492" y="3590064"/>
                  <a:ext cx="615201" cy="1835208"/>
                </a:xfrm>
                <a:prstGeom prst="roundRect">
                  <a:avLst/>
                </a:prstGeom>
                <a:noFill/>
                <a:ln w="9525">
                  <a:solidFill>
                    <a:srgbClr val="FF0000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ko-KR" altLang="en-US" sz="1100"/>
                </a:p>
              </xdr:txBody>
            </xdr:sp>
            <xdr:sp macro="" textlink="">
              <xdr:nvSpPr>
                <xdr:cNvPr id="22" name="모서리가 둥근 직사각형 21"/>
                <xdr:cNvSpPr/>
              </xdr:nvSpPr>
              <xdr:spPr>
                <a:xfrm>
                  <a:off x="10883175" y="3588556"/>
                  <a:ext cx="1586570" cy="1835208"/>
                </a:xfrm>
                <a:prstGeom prst="roundRect">
                  <a:avLst/>
                </a:prstGeom>
                <a:noFill/>
                <a:ln w="9525">
                  <a:solidFill>
                    <a:srgbClr val="00B0F0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ko-KR" altLang="en-US" sz="1100"/>
                </a:p>
              </xdr:txBody>
            </xdr:sp>
            <xdr:sp macro="" textlink="">
              <xdr:nvSpPr>
                <xdr:cNvPr id="23" name="모서리가 둥근 직사각형 22"/>
                <xdr:cNvSpPr/>
              </xdr:nvSpPr>
              <xdr:spPr>
                <a:xfrm>
                  <a:off x="10100030" y="3590058"/>
                  <a:ext cx="971370" cy="1835208"/>
                </a:xfrm>
                <a:prstGeom prst="roundRect">
                  <a:avLst/>
                </a:prstGeom>
                <a:noFill/>
                <a:ln w="9525">
                  <a:solidFill>
                    <a:srgbClr val="00B050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ko-KR" altLang="en-US" sz="1100"/>
                </a:p>
              </xdr:txBody>
            </xdr:sp>
            <xdr:sp macro="" textlink="">
              <xdr:nvSpPr>
                <xdr:cNvPr id="24" name="TextBox 23"/>
                <xdr:cNvSpPr txBox="1"/>
              </xdr:nvSpPr>
              <xdr:spPr>
                <a:xfrm>
                  <a:off x="10785174" y="5689890"/>
                  <a:ext cx="1008000" cy="273600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overflow" horzOverflow="overflow" wrap="square" rtlCol="0" anchor="ctr" anchorCtr="1">
                  <a:spAutoFit/>
                </a:bodyPr>
                <a:lstStyle/>
                <a:p>
                  <a:r>
                    <a:rPr lang="en-US" altLang="ko-KR" sz="1200" b="1" baseline="30000"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15</a:t>
                  </a:r>
                  <a:r>
                    <a:rPr lang="en-US" altLang="ko-KR" sz="1200" b="1"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N-NO</a:t>
                  </a:r>
                  <a:r>
                    <a:rPr lang="en-US" altLang="ko-KR" sz="1200" b="1" baseline="-25000"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3 </a:t>
                  </a:r>
                  <a:r>
                    <a:rPr lang="en-US" altLang="ko-KR" sz="1200" b="1" baseline="0"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(‰)</a:t>
                  </a:r>
                  <a:endParaRPr lang="ko-KR" altLang="en-US" sz="1200" b="1" baseline="0">
                    <a:latin typeface="Times New Roman" panose="02020603050405020304" pitchFamily="18" charset="0"/>
                    <a:cs typeface="Times New Roman" panose="02020603050405020304" pitchFamily="18" charset="0"/>
                  </a:endParaRPr>
                </a:p>
              </xdr:txBody>
            </xdr:sp>
            <xdr:sp macro="" textlink="">
              <xdr:nvSpPr>
                <xdr:cNvPr id="25" name="TextBox 24"/>
                <xdr:cNvSpPr txBox="1"/>
              </xdr:nvSpPr>
              <xdr:spPr>
                <a:xfrm rot="16200000">
                  <a:off x="9121663" y="4142141"/>
                  <a:ext cx="1052512" cy="27392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 anchorCtr="1">
                  <a:spAutoFit/>
                </a:bodyPr>
                <a:lstStyle/>
                <a:p>
                  <a:pPr marL="0" marR="0" lvl="0" indent="0" defTabSz="91440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/>
                  </a:pPr>
                  <a:r>
                    <a:rPr lang="en-US" altLang="ko-KR" sz="1200" b="1" baseline="30000"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18</a:t>
                  </a:r>
                  <a:r>
                    <a:rPr lang="en-US" altLang="ko-KR" sz="1200" b="1"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O-NO</a:t>
                  </a:r>
                  <a:r>
                    <a:rPr lang="en-US" altLang="ko-KR" sz="1200" b="1" baseline="-25000"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3 </a:t>
                  </a:r>
                  <a:r>
                    <a:rPr lang="en-US" altLang="ko-KR" sz="1100" b="1" baseline="0">
                      <a:solidFill>
                        <a:schemeClr val="dk1"/>
                      </a:solidFill>
                      <a:effectLst/>
                      <a:latin typeface="+mn-lt"/>
                      <a:ea typeface="+mn-ea"/>
                      <a:cs typeface="+mn-cs"/>
                    </a:rPr>
                    <a:t>(‰)</a:t>
                  </a:r>
                  <a:endParaRPr lang="ko-KR" altLang="ko-KR" sz="1200">
                    <a:effectLst/>
                  </a:endParaRPr>
                </a:p>
              </xdr:txBody>
            </xdr:sp>
            <xdr:sp macro="" textlink="">
              <xdr:nvSpPr>
                <xdr:cNvPr id="26" name="모서리가 둥근 직사각형 25"/>
                <xdr:cNvSpPr/>
              </xdr:nvSpPr>
              <xdr:spPr>
                <a:xfrm>
                  <a:off x="10363073" y="3124735"/>
                  <a:ext cx="744717" cy="351127"/>
                </a:xfrm>
                <a:prstGeom prst="roundRect">
                  <a:avLst/>
                </a:prstGeom>
                <a:noFill/>
                <a:ln w="9525">
                  <a:solidFill>
                    <a:srgbClr val="7030A0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ko-KR" altLang="en-US" sz="1100"/>
                </a:p>
              </xdr:txBody>
            </xdr:sp>
            <xdr:sp macro="" textlink="">
              <xdr:nvSpPr>
                <xdr:cNvPr id="27" name="TextBox 26"/>
                <xdr:cNvSpPr txBox="1"/>
              </xdr:nvSpPr>
              <xdr:spPr>
                <a:xfrm>
                  <a:off x="11744325" y="4984114"/>
                  <a:ext cx="666750" cy="328295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 anchorCtr="1">
                  <a:spAutoFit/>
                </a:bodyPr>
                <a:lstStyle/>
                <a:p>
                  <a:r>
                    <a:rPr lang="en-US" altLang="ko-KR" sz="800" b="1">
                      <a:solidFill>
                        <a:srgbClr val="00B0F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Manure &amp; Sewage</a:t>
                  </a:r>
                  <a:endParaRPr lang="ko-KR" altLang="en-US" sz="800" b="1" baseline="-25000">
                    <a:solidFill>
                      <a:srgbClr val="00B0F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endParaRPr>
                </a:p>
              </xdr:txBody>
            </xdr:sp>
            <xdr:sp macro="" textlink="">
              <xdr:nvSpPr>
                <xdr:cNvPr id="28" name="TextBox 27"/>
                <xdr:cNvSpPr txBox="1"/>
              </xdr:nvSpPr>
              <xdr:spPr>
                <a:xfrm>
                  <a:off x="10876181" y="5025411"/>
                  <a:ext cx="666750" cy="21031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 anchorCtr="1">
                  <a:spAutoFit/>
                </a:bodyPr>
                <a:lstStyle/>
                <a:p>
                  <a:r>
                    <a:rPr lang="en-US" altLang="ko-KR" sz="800" b="1">
                      <a:solidFill>
                        <a:srgbClr val="FF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Soil N</a:t>
                  </a:r>
                  <a:endParaRPr lang="ko-KR" altLang="en-US" sz="800" b="1" baseline="-25000">
                    <a:solidFill>
                      <a:srgbClr val="FF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endParaRPr>
                </a:p>
              </xdr:txBody>
            </xdr:sp>
            <xdr:sp macro="" textlink="">
              <xdr:nvSpPr>
                <xdr:cNvPr id="29" name="TextBox 28"/>
                <xdr:cNvSpPr txBox="1"/>
              </xdr:nvSpPr>
              <xdr:spPr>
                <a:xfrm>
                  <a:off x="10443369" y="3144701"/>
                  <a:ext cx="582822" cy="328153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 anchorCtr="1">
                  <a:spAutoFit/>
                </a:bodyPr>
                <a:lstStyle/>
                <a:p>
                  <a:pPr algn="ctr"/>
                  <a:r>
                    <a:rPr lang="en-US" altLang="ko-KR" sz="800" b="1">
                      <a:solidFill>
                        <a:srgbClr val="7030A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NO</a:t>
                  </a:r>
                  <a:r>
                    <a:rPr lang="en-US" altLang="ko-KR" sz="800" b="1" baseline="-25000">
                      <a:solidFill>
                        <a:srgbClr val="7030A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3</a:t>
                  </a:r>
                  <a:r>
                    <a:rPr lang="en-US" altLang="ko-KR" sz="800" b="1" baseline="30000">
                      <a:solidFill>
                        <a:srgbClr val="7030A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-</a:t>
                  </a:r>
                  <a:r>
                    <a:rPr lang="en-US" altLang="ko-KR" sz="800" b="1">
                      <a:solidFill>
                        <a:srgbClr val="7030A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 </a:t>
                  </a:r>
                </a:p>
                <a:p>
                  <a:pPr algn="ctr"/>
                  <a:r>
                    <a:rPr lang="en-US" altLang="ko-KR" sz="800" b="1">
                      <a:solidFill>
                        <a:srgbClr val="7030A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fertilizer</a:t>
                  </a:r>
                </a:p>
              </xdr:txBody>
            </xdr:sp>
          </xdr:grpSp>
          <xdr:sp macro="" textlink="">
            <xdr:nvSpPr>
              <xdr:cNvPr id="19" name="TextBox 18"/>
              <xdr:cNvSpPr txBox="1"/>
            </xdr:nvSpPr>
            <xdr:spPr>
              <a:xfrm>
                <a:off x="47983588" y="2218763"/>
                <a:ext cx="818610" cy="365828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 anchorCtr="1">
                <a:noAutofit/>
              </a:bodyPr>
              <a:lstStyle/>
              <a:p>
                <a:r>
                  <a:rPr lang="en-US" altLang="ko-KR" sz="800" b="1">
                    <a:solidFill>
                      <a:srgbClr val="00B05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Inorganic fertillizer</a:t>
                </a:r>
                <a:endParaRPr lang="ko-KR" altLang="en-US" sz="800" b="1" baseline="-25000">
                  <a:solidFill>
                    <a:srgbClr val="00B05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xdr:txBody>
          </xdr:sp>
        </xdr:grpSp>
        <xdr:sp macro="" textlink="">
          <xdr:nvSpPr>
            <xdr:cNvPr id="49" name="TextBox 48"/>
            <xdr:cNvSpPr txBox="1"/>
          </xdr:nvSpPr>
          <xdr:spPr>
            <a:xfrm>
              <a:off x="48598666" y="359836"/>
              <a:ext cx="1079500" cy="5400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 anchorCtr="1">
              <a:noAutofit/>
            </a:bodyPr>
            <a:lstStyle/>
            <a:p>
              <a:r>
                <a:rPr lang="ko-KR" altLang="en-US" sz="1000" b="1">
                  <a:solidFill>
                    <a:srgbClr val="0000CC"/>
                  </a:solidFill>
                  <a:latin typeface="+mn-ea"/>
                  <a:ea typeface="+mn-ea"/>
                  <a:cs typeface="Times New Roman" panose="02020603050405020304" pitchFamily="18" charset="0"/>
                </a:rPr>
                <a:t>●</a:t>
              </a:r>
              <a:r>
                <a:rPr lang="ko-KR" altLang="en-US" sz="1000" b="1">
                  <a:solidFill>
                    <a:sysClr val="windowText" lastClr="000000"/>
                  </a:solidFill>
                  <a:latin typeface="+mn-ea"/>
                  <a:ea typeface="+mn-ea"/>
                  <a:cs typeface="Times New Roman" panose="02020603050405020304" pitchFamily="18" charset="0"/>
                </a:rPr>
                <a:t> 본류</a:t>
              </a:r>
              <a:endParaRPr lang="en-US" altLang="ko-KR" sz="1000" b="1" baseline="-25000">
                <a:solidFill>
                  <a:sysClr val="windowText" lastClr="000000"/>
                </a:solidFill>
                <a:latin typeface="+mn-ea"/>
                <a:ea typeface="+mn-ea"/>
                <a:cs typeface="Times New Roman" panose="02020603050405020304" pitchFamily="18" charset="0"/>
              </a:endParaRPr>
            </a:p>
            <a:p>
              <a:r>
                <a:rPr lang="ko-KR" altLang="ko-KR" sz="1000" b="1">
                  <a:solidFill>
                    <a:srgbClr val="FF0000"/>
                  </a:solidFill>
                  <a:effectLst/>
                  <a:latin typeface="+mn-ea"/>
                  <a:ea typeface="+mn-ea"/>
                  <a:cs typeface="+mn-cs"/>
                </a:rPr>
                <a:t>▲</a:t>
              </a:r>
              <a:r>
                <a:rPr lang="en-US" altLang="ko-KR" sz="1000" b="1">
                  <a:solidFill>
                    <a:schemeClr val="dk1"/>
                  </a:solidFill>
                  <a:effectLst/>
                  <a:latin typeface="+mn-ea"/>
                  <a:ea typeface="+mn-ea"/>
                  <a:cs typeface="+mn-cs"/>
                </a:rPr>
                <a:t> </a:t>
              </a:r>
              <a:r>
                <a:rPr lang="ko-KR" altLang="en-US" sz="1000" b="1" baseline="0">
                  <a:solidFill>
                    <a:sysClr val="windowText" lastClr="000000"/>
                  </a:solidFill>
                  <a:latin typeface="+mn-ea"/>
                  <a:ea typeface="+mn-ea"/>
                  <a:cs typeface="Times New Roman" panose="02020603050405020304" pitchFamily="18" charset="0"/>
                </a:rPr>
                <a:t>지류</a:t>
              </a:r>
              <a:endParaRPr lang="en-US" altLang="ko-KR" sz="1000" b="1" baseline="0">
                <a:solidFill>
                  <a:sysClr val="windowText" lastClr="000000"/>
                </a:solidFill>
                <a:latin typeface="+mn-ea"/>
                <a:ea typeface="+mn-ea"/>
                <a:cs typeface="Times New Roman" panose="02020603050405020304" pitchFamily="18" charset="0"/>
              </a:endParaRPr>
            </a:p>
          </xdr:txBody>
        </xdr:sp>
      </xdr:grpSp>
      <xdr:sp macro="" textlink="">
        <xdr:nvSpPr>
          <xdr:cNvPr id="36" name="타원 35"/>
          <xdr:cNvSpPr/>
        </xdr:nvSpPr>
        <xdr:spPr>
          <a:xfrm>
            <a:off x="47857263" y="1976804"/>
            <a:ext cx="434931" cy="290931"/>
          </a:xfrm>
          <a:prstGeom prst="ellipse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58</xdr:col>
      <xdr:colOff>0</xdr:colOff>
      <xdr:row>32</xdr:row>
      <xdr:rowOff>0</xdr:rowOff>
    </xdr:from>
    <xdr:to>
      <xdr:col>63</xdr:col>
      <xdr:colOff>363614</xdr:colOff>
      <xdr:row>46</xdr:row>
      <xdr:rowOff>78372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2160031" y="6858000"/>
          <a:ext cx="3816427" cy="3078747"/>
        </a:xfrm>
        <a:prstGeom prst="rect">
          <a:avLst/>
        </a:prstGeom>
      </xdr:spPr>
    </xdr:pic>
    <xdr:clientData/>
  </xdr:twoCellAnchor>
  <xdr:twoCellAnchor editAs="oneCell">
    <xdr:from>
      <xdr:col>64</xdr:col>
      <xdr:colOff>0</xdr:colOff>
      <xdr:row>17</xdr:row>
      <xdr:rowOff>0</xdr:rowOff>
    </xdr:from>
    <xdr:to>
      <xdr:col>69</xdr:col>
      <xdr:colOff>192911</xdr:colOff>
      <xdr:row>31</xdr:row>
      <xdr:rowOff>114951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6303406" y="3643313"/>
          <a:ext cx="3645724" cy="3115326"/>
        </a:xfrm>
        <a:prstGeom prst="rect">
          <a:avLst/>
        </a:prstGeom>
      </xdr:spPr>
    </xdr:pic>
    <xdr:clientData/>
  </xdr:twoCellAnchor>
  <xdr:twoCellAnchor editAs="oneCell">
    <xdr:from>
      <xdr:col>64</xdr:col>
      <xdr:colOff>0</xdr:colOff>
      <xdr:row>32</xdr:row>
      <xdr:rowOff>0</xdr:rowOff>
    </xdr:from>
    <xdr:to>
      <xdr:col>68</xdr:col>
      <xdr:colOff>481103</xdr:colOff>
      <xdr:row>46</xdr:row>
      <xdr:rowOff>139337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6303406" y="6858000"/>
          <a:ext cx="3243353" cy="3139712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66</xdr:col>
      <xdr:colOff>140569</xdr:colOff>
      <xdr:row>1</xdr:row>
      <xdr:rowOff>0</xdr:rowOff>
    </xdr:from>
    <xdr:to>
      <xdr:col>71</xdr:col>
      <xdr:colOff>325480</xdr:colOff>
      <xdr:row>15</xdr:row>
      <xdr:rowOff>47523</xdr:rowOff>
    </xdr:to>
    <xdr:grpSp>
      <xdr:nvGrpSpPr>
        <xdr:cNvPr id="2" name="그룹 1"/>
        <xdr:cNvGrpSpPr/>
      </xdr:nvGrpSpPr>
      <xdr:grpSpPr>
        <a:xfrm>
          <a:off x="47336944" y="206375"/>
          <a:ext cx="3598036" cy="2952648"/>
          <a:chOff x="46294486" y="211667"/>
          <a:chExt cx="3624494" cy="3021439"/>
        </a:xfrm>
      </xdr:grpSpPr>
      <xdr:grpSp>
        <xdr:nvGrpSpPr>
          <xdr:cNvPr id="3" name="그룹 2"/>
          <xdr:cNvGrpSpPr/>
        </xdr:nvGrpSpPr>
        <xdr:grpSpPr>
          <a:xfrm>
            <a:off x="46294486" y="211667"/>
            <a:ext cx="3624494" cy="3021439"/>
            <a:chOff x="47255206" y="212912"/>
            <a:chExt cx="3602705" cy="3039493"/>
          </a:xfrm>
        </xdr:grpSpPr>
        <xdr:grpSp>
          <xdr:nvGrpSpPr>
            <xdr:cNvPr id="5" name="그룹 4"/>
            <xdr:cNvGrpSpPr/>
          </xdr:nvGrpSpPr>
          <xdr:grpSpPr>
            <a:xfrm>
              <a:off x="47255206" y="212912"/>
              <a:ext cx="3602705" cy="3039493"/>
              <a:chOff x="9510958" y="2957512"/>
              <a:chExt cx="3204917" cy="3005978"/>
            </a:xfrm>
          </xdr:grpSpPr>
          <xdr:graphicFrame macro="">
            <xdr:nvGraphicFramePr>
              <xdr:cNvPr id="7" name="차트 6"/>
              <xdr:cNvGraphicFramePr/>
            </xdr:nvGraphicFramePr>
            <xdr:xfrm>
              <a:off x="9715500" y="2957512"/>
              <a:ext cx="3000375" cy="2833688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1"/>
              </a:graphicData>
            </a:graphic>
          </xdr:graphicFrame>
          <xdr:sp macro="" textlink="">
            <xdr:nvSpPr>
              <xdr:cNvPr id="8" name="모서리가 둥근 직사각형 7"/>
              <xdr:cNvSpPr/>
            </xdr:nvSpPr>
            <xdr:spPr>
              <a:xfrm>
                <a:off x="10782492" y="3590064"/>
                <a:ext cx="615201" cy="1835208"/>
              </a:xfrm>
              <a:prstGeom prst="roundRect">
                <a:avLst/>
              </a:prstGeom>
              <a:noFill/>
              <a:ln w="9525">
                <a:solidFill>
                  <a:srgbClr val="FF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  <xdr:sp macro="" textlink="">
            <xdr:nvSpPr>
              <xdr:cNvPr id="9" name="모서리가 둥근 직사각형 8"/>
              <xdr:cNvSpPr/>
            </xdr:nvSpPr>
            <xdr:spPr>
              <a:xfrm>
                <a:off x="10883175" y="3588556"/>
                <a:ext cx="1586570" cy="1835208"/>
              </a:xfrm>
              <a:prstGeom prst="roundRect">
                <a:avLst/>
              </a:prstGeom>
              <a:noFill/>
              <a:ln w="9525">
                <a:solidFill>
                  <a:srgbClr val="00B0F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  <xdr:sp macro="" textlink="">
            <xdr:nvSpPr>
              <xdr:cNvPr id="10" name="모서리가 둥근 직사각형 9"/>
              <xdr:cNvSpPr/>
            </xdr:nvSpPr>
            <xdr:spPr>
              <a:xfrm>
                <a:off x="10100030" y="3590058"/>
                <a:ext cx="971370" cy="1835208"/>
              </a:xfrm>
              <a:prstGeom prst="roundRect">
                <a:avLst/>
              </a:prstGeom>
              <a:noFill/>
              <a:ln w="9525">
                <a:solidFill>
                  <a:srgbClr val="00B05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  <xdr:sp macro="" textlink="">
            <xdr:nvSpPr>
              <xdr:cNvPr id="11" name="TextBox 10"/>
              <xdr:cNvSpPr txBox="1"/>
            </xdr:nvSpPr>
            <xdr:spPr>
              <a:xfrm>
                <a:off x="10785174" y="5689890"/>
                <a:ext cx="1008000" cy="27360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overflow" horzOverflow="overflow" wrap="square" rtlCol="0" anchor="ctr" anchorCtr="1">
                <a:spAutoFit/>
              </a:bodyPr>
              <a:lstStyle/>
              <a:p>
                <a:r>
                  <a:rPr lang="en-US" altLang="ko-KR" sz="1200" b="1" baseline="300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15</a:t>
                </a:r>
                <a:r>
                  <a:rPr lang="en-US" altLang="ko-KR" sz="12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N-NO</a:t>
                </a:r>
                <a:r>
                  <a:rPr lang="en-US" altLang="ko-KR" sz="1200" b="1" baseline="-250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3 </a:t>
                </a:r>
                <a:r>
                  <a:rPr lang="en-US" altLang="ko-KR" sz="1200" b="1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(‰)</a:t>
                </a:r>
                <a:endParaRPr lang="ko-KR" altLang="en-US" sz="1200" b="1" baseline="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xdr:txBody>
          </xdr:sp>
          <xdr:sp macro="" textlink="">
            <xdr:nvSpPr>
              <xdr:cNvPr id="12" name="TextBox 11"/>
              <xdr:cNvSpPr txBox="1"/>
            </xdr:nvSpPr>
            <xdr:spPr>
              <a:xfrm rot="16200000">
                <a:off x="9121663" y="4142141"/>
                <a:ext cx="1052512" cy="273921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 anchorCtr="1">
                <a:spAutoFit/>
              </a:bodyPr>
              <a:lstStyle/>
              <a:p>
                <a:pPr marL="0" marR="0" lvl="0" indent="0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lang="en-US" altLang="ko-KR" sz="1200" b="1" baseline="300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18</a:t>
                </a:r>
                <a:r>
                  <a:rPr lang="en-US" altLang="ko-KR" sz="12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O-NO</a:t>
                </a:r>
                <a:r>
                  <a:rPr lang="en-US" altLang="ko-KR" sz="1200" b="1" baseline="-250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3 </a:t>
                </a:r>
                <a:r>
                  <a:rPr lang="en-US" altLang="ko-KR" sz="1100" b="1" baseline="0">
                    <a:solidFill>
                      <a:schemeClr val="dk1"/>
                    </a:solidFill>
                    <a:effectLst/>
                    <a:latin typeface="+mn-lt"/>
                    <a:ea typeface="+mn-ea"/>
                    <a:cs typeface="+mn-cs"/>
                  </a:rPr>
                  <a:t>(‰)</a:t>
                </a:r>
                <a:endParaRPr lang="ko-KR" altLang="ko-KR" sz="1200">
                  <a:effectLst/>
                </a:endParaRPr>
              </a:p>
            </xdr:txBody>
          </xdr:sp>
          <xdr:sp macro="" textlink="">
            <xdr:nvSpPr>
              <xdr:cNvPr id="13" name="모서리가 둥근 직사각형 12"/>
              <xdr:cNvSpPr/>
            </xdr:nvSpPr>
            <xdr:spPr>
              <a:xfrm>
                <a:off x="10363073" y="3124735"/>
                <a:ext cx="744717" cy="351127"/>
              </a:xfrm>
              <a:prstGeom prst="roundRect">
                <a:avLst/>
              </a:prstGeom>
              <a:noFill/>
              <a:ln w="9525">
                <a:solidFill>
                  <a:srgbClr val="7030A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  <xdr:sp macro="" textlink="">
            <xdr:nvSpPr>
              <xdr:cNvPr id="14" name="TextBox 13"/>
              <xdr:cNvSpPr txBox="1"/>
            </xdr:nvSpPr>
            <xdr:spPr>
              <a:xfrm>
                <a:off x="11744325" y="4984114"/>
                <a:ext cx="666750" cy="32829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 anchorCtr="1">
                <a:spAutoFit/>
              </a:bodyPr>
              <a:lstStyle/>
              <a:p>
                <a:r>
                  <a:rPr lang="en-US" altLang="ko-KR" sz="800" b="1">
                    <a:solidFill>
                      <a:srgbClr val="00B0F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Manure &amp; Sewage</a:t>
                </a:r>
                <a:endParaRPr lang="ko-KR" altLang="en-US" sz="800" b="1" baseline="-25000">
                  <a:solidFill>
                    <a:srgbClr val="00B0F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xdr:txBody>
          </xdr:sp>
          <xdr:sp macro="" textlink="">
            <xdr:nvSpPr>
              <xdr:cNvPr id="15" name="TextBox 14"/>
              <xdr:cNvSpPr txBox="1"/>
            </xdr:nvSpPr>
            <xdr:spPr>
              <a:xfrm>
                <a:off x="10876181" y="5025411"/>
                <a:ext cx="666750" cy="210314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 anchorCtr="1">
                <a:spAutoFit/>
              </a:bodyPr>
              <a:lstStyle/>
              <a:p>
                <a:r>
                  <a:rPr lang="en-US" altLang="ko-KR" sz="800" b="1">
                    <a:solidFill>
                      <a:srgbClr val="FF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Soil N</a:t>
                </a:r>
                <a:endParaRPr lang="ko-KR" altLang="en-US" sz="800" b="1" baseline="-25000">
                  <a:solidFill>
                    <a:srgbClr val="FF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xdr:txBody>
          </xdr:sp>
          <xdr:sp macro="" textlink="">
            <xdr:nvSpPr>
              <xdr:cNvPr id="16" name="TextBox 15"/>
              <xdr:cNvSpPr txBox="1"/>
            </xdr:nvSpPr>
            <xdr:spPr>
              <a:xfrm>
                <a:off x="10443369" y="3144701"/>
                <a:ext cx="582822" cy="328153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 anchorCtr="1">
                <a:spAutoFit/>
              </a:bodyPr>
              <a:lstStyle/>
              <a:p>
                <a:pPr algn="ctr"/>
                <a:r>
                  <a:rPr lang="en-US" altLang="ko-KR" sz="800" b="1">
                    <a:solidFill>
                      <a:srgbClr val="7030A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NO</a:t>
                </a:r>
                <a:r>
                  <a:rPr lang="en-US" altLang="ko-KR" sz="800" b="1" baseline="-25000">
                    <a:solidFill>
                      <a:srgbClr val="7030A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3</a:t>
                </a:r>
                <a:r>
                  <a:rPr lang="en-US" altLang="ko-KR" sz="800" b="1" baseline="30000">
                    <a:solidFill>
                      <a:srgbClr val="7030A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-</a:t>
                </a:r>
                <a:r>
                  <a:rPr lang="en-US" altLang="ko-KR" sz="800" b="1">
                    <a:solidFill>
                      <a:srgbClr val="7030A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</a:p>
              <a:p>
                <a:pPr algn="ctr"/>
                <a:r>
                  <a:rPr lang="en-US" altLang="ko-KR" sz="800" b="1">
                    <a:solidFill>
                      <a:srgbClr val="7030A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fertilizer</a:t>
                </a:r>
              </a:p>
            </xdr:txBody>
          </xdr:sp>
        </xdr:grpSp>
        <xdr:sp macro="" textlink="">
          <xdr:nvSpPr>
            <xdr:cNvPr id="6" name="TextBox 5"/>
            <xdr:cNvSpPr txBox="1"/>
          </xdr:nvSpPr>
          <xdr:spPr>
            <a:xfrm>
              <a:off x="47983588" y="2218763"/>
              <a:ext cx="818610" cy="365828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 anchorCtr="1">
              <a:noAutofit/>
            </a:bodyPr>
            <a:lstStyle/>
            <a:p>
              <a:r>
                <a:rPr lang="en-US" altLang="ko-KR" sz="800" b="1">
                  <a:solidFill>
                    <a:srgbClr val="00B05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Inorganic fertillizer</a:t>
              </a:r>
              <a:endParaRPr lang="ko-KR" altLang="en-US" sz="800" b="1" baseline="-25000">
                <a:solidFill>
                  <a:srgbClr val="00B050"/>
                </a:solidFill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</xdr:grpSp>
      <xdr:sp macro="" textlink="">
        <xdr:nvSpPr>
          <xdr:cNvPr id="4" name="TextBox 3"/>
          <xdr:cNvSpPr txBox="1"/>
        </xdr:nvSpPr>
        <xdr:spPr>
          <a:xfrm>
            <a:off x="48598666" y="359836"/>
            <a:ext cx="1079500" cy="5400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 anchorCtr="1">
            <a:noAutofit/>
          </a:bodyPr>
          <a:lstStyle/>
          <a:p>
            <a:r>
              <a:rPr lang="ko-KR" altLang="en-US" sz="1000" b="1">
                <a:solidFill>
                  <a:srgbClr val="0000CC"/>
                </a:solidFill>
                <a:latin typeface="+mn-ea"/>
                <a:ea typeface="+mn-ea"/>
                <a:cs typeface="Times New Roman" panose="02020603050405020304" pitchFamily="18" charset="0"/>
              </a:rPr>
              <a:t>●</a:t>
            </a:r>
            <a:r>
              <a:rPr lang="ko-KR" altLang="en-US" sz="1000" b="1">
                <a:solidFill>
                  <a:sysClr val="windowText" lastClr="000000"/>
                </a:solidFill>
                <a:latin typeface="+mn-ea"/>
                <a:ea typeface="+mn-ea"/>
                <a:cs typeface="Times New Roman" panose="02020603050405020304" pitchFamily="18" charset="0"/>
              </a:rPr>
              <a:t> 유입 지천</a:t>
            </a:r>
            <a:endParaRPr lang="en-US" altLang="ko-KR" sz="1000" b="1" baseline="-25000">
              <a:solidFill>
                <a:sysClr val="windowText" lastClr="000000"/>
              </a:solidFill>
              <a:latin typeface="+mn-ea"/>
              <a:ea typeface="+mn-ea"/>
              <a:cs typeface="Times New Roman" panose="02020603050405020304" pitchFamily="18" charset="0"/>
            </a:endParaRPr>
          </a:p>
          <a:p>
            <a:r>
              <a:rPr lang="ko-KR" altLang="ko-KR" sz="1000" b="1">
                <a:solidFill>
                  <a:srgbClr val="FF0000"/>
                </a:solidFill>
                <a:effectLst/>
                <a:latin typeface="+mn-ea"/>
                <a:ea typeface="+mn-ea"/>
                <a:cs typeface="+mn-cs"/>
              </a:rPr>
              <a:t>▲</a:t>
            </a:r>
            <a:r>
              <a:rPr lang="en-US" altLang="ko-KR" sz="1000" b="1">
                <a:solidFill>
                  <a:schemeClr val="dk1"/>
                </a:solidFill>
                <a:effectLst/>
                <a:latin typeface="+mn-ea"/>
                <a:ea typeface="+mn-ea"/>
                <a:cs typeface="+mn-cs"/>
              </a:rPr>
              <a:t> </a:t>
            </a:r>
            <a:r>
              <a:rPr lang="ko-KR" altLang="en-US" sz="1000" b="1" baseline="0">
                <a:solidFill>
                  <a:sysClr val="windowText" lastClr="000000"/>
                </a:solidFill>
                <a:latin typeface="+mn-ea"/>
                <a:ea typeface="+mn-ea"/>
                <a:cs typeface="Times New Roman" panose="02020603050405020304" pitchFamily="18" charset="0"/>
              </a:rPr>
              <a:t>지석천 본류</a:t>
            </a:r>
            <a:endParaRPr lang="en-US" altLang="ko-KR" sz="1000" b="1" baseline="0">
              <a:solidFill>
                <a:sysClr val="windowText" lastClr="000000"/>
              </a:solidFill>
              <a:latin typeface="+mn-ea"/>
              <a:ea typeface="+mn-ea"/>
              <a:cs typeface="Times New Roman" panose="02020603050405020304" pitchFamily="18" charset="0"/>
            </a:endParaRPr>
          </a:p>
        </xdr:txBody>
      </xdr:sp>
    </xdr:grpSp>
    <xdr:clientData/>
  </xdr:twoCellAnchor>
  <xdr:twoCellAnchor>
    <xdr:from>
      <xdr:col>60</xdr:col>
      <xdr:colOff>100852</xdr:colOff>
      <xdr:row>16</xdr:row>
      <xdr:rowOff>89647</xdr:rowOff>
    </xdr:from>
    <xdr:to>
      <xdr:col>65</xdr:col>
      <xdr:colOff>333458</xdr:colOff>
      <xdr:row>30</xdr:row>
      <xdr:rowOff>150734</xdr:rowOff>
    </xdr:to>
    <xdr:grpSp>
      <xdr:nvGrpSpPr>
        <xdr:cNvPr id="17" name="그룹 16"/>
        <xdr:cNvGrpSpPr/>
      </xdr:nvGrpSpPr>
      <xdr:grpSpPr>
        <a:xfrm>
          <a:off x="43201477" y="3407522"/>
          <a:ext cx="3645731" cy="2950337"/>
          <a:chOff x="42127269" y="3486897"/>
          <a:chExt cx="3672189" cy="3024420"/>
        </a:xfrm>
      </xdr:grpSpPr>
      <xdr:grpSp>
        <xdr:nvGrpSpPr>
          <xdr:cNvPr id="18" name="그룹 17"/>
          <xdr:cNvGrpSpPr/>
        </xdr:nvGrpSpPr>
        <xdr:grpSpPr>
          <a:xfrm>
            <a:off x="42127269" y="3486897"/>
            <a:ext cx="3672189" cy="3024420"/>
            <a:chOff x="9525373" y="2957513"/>
            <a:chExt cx="3190501" cy="3004927"/>
          </a:xfrm>
        </xdr:grpSpPr>
        <xdr:graphicFrame macro="">
          <xdr:nvGraphicFramePr>
            <xdr:cNvPr id="20" name="차트 19"/>
            <xdr:cNvGraphicFramePr/>
          </xdr:nvGraphicFramePr>
          <xdr:xfrm>
            <a:off x="9715499" y="2957513"/>
            <a:ext cx="3000375" cy="283368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  <xdr:sp macro="" textlink="">
          <xdr:nvSpPr>
            <xdr:cNvPr id="21" name="TextBox 20"/>
            <xdr:cNvSpPr txBox="1"/>
          </xdr:nvSpPr>
          <xdr:spPr>
            <a:xfrm>
              <a:off x="10785174" y="5690940"/>
              <a:ext cx="1008000" cy="2715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overflow" horzOverflow="overflow" wrap="square" rtlCol="0" anchor="ctr" anchorCtr="1">
              <a:spAutoFit/>
            </a:bodyPr>
            <a:lstStyle/>
            <a:p>
              <a:r>
                <a:rPr lang="en-US" altLang="ko-KR" sz="1200" b="1">
                  <a:latin typeface="Times New Roman" panose="02020603050405020304" pitchFamily="18" charset="0"/>
                  <a:cs typeface="Times New Roman" panose="02020603050405020304" pitchFamily="18" charset="0"/>
                </a:rPr>
                <a:t>1/NO</a:t>
              </a:r>
              <a:r>
                <a:rPr lang="en-US" altLang="ko-KR" sz="1200" b="1" baseline="-25000">
                  <a:latin typeface="Times New Roman" panose="02020603050405020304" pitchFamily="18" charset="0"/>
                  <a:cs typeface="Times New Roman" panose="02020603050405020304" pitchFamily="18" charset="0"/>
                </a:rPr>
                <a:t>3 </a:t>
              </a:r>
              <a:r>
                <a:rPr lang="en-US" altLang="ko-KR" sz="1200" b="1" baseline="0">
                  <a:latin typeface="Times New Roman" panose="02020603050405020304" pitchFamily="18" charset="0"/>
                  <a:cs typeface="Times New Roman" panose="02020603050405020304" pitchFamily="18" charset="0"/>
                </a:rPr>
                <a:t>(L/mg)</a:t>
              </a:r>
              <a:endParaRPr lang="ko-KR" altLang="en-US" sz="1200" b="1" baseline="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22" name="TextBox 21"/>
            <xdr:cNvSpPr txBox="1"/>
          </xdr:nvSpPr>
          <xdr:spPr>
            <a:xfrm rot="16200000">
              <a:off x="9121663" y="4156556"/>
              <a:ext cx="1052512" cy="24509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 anchorCtr="1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200" b="1" baseline="30000">
                  <a:latin typeface="Times New Roman" panose="02020603050405020304" pitchFamily="18" charset="0"/>
                  <a:cs typeface="Times New Roman" panose="02020603050405020304" pitchFamily="18" charset="0"/>
                </a:rPr>
                <a:t>15</a:t>
              </a:r>
              <a:r>
                <a:rPr lang="en-US" altLang="ko-KR" sz="1200" b="1">
                  <a:latin typeface="Times New Roman" panose="02020603050405020304" pitchFamily="18" charset="0"/>
                  <a:cs typeface="Times New Roman" panose="02020603050405020304" pitchFamily="18" charset="0"/>
                </a:rPr>
                <a:t>N-NO</a:t>
              </a:r>
              <a:r>
                <a:rPr lang="en-US" altLang="ko-KR" sz="1200" b="1" baseline="-25000">
                  <a:latin typeface="Times New Roman" panose="02020603050405020304" pitchFamily="18" charset="0"/>
                  <a:cs typeface="Times New Roman" panose="02020603050405020304" pitchFamily="18" charset="0"/>
                </a:rPr>
                <a:t>3 </a:t>
              </a:r>
              <a:r>
                <a:rPr lang="en-US" altLang="ko-KR" sz="1100" b="1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(‰)</a:t>
              </a:r>
              <a:endParaRPr lang="ko-KR" altLang="ko-KR" sz="1200">
                <a:effectLst/>
              </a:endParaRPr>
            </a:p>
          </xdr:txBody>
        </xdr:sp>
      </xdr:grpSp>
      <xdr:sp macro="" textlink="">
        <xdr:nvSpPr>
          <xdr:cNvPr id="19" name="TextBox 18"/>
          <xdr:cNvSpPr txBox="1"/>
        </xdr:nvSpPr>
        <xdr:spPr>
          <a:xfrm>
            <a:off x="44418247" y="3640670"/>
            <a:ext cx="1079500" cy="5400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 anchorCtr="1">
            <a:noAutofit/>
          </a:bodyPr>
          <a:lstStyle/>
          <a:p>
            <a:r>
              <a:rPr lang="ko-KR" altLang="en-US" sz="1000" b="1">
                <a:solidFill>
                  <a:srgbClr val="0000CC"/>
                </a:solidFill>
                <a:latin typeface="+mn-ea"/>
                <a:ea typeface="+mn-ea"/>
                <a:cs typeface="Times New Roman" panose="02020603050405020304" pitchFamily="18" charset="0"/>
              </a:rPr>
              <a:t>●</a:t>
            </a:r>
            <a:r>
              <a:rPr lang="ko-KR" altLang="en-US" sz="1000" b="1">
                <a:solidFill>
                  <a:sysClr val="windowText" lastClr="000000"/>
                </a:solidFill>
                <a:latin typeface="+mn-ea"/>
                <a:ea typeface="+mn-ea"/>
                <a:cs typeface="Times New Roman" panose="02020603050405020304" pitchFamily="18" charset="0"/>
              </a:rPr>
              <a:t> 유입 지천</a:t>
            </a:r>
            <a:endParaRPr lang="en-US" altLang="ko-KR" sz="1000" b="1" baseline="-25000">
              <a:solidFill>
                <a:sysClr val="windowText" lastClr="000000"/>
              </a:solidFill>
              <a:latin typeface="+mn-ea"/>
              <a:ea typeface="+mn-ea"/>
              <a:cs typeface="Times New Roman" panose="02020603050405020304" pitchFamily="18" charset="0"/>
            </a:endParaRPr>
          </a:p>
          <a:p>
            <a:r>
              <a:rPr lang="ko-KR" altLang="ko-KR" sz="1000" b="1">
                <a:solidFill>
                  <a:srgbClr val="FF0000"/>
                </a:solidFill>
                <a:effectLst/>
                <a:latin typeface="+mn-ea"/>
                <a:ea typeface="+mn-ea"/>
                <a:cs typeface="+mn-cs"/>
              </a:rPr>
              <a:t>▲</a:t>
            </a:r>
            <a:r>
              <a:rPr lang="en-US" altLang="ko-KR" sz="1000" b="1">
                <a:solidFill>
                  <a:schemeClr val="dk1"/>
                </a:solidFill>
                <a:effectLst/>
                <a:latin typeface="+mn-ea"/>
                <a:ea typeface="+mn-ea"/>
                <a:cs typeface="+mn-cs"/>
              </a:rPr>
              <a:t> </a:t>
            </a:r>
            <a:r>
              <a:rPr lang="ko-KR" altLang="en-US" sz="1000" b="1" baseline="0">
                <a:solidFill>
                  <a:sysClr val="windowText" lastClr="000000"/>
                </a:solidFill>
                <a:latin typeface="+mn-ea"/>
                <a:ea typeface="+mn-ea"/>
                <a:cs typeface="Times New Roman" panose="02020603050405020304" pitchFamily="18" charset="0"/>
              </a:rPr>
              <a:t>지석천 본류</a:t>
            </a:r>
            <a:endParaRPr lang="en-US" altLang="ko-KR" sz="1000" b="1" baseline="0">
              <a:solidFill>
                <a:sysClr val="windowText" lastClr="000000"/>
              </a:solidFill>
              <a:latin typeface="+mn-ea"/>
              <a:ea typeface="+mn-ea"/>
              <a:cs typeface="Times New Roman" panose="02020603050405020304" pitchFamily="18" charset="0"/>
            </a:endParaRPr>
          </a:p>
        </xdr:txBody>
      </xdr:sp>
    </xdr:grpSp>
    <xdr:clientData/>
  </xdr:twoCellAnchor>
  <xdr:twoCellAnchor>
    <xdr:from>
      <xdr:col>60</xdr:col>
      <xdr:colOff>0</xdr:colOff>
      <xdr:row>1</xdr:row>
      <xdr:rowOff>56031</xdr:rowOff>
    </xdr:from>
    <xdr:to>
      <xdr:col>65</xdr:col>
      <xdr:colOff>362321</xdr:colOff>
      <xdr:row>15</xdr:row>
      <xdr:rowOff>126264</xdr:rowOff>
    </xdr:to>
    <xdr:grpSp>
      <xdr:nvGrpSpPr>
        <xdr:cNvPr id="23" name="그룹 22"/>
        <xdr:cNvGrpSpPr/>
      </xdr:nvGrpSpPr>
      <xdr:grpSpPr>
        <a:xfrm>
          <a:off x="43100625" y="262406"/>
          <a:ext cx="3775446" cy="2975358"/>
          <a:chOff x="42026417" y="267698"/>
          <a:chExt cx="3801904" cy="3044149"/>
        </a:xfrm>
      </xdr:grpSpPr>
      <xdr:grpSp>
        <xdr:nvGrpSpPr>
          <xdr:cNvPr id="24" name="그룹 23"/>
          <xdr:cNvGrpSpPr/>
        </xdr:nvGrpSpPr>
        <xdr:grpSpPr>
          <a:xfrm>
            <a:off x="42026417" y="267698"/>
            <a:ext cx="3801904" cy="3044149"/>
            <a:chOff x="392944" y="171450"/>
            <a:chExt cx="3740907" cy="3013836"/>
          </a:xfrm>
        </xdr:grpSpPr>
        <xdr:graphicFrame macro="">
          <xdr:nvGraphicFramePr>
            <xdr:cNvPr id="26" name="차트 25"/>
            <xdr:cNvGraphicFramePr>
              <a:graphicFrameLocks/>
            </xdr:cNvGraphicFramePr>
          </xdr:nvGraphicFramePr>
          <xdr:xfrm>
            <a:off x="609601" y="171450"/>
            <a:ext cx="3524250" cy="2828925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  <xdr:sp macro="" textlink="">
          <xdr:nvSpPr>
            <xdr:cNvPr id="27" name="TextBox 26"/>
            <xdr:cNvSpPr txBox="1"/>
          </xdr:nvSpPr>
          <xdr:spPr>
            <a:xfrm>
              <a:off x="2019300" y="2920236"/>
              <a:ext cx="900000" cy="26505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 anchorCtr="1">
              <a:spAutoFit/>
            </a:bodyPr>
            <a:lstStyle/>
            <a:p>
              <a:r>
                <a:rPr lang="en-US" altLang="ko-KR" sz="1200" b="1">
                  <a:latin typeface="Times New Roman" panose="02020603050405020304" pitchFamily="18" charset="0"/>
                  <a:cs typeface="Times New Roman" panose="02020603050405020304" pitchFamily="18" charset="0"/>
                </a:rPr>
                <a:t>Cl</a:t>
              </a:r>
              <a:r>
                <a:rPr lang="en-US" altLang="ko-KR" sz="1200" b="1" baseline="30000">
                  <a:latin typeface="Times New Roman" panose="02020603050405020304" pitchFamily="18" charset="0"/>
                  <a:cs typeface="Times New Roman" panose="02020603050405020304" pitchFamily="18" charset="0"/>
                </a:rPr>
                <a:t>-</a:t>
              </a:r>
              <a:r>
                <a:rPr lang="en-US" altLang="ko-KR" sz="1200" b="1">
                  <a:latin typeface="Times New Roman" panose="02020603050405020304" pitchFamily="18" charset="0"/>
                  <a:cs typeface="Times New Roman" panose="02020603050405020304" pitchFamily="18" charset="0"/>
                </a:rPr>
                <a:t> (</a:t>
              </a:r>
              <a:r>
                <a:rPr lang="el-GR" altLang="ko-KR" sz="1200" b="1">
                  <a:latin typeface="Times New Roman" panose="02020603050405020304" pitchFamily="18" charset="0"/>
                  <a:ea typeface="나눔바른고딕" panose="020B0603020101020101" pitchFamily="50" charset="-127"/>
                  <a:cs typeface="Times New Roman" panose="02020603050405020304" pitchFamily="18" charset="0"/>
                </a:rPr>
                <a:t>μ</a:t>
              </a:r>
              <a:r>
                <a:rPr lang="en-US" altLang="ko-KR" sz="1200" b="1">
                  <a:latin typeface="Times New Roman" panose="02020603050405020304" pitchFamily="18" charset="0"/>
                  <a:ea typeface="나눔바른고딕" panose="020B0603020101020101" pitchFamily="50" charset="-127"/>
                  <a:cs typeface="Times New Roman" panose="02020603050405020304" pitchFamily="18" charset="0"/>
                </a:rPr>
                <a:t>M)</a:t>
              </a:r>
              <a:endParaRPr lang="ko-KR" altLang="en-US" sz="1200" b="1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28" name="TextBox 27"/>
            <xdr:cNvSpPr txBox="1"/>
          </xdr:nvSpPr>
          <xdr:spPr>
            <a:xfrm rot="16200000">
              <a:off x="-483450" y="1362169"/>
              <a:ext cx="2019299" cy="26651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 anchorCtr="1">
              <a:spAutoFit/>
            </a:bodyPr>
            <a:lstStyle/>
            <a:p>
              <a:r>
                <a:rPr lang="en-US" altLang="ko-KR" sz="1200" b="1">
                  <a:latin typeface="Times New Roman" panose="02020603050405020304" pitchFamily="18" charset="0"/>
                  <a:cs typeface="Times New Roman" panose="02020603050405020304" pitchFamily="18" charset="0"/>
                </a:rPr>
                <a:t>NO</a:t>
              </a:r>
              <a:r>
                <a:rPr lang="en-US" altLang="ko-KR" sz="1200" b="1" baseline="-25000">
                  <a:latin typeface="Times New Roman" panose="02020603050405020304" pitchFamily="18" charset="0"/>
                  <a:cs typeface="Times New Roman" panose="02020603050405020304" pitchFamily="18" charset="0"/>
                </a:rPr>
                <a:t>3</a:t>
              </a:r>
              <a:r>
                <a:rPr lang="en-US" altLang="ko-KR" sz="1200" b="1" strike="noStrike" baseline="30000">
                  <a:latin typeface="Times New Roman" panose="02020603050405020304" pitchFamily="18" charset="0"/>
                  <a:cs typeface="Times New Roman" panose="02020603050405020304" pitchFamily="18" charset="0"/>
                </a:rPr>
                <a:t>-</a:t>
              </a:r>
              <a:r>
                <a:rPr lang="en-US" altLang="ko-KR" sz="1200" b="1">
                  <a:latin typeface="Times New Roman" panose="02020603050405020304" pitchFamily="18" charset="0"/>
                  <a:cs typeface="Times New Roman" panose="02020603050405020304" pitchFamily="18" charset="0"/>
                </a:rPr>
                <a:t>/Cl</a:t>
              </a:r>
              <a:r>
                <a:rPr lang="en-US" altLang="ko-KR" sz="1200" b="1" baseline="30000">
                  <a:latin typeface="Times New Roman" panose="02020603050405020304" pitchFamily="18" charset="0"/>
                  <a:cs typeface="Times New Roman" panose="02020603050405020304" pitchFamily="18" charset="0"/>
                </a:rPr>
                <a:t>-</a:t>
              </a:r>
              <a:r>
                <a:rPr lang="en-US" altLang="ko-KR" sz="1200" b="1">
                  <a:latin typeface="Times New Roman" panose="02020603050405020304" pitchFamily="18" charset="0"/>
                  <a:cs typeface="Times New Roman" panose="02020603050405020304" pitchFamily="18" charset="0"/>
                </a:rPr>
                <a:t> (molar ratio)</a:t>
              </a:r>
              <a:endParaRPr lang="ko-KR" altLang="en-US" sz="1200" b="1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</xdr:grpSp>
      <xdr:sp macro="" textlink="">
        <xdr:nvSpPr>
          <xdr:cNvPr id="25" name="TextBox 24"/>
          <xdr:cNvSpPr txBox="1"/>
        </xdr:nvSpPr>
        <xdr:spPr>
          <a:xfrm>
            <a:off x="44428830" y="423340"/>
            <a:ext cx="1079500" cy="5400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 anchorCtr="1">
            <a:noAutofit/>
          </a:bodyPr>
          <a:lstStyle/>
          <a:p>
            <a:r>
              <a:rPr lang="ko-KR" altLang="en-US" sz="1000" b="1">
                <a:solidFill>
                  <a:srgbClr val="0000CC"/>
                </a:solidFill>
                <a:latin typeface="+mn-ea"/>
                <a:ea typeface="+mn-ea"/>
                <a:cs typeface="Times New Roman" panose="02020603050405020304" pitchFamily="18" charset="0"/>
              </a:rPr>
              <a:t>●</a:t>
            </a:r>
            <a:r>
              <a:rPr lang="ko-KR" altLang="en-US" sz="1000" b="1">
                <a:solidFill>
                  <a:sysClr val="windowText" lastClr="000000"/>
                </a:solidFill>
                <a:latin typeface="+mn-ea"/>
                <a:ea typeface="+mn-ea"/>
                <a:cs typeface="Times New Roman" panose="02020603050405020304" pitchFamily="18" charset="0"/>
              </a:rPr>
              <a:t> 유입 지천</a:t>
            </a:r>
            <a:endParaRPr lang="en-US" altLang="ko-KR" sz="1000" b="1" baseline="-25000">
              <a:solidFill>
                <a:sysClr val="windowText" lastClr="000000"/>
              </a:solidFill>
              <a:latin typeface="+mn-ea"/>
              <a:ea typeface="+mn-ea"/>
              <a:cs typeface="Times New Roman" panose="02020603050405020304" pitchFamily="18" charset="0"/>
            </a:endParaRPr>
          </a:p>
          <a:p>
            <a:r>
              <a:rPr lang="ko-KR" altLang="ko-KR" sz="1000" b="1">
                <a:solidFill>
                  <a:srgbClr val="FF0000"/>
                </a:solidFill>
                <a:effectLst/>
                <a:latin typeface="+mn-ea"/>
                <a:ea typeface="+mn-ea"/>
                <a:cs typeface="+mn-cs"/>
              </a:rPr>
              <a:t>▲</a:t>
            </a:r>
            <a:r>
              <a:rPr lang="en-US" altLang="ko-KR" sz="1000" b="1">
                <a:solidFill>
                  <a:schemeClr val="dk1"/>
                </a:solidFill>
                <a:effectLst/>
                <a:latin typeface="+mn-ea"/>
                <a:ea typeface="+mn-ea"/>
                <a:cs typeface="+mn-cs"/>
              </a:rPr>
              <a:t> </a:t>
            </a:r>
            <a:r>
              <a:rPr lang="ko-KR" altLang="en-US" sz="1000" b="1" baseline="0">
                <a:solidFill>
                  <a:sysClr val="windowText" lastClr="000000"/>
                </a:solidFill>
                <a:latin typeface="+mn-ea"/>
                <a:ea typeface="+mn-ea"/>
                <a:cs typeface="Times New Roman" panose="02020603050405020304" pitchFamily="18" charset="0"/>
              </a:rPr>
              <a:t>지석천 본류</a:t>
            </a:r>
            <a:endParaRPr lang="en-US" altLang="ko-KR" sz="1000" b="1" baseline="0">
              <a:solidFill>
                <a:sysClr val="windowText" lastClr="000000"/>
              </a:solidFill>
              <a:latin typeface="+mn-ea"/>
              <a:ea typeface="+mn-ea"/>
              <a:cs typeface="Times New Roman" panose="02020603050405020304" pitchFamily="18" charset="0"/>
            </a:endParaRPr>
          </a:p>
        </xdr:txBody>
      </xdr:sp>
    </xdr:grpSp>
    <xdr:clientData/>
  </xdr:twoCellAnchor>
  <xdr:twoCellAnchor editAs="oneCell">
    <xdr:from>
      <xdr:col>66</xdr:col>
      <xdr:colOff>0</xdr:colOff>
      <xdr:row>17</xdr:row>
      <xdr:rowOff>0</xdr:rowOff>
    </xdr:from>
    <xdr:to>
      <xdr:col>71</xdr:col>
      <xdr:colOff>187851</xdr:colOff>
      <xdr:row>31</xdr:row>
      <xdr:rowOff>121510</xdr:rowOff>
    </xdr:to>
    <xdr:pic>
      <xdr:nvPicPr>
        <xdr:cNvPr id="29" name="그림 2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6024800" y="3571875"/>
          <a:ext cx="3616851" cy="3055210"/>
        </a:xfrm>
        <a:prstGeom prst="rect">
          <a:avLst/>
        </a:prstGeom>
      </xdr:spPr>
    </xdr:pic>
    <xdr:clientData/>
  </xdr:twoCellAnchor>
  <xdr:twoCellAnchor editAs="oneCell">
    <xdr:from>
      <xdr:col>72</xdr:col>
      <xdr:colOff>0</xdr:colOff>
      <xdr:row>2</xdr:row>
      <xdr:rowOff>0</xdr:rowOff>
    </xdr:from>
    <xdr:to>
      <xdr:col>77</xdr:col>
      <xdr:colOff>364651</xdr:colOff>
      <xdr:row>16</xdr:row>
      <xdr:rowOff>84931</xdr:rowOff>
    </xdr:to>
    <xdr:pic>
      <xdr:nvPicPr>
        <xdr:cNvPr id="30" name="그림 29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0139600" y="428625"/>
          <a:ext cx="3793651" cy="3018631"/>
        </a:xfrm>
        <a:prstGeom prst="rect">
          <a:avLst/>
        </a:prstGeom>
      </xdr:spPr>
    </xdr:pic>
    <xdr:clientData/>
  </xdr:twoCellAnchor>
  <xdr:twoCellAnchor>
    <xdr:from>
      <xdr:col>59</xdr:col>
      <xdr:colOff>0</xdr:colOff>
      <xdr:row>13</xdr:row>
      <xdr:rowOff>0</xdr:rowOff>
    </xdr:from>
    <xdr:to>
      <xdr:col>59</xdr:col>
      <xdr:colOff>144000</xdr:colOff>
      <xdr:row>13</xdr:row>
      <xdr:rowOff>144000</xdr:rowOff>
    </xdr:to>
    <xdr:sp macro="" textlink="">
      <xdr:nvSpPr>
        <xdr:cNvPr id="31" name="포인트가 5개인 별 30"/>
        <xdr:cNvSpPr/>
      </xdr:nvSpPr>
      <xdr:spPr>
        <a:xfrm>
          <a:off x="42714333" y="2762250"/>
          <a:ext cx="144000" cy="144000"/>
        </a:xfrm>
        <a:prstGeom prst="star5">
          <a:avLst/>
        </a:prstGeom>
        <a:noFill/>
        <a:ln>
          <a:solidFill>
            <a:srgbClr val="0000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58</xdr:col>
      <xdr:colOff>439518</xdr:colOff>
      <xdr:row>19</xdr:row>
      <xdr:rowOff>149230</xdr:rowOff>
    </xdr:from>
    <xdr:to>
      <xdr:col>63</xdr:col>
      <xdr:colOff>241105</xdr:colOff>
      <xdr:row>33</xdr:row>
      <xdr:rowOff>165655</xdr:rowOff>
    </xdr:to>
    <xdr:grpSp>
      <xdr:nvGrpSpPr>
        <xdr:cNvPr id="2" name="그룹 1"/>
        <xdr:cNvGrpSpPr/>
      </xdr:nvGrpSpPr>
      <xdr:grpSpPr>
        <a:xfrm>
          <a:off x="42599549" y="4221168"/>
          <a:ext cx="3254400" cy="3016800"/>
          <a:chOff x="42465935" y="4181481"/>
          <a:chExt cx="3656181" cy="2901157"/>
        </a:xfrm>
      </xdr:grpSpPr>
      <xdr:grpSp>
        <xdr:nvGrpSpPr>
          <xdr:cNvPr id="21" name="그룹 20"/>
          <xdr:cNvGrpSpPr/>
        </xdr:nvGrpSpPr>
        <xdr:grpSpPr>
          <a:xfrm>
            <a:off x="42465935" y="4181481"/>
            <a:ext cx="3656181" cy="2901157"/>
            <a:chOff x="9525373" y="2957513"/>
            <a:chExt cx="3190501" cy="3004927"/>
          </a:xfrm>
        </xdr:grpSpPr>
        <xdr:graphicFrame macro="">
          <xdr:nvGraphicFramePr>
            <xdr:cNvPr id="22" name="차트 21"/>
            <xdr:cNvGraphicFramePr/>
          </xdr:nvGraphicFramePr>
          <xdr:xfrm>
            <a:off x="9715499" y="2957513"/>
            <a:ext cx="3000375" cy="283368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  <xdr:sp macro="" textlink="">
          <xdr:nvSpPr>
            <xdr:cNvPr id="23" name="TextBox 22"/>
            <xdr:cNvSpPr txBox="1"/>
          </xdr:nvSpPr>
          <xdr:spPr>
            <a:xfrm>
              <a:off x="10785174" y="5690940"/>
              <a:ext cx="1008000" cy="2715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overflow" horzOverflow="overflow" wrap="square" rtlCol="0" anchor="ctr" anchorCtr="1">
              <a:spAutoFit/>
            </a:bodyPr>
            <a:lstStyle/>
            <a:p>
              <a:r>
                <a:rPr lang="en-US" altLang="ko-KR" sz="1200" b="1">
                  <a:latin typeface="Times New Roman" panose="02020603050405020304" pitchFamily="18" charset="0"/>
                  <a:cs typeface="Times New Roman" panose="02020603050405020304" pitchFamily="18" charset="0"/>
                </a:rPr>
                <a:t>1/NO</a:t>
              </a:r>
              <a:r>
                <a:rPr lang="en-US" altLang="ko-KR" sz="1200" b="1" baseline="-25000">
                  <a:latin typeface="Times New Roman" panose="02020603050405020304" pitchFamily="18" charset="0"/>
                  <a:cs typeface="Times New Roman" panose="02020603050405020304" pitchFamily="18" charset="0"/>
                </a:rPr>
                <a:t>3 </a:t>
              </a:r>
              <a:r>
                <a:rPr lang="en-US" altLang="ko-KR" sz="1200" b="1" baseline="0">
                  <a:latin typeface="Times New Roman" panose="02020603050405020304" pitchFamily="18" charset="0"/>
                  <a:cs typeface="Times New Roman" panose="02020603050405020304" pitchFamily="18" charset="0"/>
                </a:rPr>
                <a:t>(L/mg)</a:t>
              </a:r>
              <a:endParaRPr lang="ko-KR" altLang="en-US" sz="1200" b="1" baseline="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24" name="TextBox 23"/>
            <xdr:cNvSpPr txBox="1"/>
          </xdr:nvSpPr>
          <xdr:spPr>
            <a:xfrm rot="16200000">
              <a:off x="9121663" y="4156556"/>
              <a:ext cx="1052512" cy="24509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 anchorCtr="1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200" b="1" baseline="30000">
                  <a:latin typeface="Times New Roman" panose="02020603050405020304" pitchFamily="18" charset="0"/>
                  <a:cs typeface="Times New Roman" panose="02020603050405020304" pitchFamily="18" charset="0"/>
                </a:rPr>
                <a:t>15</a:t>
              </a:r>
              <a:r>
                <a:rPr lang="en-US" altLang="ko-KR" sz="1200" b="1">
                  <a:latin typeface="Times New Roman" panose="02020603050405020304" pitchFamily="18" charset="0"/>
                  <a:cs typeface="Times New Roman" panose="02020603050405020304" pitchFamily="18" charset="0"/>
                </a:rPr>
                <a:t>N-NO</a:t>
              </a:r>
              <a:r>
                <a:rPr lang="en-US" altLang="ko-KR" sz="1200" b="1" baseline="-25000">
                  <a:latin typeface="Times New Roman" panose="02020603050405020304" pitchFamily="18" charset="0"/>
                  <a:cs typeface="Times New Roman" panose="02020603050405020304" pitchFamily="18" charset="0"/>
                </a:rPr>
                <a:t>3 </a:t>
              </a:r>
              <a:r>
                <a:rPr lang="en-US" altLang="ko-KR" sz="1100" b="1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(‰)</a:t>
              </a:r>
              <a:endParaRPr lang="ko-KR" altLang="ko-KR" sz="1200">
                <a:effectLst/>
              </a:endParaRPr>
            </a:p>
          </xdr:txBody>
        </xdr:sp>
      </xdr:grpSp>
      <xdr:sp macro="" textlink="">
        <xdr:nvSpPr>
          <xdr:cNvPr id="37" name="TextBox 36"/>
          <xdr:cNvSpPr txBox="1"/>
        </xdr:nvSpPr>
        <xdr:spPr>
          <a:xfrm>
            <a:off x="44697737" y="4327724"/>
            <a:ext cx="1083733" cy="5463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 anchorCtr="1">
            <a:noAutofit/>
          </a:bodyPr>
          <a:lstStyle/>
          <a:p>
            <a:r>
              <a:rPr lang="ko-KR" altLang="en-US" sz="1000" b="1">
                <a:solidFill>
                  <a:srgbClr val="0000CC"/>
                </a:solidFill>
                <a:latin typeface="+mn-ea"/>
                <a:ea typeface="+mn-ea"/>
                <a:cs typeface="Times New Roman" panose="02020603050405020304" pitchFamily="18" charset="0"/>
              </a:rPr>
              <a:t>●</a:t>
            </a:r>
            <a:r>
              <a:rPr lang="ko-KR" altLang="en-US" sz="1000" b="1">
                <a:solidFill>
                  <a:sysClr val="windowText" lastClr="000000"/>
                </a:solidFill>
                <a:latin typeface="+mn-ea"/>
                <a:ea typeface="+mn-ea"/>
                <a:cs typeface="Times New Roman" panose="02020603050405020304" pitchFamily="18" charset="0"/>
              </a:rPr>
              <a:t> 본류</a:t>
            </a:r>
            <a:endParaRPr lang="en-US" altLang="ko-KR" sz="1000" b="1" baseline="-25000">
              <a:solidFill>
                <a:sysClr val="windowText" lastClr="000000"/>
              </a:solidFill>
              <a:latin typeface="+mn-ea"/>
              <a:ea typeface="+mn-ea"/>
              <a:cs typeface="Times New Roman" panose="02020603050405020304" pitchFamily="18" charset="0"/>
            </a:endParaRPr>
          </a:p>
          <a:p>
            <a:r>
              <a:rPr lang="ko-KR" altLang="ko-KR" sz="1000" b="1">
                <a:solidFill>
                  <a:srgbClr val="FF0000"/>
                </a:solidFill>
                <a:effectLst/>
                <a:latin typeface="+mn-ea"/>
                <a:ea typeface="+mn-ea"/>
                <a:cs typeface="+mn-cs"/>
              </a:rPr>
              <a:t>▲</a:t>
            </a:r>
            <a:r>
              <a:rPr lang="en-US" altLang="ko-KR" sz="1000" b="1">
                <a:solidFill>
                  <a:schemeClr val="dk1"/>
                </a:solidFill>
                <a:effectLst/>
                <a:latin typeface="+mn-ea"/>
                <a:ea typeface="+mn-ea"/>
                <a:cs typeface="+mn-cs"/>
              </a:rPr>
              <a:t> </a:t>
            </a:r>
            <a:r>
              <a:rPr lang="ko-KR" altLang="en-US" sz="1000" b="1" baseline="0">
                <a:solidFill>
                  <a:sysClr val="windowText" lastClr="000000"/>
                </a:solidFill>
                <a:latin typeface="+mn-ea"/>
                <a:ea typeface="+mn-ea"/>
                <a:cs typeface="Times New Roman" panose="02020603050405020304" pitchFamily="18" charset="0"/>
              </a:rPr>
              <a:t>지류</a:t>
            </a:r>
            <a:endParaRPr lang="en-US" altLang="ko-KR" sz="1000" b="1" baseline="0">
              <a:solidFill>
                <a:sysClr val="windowText" lastClr="000000"/>
              </a:solidFill>
              <a:latin typeface="+mn-ea"/>
              <a:ea typeface="+mn-ea"/>
              <a:cs typeface="Times New Roman" panose="02020603050405020304" pitchFamily="18" charset="0"/>
            </a:endParaRPr>
          </a:p>
        </xdr:txBody>
      </xdr:sp>
    </xdr:grpSp>
    <xdr:clientData/>
  </xdr:twoCellAnchor>
  <xdr:twoCellAnchor>
    <xdr:from>
      <xdr:col>57</xdr:col>
      <xdr:colOff>529166</xdr:colOff>
      <xdr:row>2</xdr:row>
      <xdr:rowOff>148167</xdr:rowOff>
    </xdr:from>
    <xdr:to>
      <xdr:col>63</xdr:col>
      <xdr:colOff>196066</xdr:colOff>
      <xdr:row>17</xdr:row>
      <xdr:rowOff>4367</xdr:rowOff>
    </xdr:to>
    <xdr:grpSp>
      <xdr:nvGrpSpPr>
        <xdr:cNvPr id="26" name="그룹 25"/>
        <xdr:cNvGrpSpPr/>
      </xdr:nvGrpSpPr>
      <xdr:grpSpPr>
        <a:xfrm>
          <a:off x="41998635" y="576792"/>
          <a:ext cx="3810275" cy="3070888"/>
          <a:chOff x="41753366" y="576792"/>
          <a:chExt cx="3781700" cy="2999450"/>
        </a:xfrm>
      </xdr:grpSpPr>
      <xdr:grpSp>
        <xdr:nvGrpSpPr>
          <xdr:cNvPr id="4" name="그룹 3"/>
          <xdr:cNvGrpSpPr/>
        </xdr:nvGrpSpPr>
        <xdr:grpSpPr>
          <a:xfrm>
            <a:off x="41753366" y="576792"/>
            <a:ext cx="3781700" cy="2999450"/>
            <a:chOff x="42058167" y="825500"/>
            <a:chExt cx="3785896" cy="2925154"/>
          </a:xfrm>
        </xdr:grpSpPr>
        <xdr:grpSp>
          <xdr:nvGrpSpPr>
            <xdr:cNvPr id="17" name="그룹 16"/>
            <xdr:cNvGrpSpPr/>
          </xdr:nvGrpSpPr>
          <xdr:grpSpPr>
            <a:xfrm>
              <a:off x="42058167" y="825500"/>
              <a:ext cx="3785896" cy="2925154"/>
              <a:chOff x="392944" y="171450"/>
              <a:chExt cx="3740907" cy="3013836"/>
            </a:xfrm>
          </xdr:grpSpPr>
          <xdr:graphicFrame macro="">
            <xdr:nvGraphicFramePr>
              <xdr:cNvPr id="18" name="차트 17"/>
              <xdr:cNvGraphicFramePr>
                <a:graphicFrameLocks/>
              </xdr:cNvGraphicFramePr>
            </xdr:nvGraphicFramePr>
            <xdr:xfrm>
              <a:off x="609601" y="171450"/>
              <a:ext cx="3524250" cy="2828925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2"/>
              </a:graphicData>
            </a:graphic>
          </xdr:graphicFrame>
          <xdr:sp macro="" textlink="">
            <xdr:nvSpPr>
              <xdr:cNvPr id="19" name="TextBox 18"/>
              <xdr:cNvSpPr txBox="1"/>
            </xdr:nvSpPr>
            <xdr:spPr>
              <a:xfrm>
                <a:off x="2019300" y="2920236"/>
                <a:ext cx="900000" cy="2650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 anchorCtr="1">
                <a:spAutoFit/>
              </a:bodyPr>
              <a:lstStyle/>
              <a:p>
                <a:r>
                  <a:rPr lang="en-US" altLang="ko-KR" sz="12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Cl</a:t>
                </a:r>
                <a:r>
                  <a:rPr lang="en-US" altLang="ko-KR" sz="1200" b="1" baseline="300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-</a:t>
                </a:r>
                <a:r>
                  <a:rPr lang="en-US" altLang="ko-KR" sz="12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</a:t>
                </a:r>
                <a:r>
                  <a:rPr lang="el-GR" altLang="ko-KR" sz="1200" b="1">
                    <a:latin typeface="Times New Roman" panose="02020603050405020304" pitchFamily="18" charset="0"/>
                    <a:ea typeface="나눔바른고딕" panose="020B0603020101020101" pitchFamily="50" charset="-127"/>
                    <a:cs typeface="Times New Roman" panose="02020603050405020304" pitchFamily="18" charset="0"/>
                  </a:rPr>
                  <a:t>μ</a:t>
                </a:r>
                <a:r>
                  <a:rPr lang="en-US" altLang="ko-KR" sz="1200" b="1">
                    <a:latin typeface="Times New Roman" panose="02020603050405020304" pitchFamily="18" charset="0"/>
                    <a:ea typeface="나눔바른고딕" panose="020B0603020101020101" pitchFamily="50" charset="-127"/>
                    <a:cs typeface="Times New Roman" panose="02020603050405020304" pitchFamily="18" charset="0"/>
                  </a:rPr>
                  <a:t>M)</a:t>
                </a:r>
                <a:endParaRPr lang="ko-KR" altLang="en-US" sz="1200" b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xdr:txBody>
          </xdr:sp>
          <xdr:sp macro="" textlink="">
            <xdr:nvSpPr>
              <xdr:cNvPr id="20" name="TextBox 19"/>
              <xdr:cNvSpPr txBox="1"/>
            </xdr:nvSpPr>
            <xdr:spPr>
              <a:xfrm rot="16200000">
                <a:off x="-483450" y="1362169"/>
                <a:ext cx="2019299" cy="266511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 anchorCtr="1">
                <a:spAutoFit/>
              </a:bodyPr>
              <a:lstStyle/>
              <a:p>
                <a:r>
                  <a:rPr lang="en-US" altLang="ko-KR" sz="12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NO</a:t>
                </a:r>
                <a:r>
                  <a:rPr lang="en-US" altLang="ko-KR" sz="1200" b="1" baseline="-250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3</a:t>
                </a:r>
                <a:r>
                  <a:rPr lang="en-US" altLang="ko-KR" sz="1200" b="1" strike="noStrike" baseline="300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-</a:t>
                </a:r>
                <a:r>
                  <a:rPr lang="en-US" altLang="ko-KR" sz="12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/Cl</a:t>
                </a:r>
                <a:r>
                  <a:rPr lang="en-US" altLang="ko-KR" sz="1200" b="1" baseline="300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-</a:t>
                </a:r>
                <a:r>
                  <a:rPr lang="en-US" altLang="ko-KR" sz="12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(molar ratio)</a:t>
                </a:r>
                <a:endParaRPr lang="ko-KR" altLang="en-US" sz="1200" b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xdr:txBody>
          </xdr:sp>
        </xdr:grpSp>
        <xdr:sp macro="" textlink="">
          <xdr:nvSpPr>
            <xdr:cNvPr id="36" name="TextBox 35"/>
            <xdr:cNvSpPr txBox="1"/>
          </xdr:nvSpPr>
          <xdr:spPr>
            <a:xfrm>
              <a:off x="44454206" y="963453"/>
              <a:ext cx="1081616" cy="544233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 anchorCtr="1">
              <a:noAutofit/>
            </a:bodyPr>
            <a:lstStyle/>
            <a:p>
              <a:r>
                <a:rPr lang="ko-KR" altLang="en-US" sz="1000" b="1">
                  <a:solidFill>
                    <a:srgbClr val="0000CC"/>
                  </a:solidFill>
                  <a:latin typeface="+mn-ea"/>
                  <a:ea typeface="+mn-ea"/>
                  <a:cs typeface="Times New Roman" panose="02020603050405020304" pitchFamily="18" charset="0"/>
                </a:rPr>
                <a:t>●</a:t>
              </a:r>
              <a:r>
                <a:rPr lang="ko-KR" altLang="en-US" sz="1000" b="1">
                  <a:solidFill>
                    <a:sysClr val="windowText" lastClr="000000"/>
                  </a:solidFill>
                  <a:latin typeface="+mn-ea"/>
                  <a:ea typeface="+mn-ea"/>
                  <a:cs typeface="Times New Roman" panose="02020603050405020304" pitchFamily="18" charset="0"/>
                </a:rPr>
                <a:t> 본류</a:t>
              </a:r>
              <a:endParaRPr lang="en-US" altLang="ko-KR" sz="1000" b="1" baseline="-25000">
                <a:solidFill>
                  <a:sysClr val="windowText" lastClr="000000"/>
                </a:solidFill>
                <a:latin typeface="+mn-ea"/>
                <a:ea typeface="+mn-ea"/>
                <a:cs typeface="Times New Roman" panose="02020603050405020304" pitchFamily="18" charset="0"/>
              </a:endParaRPr>
            </a:p>
            <a:p>
              <a:r>
                <a:rPr lang="ko-KR" altLang="ko-KR" sz="1000" b="1">
                  <a:solidFill>
                    <a:srgbClr val="FF0000"/>
                  </a:solidFill>
                  <a:effectLst/>
                  <a:latin typeface="+mn-ea"/>
                  <a:ea typeface="+mn-ea"/>
                  <a:cs typeface="+mn-cs"/>
                </a:rPr>
                <a:t>▲</a:t>
              </a:r>
              <a:r>
                <a:rPr lang="en-US" altLang="ko-KR" sz="1000" b="1">
                  <a:solidFill>
                    <a:schemeClr val="dk1"/>
                  </a:solidFill>
                  <a:effectLst/>
                  <a:latin typeface="+mn-ea"/>
                  <a:ea typeface="+mn-ea"/>
                  <a:cs typeface="+mn-cs"/>
                </a:rPr>
                <a:t> </a:t>
              </a:r>
              <a:r>
                <a:rPr lang="ko-KR" altLang="en-US" sz="1000" b="1" baseline="0">
                  <a:solidFill>
                    <a:sysClr val="windowText" lastClr="000000"/>
                  </a:solidFill>
                  <a:latin typeface="+mn-ea"/>
                  <a:ea typeface="+mn-ea"/>
                  <a:cs typeface="Times New Roman" panose="02020603050405020304" pitchFamily="18" charset="0"/>
                </a:rPr>
                <a:t>지류</a:t>
              </a:r>
              <a:endParaRPr lang="en-US" altLang="ko-KR" sz="1000" b="1" baseline="0">
                <a:solidFill>
                  <a:sysClr val="windowText" lastClr="000000"/>
                </a:solidFill>
                <a:latin typeface="+mn-ea"/>
                <a:ea typeface="+mn-ea"/>
                <a:cs typeface="Times New Roman" panose="02020603050405020304" pitchFamily="18" charset="0"/>
              </a:endParaRPr>
            </a:p>
          </xdr:txBody>
        </xdr:sp>
      </xdr:grpSp>
      <xdr:sp macro="" textlink="">
        <xdr:nvSpPr>
          <xdr:cNvPr id="25" name="포인트가 5개인 별 24"/>
          <xdr:cNvSpPr/>
        </xdr:nvSpPr>
        <xdr:spPr>
          <a:xfrm>
            <a:off x="45035561" y="2183946"/>
            <a:ext cx="144000" cy="144000"/>
          </a:xfrm>
          <a:prstGeom prst="star5">
            <a:avLst/>
          </a:prstGeom>
          <a:noFill/>
          <a:ln>
            <a:solidFill>
              <a:srgbClr val="0000CC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57</xdr:col>
      <xdr:colOff>0</xdr:colOff>
      <xdr:row>16</xdr:row>
      <xdr:rowOff>0</xdr:rowOff>
    </xdr:from>
    <xdr:to>
      <xdr:col>57</xdr:col>
      <xdr:colOff>144000</xdr:colOff>
      <xdr:row>16</xdr:row>
      <xdr:rowOff>144000</xdr:rowOff>
    </xdr:to>
    <xdr:sp macro="" textlink="">
      <xdr:nvSpPr>
        <xdr:cNvPr id="32" name="포인트가 5개인 별 31"/>
        <xdr:cNvSpPr/>
      </xdr:nvSpPr>
      <xdr:spPr>
        <a:xfrm>
          <a:off x="41224200" y="3362325"/>
          <a:ext cx="144000" cy="144000"/>
        </a:xfrm>
        <a:prstGeom prst="star5">
          <a:avLst/>
        </a:prstGeom>
        <a:noFill/>
        <a:ln>
          <a:solidFill>
            <a:srgbClr val="0000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64</xdr:col>
      <xdr:colOff>382245</xdr:colOff>
      <xdr:row>3</xdr:row>
      <xdr:rowOff>86535</xdr:rowOff>
    </xdr:from>
    <xdr:to>
      <xdr:col>69</xdr:col>
      <xdr:colOff>567155</xdr:colOff>
      <xdr:row>17</xdr:row>
      <xdr:rowOff>145263</xdr:rowOff>
    </xdr:to>
    <xdr:grpSp>
      <xdr:nvGrpSpPr>
        <xdr:cNvPr id="28" name="그룹 27"/>
        <xdr:cNvGrpSpPr/>
      </xdr:nvGrpSpPr>
      <xdr:grpSpPr>
        <a:xfrm>
          <a:off x="46685651" y="729473"/>
          <a:ext cx="3637723" cy="3059103"/>
          <a:chOff x="46407045" y="724710"/>
          <a:chExt cx="3613910" cy="2992428"/>
        </a:xfrm>
      </xdr:grpSpPr>
      <xdr:grpSp>
        <xdr:nvGrpSpPr>
          <xdr:cNvPr id="39" name="그룹 38"/>
          <xdr:cNvGrpSpPr/>
        </xdr:nvGrpSpPr>
        <xdr:grpSpPr>
          <a:xfrm>
            <a:off x="46407045" y="724710"/>
            <a:ext cx="3613910" cy="2992428"/>
            <a:chOff x="46536162" y="732118"/>
            <a:chExt cx="3624493" cy="3022062"/>
          </a:xfrm>
        </xdr:grpSpPr>
        <xdr:grpSp>
          <xdr:nvGrpSpPr>
            <xdr:cNvPr id="16" name="그룹 15"/>
            <xdr:cNvGrpSpPr/>
          </xdr:nvGrpSpPr>
          <xdr:grpSpPr>
            <a:xfrm>
              <a:off x="46536162" y="732118"/>
              <a:ext cx="3624493" cy="3022062"/>
              <a:chOff x="36318265" y="212912"/>
              <a:chExt cx="3602705" cy="3039493"/>
            </a:xfrm>
          </xdr:grpSpPr>
          <xdr:grpSp>
            <xdr:nvGrpSpPr>
              <xdr:cNvPr id="3" name="그룹 2"/>
              <xdr:cNvGrpSpPr/>
            </xdr:nvGrpSpPr>
            <xdr:grpSpPr>
              <a:xfrm>
                <a:off x="36318265" y="212912"/>
                <a:ext cx="3602705" cy="3039493"/>
                <a:chOff x="9510958" y="2957512"/>
                <a:chExt cx="3204917" cy="3005978"/>
              </a:xfrm>
            </xdr:grpSpPr>
            <xdr:graphicFrame macro="">
              <xdr:nvGraphicFramePr>
                <xdr:cNvPr id="5" name="차트 4"/>
                <xdr:cNvGraphicFramePr/>
              </xdr:nvGraphicFramePr>
              <xdr:xfrm>
                <a:off x="9715500" y="2957512"/>
                <a:ext cx="3000375" cy="2833688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3"/>
                </a:graphicData>
              </a:graphic>
            </xdr:graphicFrame>
            <xdr:sp macro="" textlink="">
              <xdr:nvSpPr>
                <xdr:cNvPr id="6" name="모서리가 둥근 직사각형 5"/>
                <xdr:cNvSpPr/>
              </xdr:nvSpPr>
              <xdr:spPr>
                <a:xfrm>
                  <a:off x="10782492" y="3590064"/>
                  <a:ext cx="615201" cy="1835208"/>
                </a:xfrm>
                <a:prstGeom prst="roundRect">
                  <a:avLst/>
                </a:prstGeom>
                <a:noFill/>
                <a:ln w="9525">
                  <a:solidFill>
                    <a:srgbClr val="FF0000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ko-KR" altLang="en-US" sz="1100"/>
                </a:p>
              </xdr:txBody>
            </xdr:sp>
            <xdr:sp macro="" textlink="">
              <xdr:nvSpPr>
                <xdr:cNvPr id="7" name="모서리가 둥근 직사각형 6"/>
                <xdr:cNvSpPr/>
              </xdr:nvSpPr>
              <xdr:spPr>
                <a:xfrm>
                  <a:off x="10883175" y="3588556"/>
                  <a:ext cx="1586570" cy="1835208"/>
                </a:xfrm>
                <a:prstGeom prst="roundRect">
                  <a:avLst/>
                </a:prstGeom>
                <a:noFill/>
                <a:ln w="9525">
                  <a:solidFill>
                    <a:srgbClr val="00B0F0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ko-KR" altLang="en-US" sz="1100"/>
                </a:p>
              </xdr:txBody>
            </xdr:sp>
            <xdr:sp macro="" textlink="">
              <xdr:nvSpPr>
                <xdr:cNvPr id="8" name="모서리가 둥근 직사각형 7"/>
                <xdr:cNvSpPr/>
              </xdr:nvSpPr>
              <xdr:spPr>
                <a:xfrm>
                  <a:off x="10100030" y="3590058"/>
                  <a:ext cx="971370" cy="1835208"/>
                </a:xfrm>
                <a:prstGeom prst="roundRect">
                  <a:avLst/>
                </a:prstGeom>
                <a:noFill/>
                <a:ln w="9525">
                  <a:solidFill>
                    <a:srgbClr val="00B050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ko-KR" altLang="en-US" sz="1100"/>
                </a:p>
              </xdr:txBody>
            </xdr:sp>
            <xdr:sp macro="" textlink="">
              <xdr:nvSpPr>
                <xdr:cNvPr id="9" name="TextBox 8"/>
                <xdr:cNvSpPr txBox="1"/>
              </xdr:nvSpPr>
              <xdr:spPr>
                <a:xfrm>
                  <a:off x="10785174" y="5689890"/>
                  <a:ext cx="1008000" cy="273600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overflow" horzOverflow="overflow" wrap="square" rtlCol="0" anchor="ctr" anchorCtr="1">
                  <a:spAutoFit/>
                </a:bodyPr>
                <a:lstStyle/>
                <a:p>
                  <a:r>
                    <a:rPr lang="en-US" altLang="ko-KR" sz="1200" b="1" baseline="30000"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15</a:t>
                  </a:r>
                  <a:r>
                    <a:rPr lang="en-US" altLang="ko-KR" sz="1200" b="1"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N-NO</a:t>
                  </a:r>
                  <a:r>
                    <a:rPr lang="en-US" altLang="ko-KR" sz="1200" b="1" baseline="-25000"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3 </a:t>
                  </a:r>
                  <a:r>
                    <a:rPr lang="en-US" altLang="ko-KR" sz="1200" b="1" baseline="0"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(‰)</a:t>
                  </a:r>
                  <a:endParaRPr lang="ko-KR" altLang="en-US" sz="1200" b="1" baseline="0">
                    <a:latin typeface="Times New Roman" panose="02020603050405020304" pitchFamily="18" charset="0"/>
                    <a:cs typeface="Times New Roman" panose="02020603050405020304" pitchFamily="18" charset="0"/>
                  </a:endParaRPr>
                </a:p>
              </xdr:txBody>
            </xdr:sp>
            <xdr:sp macro="" textlink="">
              <xdr:nvSpPr>
                <xdr:cNvPr id="10" name="TextBox 9"/>
                <xdr:cNvSpPr txBox="1"/>
              </xdr:nvSpPr>
              <xdr:spPr>
                <a:xfrm rot="16200000">
                  <a:off x="9121663" y="4142141"/>
                  <a:ext cx="1052512" cy="27392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 anchorCtr="1">
                  <a:spAutoFit/>
                </a:bodyPr>
                <a:lstStyle/>
                <a:p>
                  <a:pPr marL="0" marR="0" lvl="0" indent="0" defTabSz="91440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/>
                  </a:pPr>
                  <a:r>
                    <a:rPr lang="en-US" altLang="ko-KR" sz="1200" b="1" baseline="30000"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18</a:t>
                  </a:r>
                  <a:r>
                    <a:rPr lang="en-US" altLang="ko-KR" sz="1200" b="1"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O-NO</a:t>
                  </a:r>
                  <a:r>
                    <a:rPr lang="en-US" altLang="ko-KR" sz="1200" b="1" baseline="-25000"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3 </a:t>
                  </a:r>
                  <a:r>
                    <a:rPr lang="en-US" altLang="ko-KR" sz="1100" b="1" baseline="0">
                      <a:solidFill>
                        <a:schemeClr val="dk1"/>
                      </a:solidFill>
                      <a:effectLst/>
                      <a:latin typeface="+mn-lt"/>
                      <a:ea typeface="+mn-ea"/>
                      <a:cs typeface="+mn-cs"/>
                    </a:rPr>
                    <a:t>(‰)</a:t>
                  </a:r>
                  <a:endParaRPr lang="ko-KR" altLang="ko-KR" sz="1200">
                    <a:effectLst/>
                  </a:endParaRPr>
                </a:p>
              </xdr:txBody>
            </xdr:sp>
            <xdr:sp macro="" textlink="">
              <xdr:nvSpPr>
                <xdr:cNvPr id="11" name="모서리가 둥근 직사각형 10"/>
                <xdr:cNvSpPr/>
              </xdr:nvSpPr>
              <xdr:spPr>
                <a:xfrm>
                  <a:off x="10363073" y="3124735"/>
                  <a:ext cx="744717" cy="351127"/>
                </a:xfrm>
                <a:prstGeom prst="roundRect">
                  <a:avLst/>
                </a:prstGeom>
                <a:noFill/>
                <a:ln w="9525">
                  <a:solidFill>
                    <a:srgbClr val="7030A0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ko-KR" altLang="en-US" sz="1100"/>
                </a:p>
              </xdr:txBody>
            </xdr:sp>
            <xdr:sp macro="" textlink="">
              <xdr:nvSpPr>
                <xdr:cNvPr id="12" name="TextBox 11"/>
                <xdr:cNvSpPr txBox="1"/>
              </xdr:nvSpPr>
              <xdr:spPr>
                <a:xfrm>
                  <a:off x="11744325" y="4984114"/>
                  <a:ext cx="666750" cy="328295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 anchorCtr="1">
                  <a:spAutoFit/>
                </a:bodyPr>
                <a:lstStyle/>
                <a:p>
                  <a:r>
                    <a:rPr lang="en-US" altLang="ko-KR" sz="800" b="1">
                      <a:solidFill>
                        <a:srgbClr val="00B0F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Manure &amp; Sewage</a:t>
                  </a:r>
                  <a:endParaRPr lang="ko-KR" altLang="en-US" sz="800" b="1" baseline="-25000">
                    <a:solidFill>
                      <a:srgbClr val="00B0F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endParaRPr>
                </a:p>
              </xdr:txBody>
            </xdr:sp>
            <xdr:sp macro="" textlink="">
              <xdr:nvSpPr>
                <xdr:cNvPr id="13" name="TextBox 12"/>
                <xdr:cNvSpPr txBox="1"/>
              </xdr:nvSpPr>
              <xdr:spPr>
                <a:xfrm>
                  <a:off x="10876181" y="5025411"/>
                  <a:ext cx="666750" cy="21031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 anchorCtr="1">
                  <a:spAutoFit/>
                </a:bodyPr>
                <a:lstStyle/>
                <a:p>
                  <a:r>
                    <a:rPr lang="en-US" altLang="ko-KR" sz="800" b="1">
                      <a:solidFill>
                        <a:srgbClr val="FF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Soil N</a:t>
                  </a:r>
                  <a:endParaRPr lang="ko-KR" altLang="en-US" sz="800" b="1" baseline="-25000">
                    <a:solidFill>
                      <a:srgbClr val="FF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endParaRPr>
                </a:p>
              </xdr:txBody>
            </xdr:sp>
            <xdr:sp macro="" textlink="">
              <xdr:nvSpPr>
                <xdr:cNvPr id="14" name="TextBox 13"/>
                <xdr:cNvSpPr txBox="1"/>
              </xdr:nvSpPr>
              <xdr:spPr>
                <a:xfrm>
                  <a:off x="10443369" y="3144701"/>
                  <a:ext cx="582822" cy="328153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 anchorCtr="1">
                  <a:spAutoFit/>
                </a:bodyPr>
                <a:lstStyle/>
                <a:p>
                  <a:pPr algn="ctr"/>
                  <a:r>
                    <a:rPr lang="en-US" altLang="ko-KR" sz="800" b="1">
                      <a:solidFill>
                        <a:srgbClr val="7030A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NO</a:t>
                  </a:r>
                  <a:r>
                    <a:rPr lang="en-US" altLang="ko-KR" sz="800" b="1" baseline="-25000">
                      <a:solidFill>
                        <a:srgbClr val="7030A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3</a:t>
                  </a:r>
                  <a:r>
                    <a:rPr lang="en-US" altLang="ko-KR" sz="800" b="1" baseline="30000">
                      <a:solidFill>
                        <a:srgbClr val="7030A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-</a:t>
                  </a:r>
                  <a:r>
                    <a:rPr lang="en-US" altLang="ko-KR" sz="800" b="1">
                      <a:solidFill>
                        <a:srgbClr val="7030A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 </a:t>
                  </a:r>
                </a:p>
                <a:p>
                  <a:pPr algn="ctr"/>
                  <a:r>
                    <a:rPr lang="en-US" altLang="ko-KR" sz="800" b="1">
                      <a:solidFill>
                        <a:srgbClr val="7030A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fertilizer</a:t>
                  </a:r>
                </a:p>
              </xdr:txBody>
            </xdr:sp>
          </xdr:grpSp>
          <xdr:sp macro="" textlink="">
            <xdr:nvSpPr>
              <xdr:cNvPr id="15" name="TextBox 14"/>
              <xdr:cNvSpPr txBox="1"/>
            </xdr:nvSpPr>
            <xdr:spPr>
              <a:xfrm>
                <a:off x="37102677" y="2342031"/>
                <a:ext cx="818610" cy="365828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 anchorCtr="1">
                <a:noAutofit/>
              </a:bodyPr>
              <a:lstStyle/>
              <a:p>
                <a:r>
                  <a:rPr lang="en-US" altLang="ko-KR" sz="800" b="1">
                    <a:solidFill>
                      <a:srgbClr val="00B05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Inorganic fertillizer</a:t>
                </a:r>
                <a:endParaRPr lang="ko-KR" altLang="en-US" sz="800" b="1" baseline="-25000">
                  <a:solidFill>
                    <a:srgbClr val="00B05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xdr:txBody>
          </xdr:sp>
        </xdr:grpSp>
        <xdr:sp macro="" textlink="">
          <xdr:nvSpPr>
            <xdr:cNvPr id="38" name="TextBox 37"/>
            <xdr:cNvSpPr txBox="1"/>
          </xdr:nvSpPr>
          <xdr:spPr>
            <a:xfrm>
              <a:off x="48841027" y="887947"/>
              <a:ext cx="1081617" cy="54635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 anchorCtr="1">
              <a:noAutofit/>
            </a:bodyPr>
            <a:lstStyle/>
            <a:p>
              <a:r>
                <a:rPr lang="ko-KR" altLang="en-US" sz="1000" b="1">
                  <a:solidFill>
                    <a:srgbClr val="0000CC"/>
                  </a:solidFill>
                  <a:latin typeface="+mn-ea"/>
                  <a:ea typeface="+mn-ea"/>
                  <a:cs typeface="Times New Roman" panose="02020603050405020304" pitchFamily="18" charset="0"/>
                </a:rPr>
                <a:t>●</a:t>
              </a:r>
              <a:r>
                <a:rPr lang="ko-KR" altLang="en-US" sz="1000" b="1">
                  <a:solidFill>
                    <a:sysClr val="windowText" lastClr="000000"/>
                  </a:solidFill>
                  <a:latin typeface="+mn-ea"/>
                  <a:ea typeface="+mn-ea"/>
                  <a:cs typeface="Times New Roman" panose="02020603050405020304" pitchFamily="18" charset="0"/>
                </a:rPr>
                <a:t> 본류</a:t>
              </a:r>
              <a:endParaRPr lang="en-US" altLang="ko-KR" sz="1000" b="1" baseline="-25000">
                <a:solidFill>
                  <a:sysClr val="windowText" lastClr="000000"/>
                </a:solidFill>
                <a:latin typeface="+mn-ea"/>
                <a:ea typeface="+mn-ea"/>
                <a:cs typeface="Times New Roman" panose="02020603050405020304" pitchFamily="18" charset="0"/>
              </a:endParaRPr>
            </a:p>
            <a:p>
              <a:r>
                <a:rPr lang="ko-KR" altLang="ko-KR" sz="1000" b="1">
                  <a:solidFill>
                    <a:srgbClr val="FF0000"/>
                  </a:solidFill>
                  <a:effectLst/>
                  <a:latin typeface="+mn-ea"/>
                  <a:ea typeface="+mn-ea"/>
                  <a:cs typeface="+mn-cs"/>
                </a:rPr>
                <a:t>▲</a:t>
              </a:r>
              <a:r>
                <a:rPr lang="en-US" altLang="ko-KR" sz="1000" b="1">
                  <a:solidFill>
                    <a:schemeClr val="dk1"/>
                  </a:solidFill>
                  <a:effectLst/>
                  <a:latin typeface="+mn-ea"/>
                  <a:ea typeface="+mn-ea"/>
                  <a:cs typeface="+mn-cs"/>
                </a:rPr>
                <a:t> </a:t>
              </a:r>
              <a:r>
                <a:rPr lang="ko-KR" altLang="en-US" sz="1000" b="1" baseline="0">
                  <a:solidFill>
                    <a:sysClr val="windowText" lastClr="000000"/>
                  </a:solidFill>
                  <a:latin typeface="+mn-ea"/>
                  <a:ea typeface="+mn-ea"/>
                  <a:cs typeface="Times New Roman" panose="02020603050405020304" pitchFamily="18" charset="0"/>
                </a:rPr>
                <a:t>지류</a:t>
              </a:r>
              <a:endParaRPr lang="en-US" altLang="ko-KR" sz="1000" b="1" baseline="0">
                <a:solidFill>
                  <a:sysClr val="windowText" lastClr="000000"/>
                </a:solidFill>
                <a:latin typeface="+mn-ea"/>
                <a:ea typeface="+mn-ea"/>
                <a:cs typeface="Times New Roman" panose="02020603050405020304" pitchFamily="18" charset="0"/>
              </a:endParaRPr>
            </a:p>
          </xdr:txBody>
        </xdr:sp>
      </xdr:grpSp>
      <xdr:sp macro="" textlink="">
        <xdr:nvSpPr>
          <xdr:cNvPr id="33" name="타원 32"/>
          <xdr:cNvSpPr/>
        </xdr:nvSpPr>
        <xdr:spPr>
          <a:xfrm>
            <a:off x="47891700" y="2505075"/>
            <a:ext cx="324000" cy="288000"/>
          </a:xfrm>
          <a:prstGeom prst="ellipse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34" name="포인트가 5개인 별 33"/>
          <xdr:cNvSpPr/>
        </xdr:nvSpPr>
        <xdr:spPr>
          <a:xfrm>
            <a:off x="48737048" y="2805121"/>
            <a:ext cx="139238" cy="139238"/>
          </a:xfrm>
          <a:prstGeom prst="star5">
            <a:avLst/>
          </a:prstGeom>
          <a:noFill/>
          <a:ln>
            <a:solidFill>
              <a:srgbClr val="0000CC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58</xdr:col>
      <xdr:colOff>0</xdr:colOff>
      <xdr:row>34</xdr:row>
      <xdr:rowOff>0</xdr:rowOff>
    </xdr:from>
    <xdr:to>
      <xdr:col>63</xdr:col>
      <xdr:colOff>333131</xdr:colOff>
      <xdr:row>47</xdr:row>
      <xdr:rowOff>213429</xdr:rowOff>
    </xdr:to>
    <xdr:pic>
      <xdr:nvPicPr>
        <xdr:cNvPr id="30" name="그림 2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2160031" y="7286625"/>
          <a:ext cx="3785944" cy="2999492"/>
        </a:xfrm>
        <a:prstGeom prst="rect">
          <a:avLst/>
        </a:prstGeom>
      </xdr:spPr>
    </xdr:pic>
    <xdr:clientData/>
  </xdr:twoCellAnchor>
  <xdr:twoCellAnchor editAs="oneCell">
    <xdr:from>
      <xdr:col>64</xdr:col>
      <xdr:colOff>0</xdr:colOff>
      <xdr:row>20</xdr:row>
      <xdr:rowOff>0</xdr:rowOff>
    </xdr:from>
    <xdr:to>
      <xdr:col>69</xdr:col>
      <xdr:colOff>186814</xdr:colOff>
      <xdr:row>34</xdr:row>
      <xdr:rowOff>121048</xdr:rowOff>
    </xdr:to>
    <xdr:pic>
      <xdr:nvPicPr>
        <xdr:cNvPr id="31" name="그림 30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6303406" y="4286250"/>
          <a:ext cx="3639627" cy="3121423"/>
        </a:xfrm>
        <a:prstGeom prst="rect">
          <a:avLst/>
        </a:prstGeom>
      </xdr:spPr>
    </xdr:pic>
    <xdr:clientData/>
  </xdr:twoCellAnchor>
  <xdr:twoCellAnchor editAs="oneCell">
    <xdr:from>
      <xdr:col>64</xdr:col>
      <xdr:colOff>0</xdr:colOff>
      <xdr:row>36</xdr:row>
      <xdr:rowOff>0</xdr:rowOff>
    </xdr:from>
    <xdr:to>
      <xdr:col>68</xdr:col>
      <xdr:colOff>493296</xdr:colOff>
      <xdr:row>50</xdr:row>
      <xdr:rowOff>145434</xdr:rowOff>
    </xdr:to>
    <xdr:pic>
      <xdr:nvPicPr>
        <xdr:cNvPr id="41" name="그림 4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6303406" y="7715250"/>
          <a:ext cx="3255546" cy="3145809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57</xdr:col>
      <xdr:colOff>529166</xdr:colOff>
      <xdr:row>2</xdr:row>
      <xdr:rowOff>148167</xdr:rowOff>
    </xdr:from>
    <xdr:to>
      <xdr:col>63</xdr:col>
      <xdr:colOff>196066</xdr:colOff>
      <xdr:row>17</xdr:row>
      <xdr:rowOff>4367</xdr:rowOff>
    </xdr:to>
    <xdr:grpSp>
      <xdr:nvGrpSpPr>
        <xdr:cNvPr id="2" name="그룹 1"/>
        <xdr:cNvGrpSpPr/>
      </xdr:nvGrpSpPr>
      <xdr:grpSpPr>
        <a:xfrm>
          <a:off x="41459452" y="569988"/>
          <a:ext cx="3749043" cy="2917808"/>
          <a:chOff x="42058167" y="825500"/>
          <a:chExt cx="3785896" cy="2925154"/>
        </a:xfrm>
      </xdr:grpSpPr>
      <xdr:grpSp>
        <xdr:nvGrpSpPr>
          <xdr:cNvPr id="3" name="그룹 2"/>
          <xdr:cNvGrpSpPr/>
        </xdr:nvGrpSpPr>
        <xdr:grpSpPr>
          <a:xfrm>
            <a:off x="42058167" y="825500"/>
            <a:ext cx="3785896" cy="2925154"/>
            <a:chOff x="392944" y="171450"/>
            <a:chExt cx="3740907" cy="3013836"/>
          </a:xfrm>
        </xdr:grpSpPr>
        <xdr:graphicFrame macro="">
          <xdr:nvGraphicFramePr>
            <xdr:cNvPr id="5" name="차트 4"/>
            <xdr:cNvGraphicFramePr>
              <a:graphicFrameLocks/>
            </xdr:cNvGraphicFramePr>
          </xdr:nvGraphicFramePr>
          <xdr:xfrm>
            <a:off x="609601" y="171450"/>
            <a:ext cx="3524250" cy="2828925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  <xdr:sp macro="" textlink="">
          <xdr:nvSpPr>
            <xdr:cNvPr id="6" name="TextBox 5"/>
            <xdr:cNvSpPr txBox="1"/>
          </xdr:nvSpPr>
          <xdr:spPr>
            <a:xfrm>
              <a:off x="2019300" y="2920236"/>
              <a:ext cx="900000" cy="26505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 anchorCtr="1">
              <a:spAutoFit/>
            </a:bodyPr>
            <a:lstStyle/>
            <a:p>
              <a:r>
                <a:rPr lang="en-US" altLang="ko-KR" sz="1200" b="1">
                  <a:latin typeface="Times New Roman" panose="02020603050405020304" pitchFamily="18" charset="0"/>
                  <a:cs typeface="Times New Roman" panose="02020603050405020304" pitchFamily="18" charset="0"/>
                </a:rPr>
                <a:t>Cl</a:t>
              </a:r>
              <a:r>
                <a:rPr lang="en-US" altLang="ko-KR" sz="1200" b="1" baseline="30000">
                  <a:latin typeface="Times New Roman" panose="02020603050405020304" pitchFamily="18" charset="0"/>
                  <a:cs typeface="Times New Roman" panose="02020603050405020304" pitchFamily="18" charset="0"/>
                </a:rPr>
                <a:t>-</a:t>
              </a:r>
              <a:r>
                <a:rPr lang="en-US" altLang="ko-KR" sz="1200" b="1">
                  <a:latin typeface="Times New Roman" panose="02020603050405020304" pitchFamily="18" charset="0"/>
                  <a:cs typeface="Times New Roman" panose="02020603050405020304" pitchFamily="18" charset="0"/>
                </a:rPr>
                <a:t> (</a:t>
              </a:r>
              <a:r>
                <a:rPr lang="el-GR" altLang="ko-KR" sz="1200" b="1">
                  <a:latin typeface="Times New Roman" panose="02020603050405020304" pitchFamily="18" charset="0"/>
                  <a:ea typeface="나눔바른고딕" panose="020B0603020101020101" pitchFamily="50" charset="-127"/>
                  <a:cs typeface="Times New Roman" panose="02020603050405020304" pitchFamily="18" charset="0"/>
                </a:rPr>
                <a:t>μ</a:t>
              </a:r>
              <a:r>
                <a:rPr lang="en-US" altLang="ko-KR" sz="1200" b="1">
                  <a:latin typeface="Times New Roman" panose="02020603050405020304" pitchFamily="18" charset="0"/>
                  <a:ea typeface="나눔바른고딕" panose="020B0603020101020101" pitchFamily="50" charset="-127"/>
                  <a:cs typeface="Times New Roman" panose="02020603050405020304" pitchFamily="18" charset="0"/>
                </a:rPr>
                <a:t>M)</a:t>
              </a:r>
              <a:endParaRPr lang="ko-KR" altLang="en-US" sz="1200" b="1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7" name="TextBox 6"/>
            <xdr:cNvSpPr txBox="1"/>
          </xdr:nvSpPr>
          <xdr:spPr>
            <a:xfrm rot="16200000">
              <a:off x="-483450" y="1362169"/>
              <a:ext cx="2019299" cy="26651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 anchorCtr="1">
              <a:spAutoFit/>
            </a:bodyPr>
            <a:lstStyle/>
            <a:p>
              <a:r>
                <a:rPr lang="en-US" altLang="ko-KR" sz="1200" b="1">
                  <a:latin typeface="Times New Roman" panose="02020603050405020304" pitchFamily="18" charset="0"/>
                  <a:cs typeface="Times New Roman" panose="02020603050405020304" pitchFamily="18" charset="0"/>
                </a:rPr>
                <a:t>NO</a:t>
              </a:r>
              <a:r>
                <a:rPr lang="en-US" altLang="ko-KR" sz="1200" b="1" baseline="-25000">
                  <a:latin typeface="Times New Roman" panose="02020603050405020304" pitchFamily="18" charset="0"/>
                  <a:cs typeface="Times New Roman" panose="02020603050405020304" pitchFamily="18" charset="0"/>
                </a:rPr>
                <a:t>3</a:t>
              </a:r>
              <a:r>
                <a:rPr lang="en-US" altLang="ko-KR" sz="1200" b="1" strike="noStrike" baseline="30000">
                  <a:latin typeface="Times New Roman" panose="02020603050405020304" pitchFamily="18" charset="0"/>
                  <a:cs typeface="Times New Roman" panose="02020603050405020304" pitchFamily="18" charset="0"/>
                </a:rPr>
                <a:t>-</a:t>
              </a:r>
              <a:r>
                <a:rPr lang="en-US" altLang="ko-KR" sz="1200" b="1">
                  <a:latin typeface="Times New Roman" panose="02020603050405020304" pitchFamily="18" charset="0"/>
                  <a:cs typeface="Times New Roman" panose="02020603050405020304" pitchFamily="18" charset="0"/>
                </a:rPr>
                <a:t>/Cl</a:t>
              </a:r>
              <a:r>
                <a:rPr lang="en-US" altLang="ko-KR" sz="1200" b="1" baseline="30000">
                  <a:latin typeface="Times New Roman" panose="02020603050405020304" pitchFamily="18" charset="0"/>
                  <a:cs typeface="Times New Roman" panose="02020603050405020304" pitchFamily="18" charset="0"/>
                </a:rPr>
                <a:t>-</a:t>
              </a:r>
              <a:r>
                <a:rPr lang="en-US" altLang="ko-KR" sz="1200" b="1">
                  <a:latin typeface="Times New Roman" panose="02020603050405020304" pitchFamily="18" charset="0"/>
                  <a:cs typeface="Times New Roman" panose="02020603050405020304" pitchFamily="18" charset="0"/>
                </a:rPr>
                <a:t> (molar ratio)</a:t>
              </a:r>
              <a:endParaRPr lang="ko-KR" altLang="en-US" sz="1200" b="1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</xdr:grpSp>
      <xdr:sp macro="" textlink="">
        <xdr:nvSpPr>
          <xdr:cNvPr id="4" name="TextBox 3"/>
          <xdr:cNvSpPr txBox="1"/>
        </xdr:nvSpPr>
        <xdr:spPr>
          <a:xfrm>
            <a:off x="44454206" y="963453"/>
            <a:ext cx="1081616" cy="54423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 anchorCtr="1">
            <a:noAutofit/>
          </a:bodyPr>
          <a:lstStyle/>
          <a:p>
            <a:r>
              <a:rPr lang="ko-KR" altLang="en-US" sz="1000" b="1">
                <a:solidFill>
                  <a:srgbClr val="0000CC"/>
                </a:solidFill>
                <a:latin typeface="+mn-ea"/>
                <a:ea typeface="+mn-ea"/>
                <a:cs typeface="Times New Roman" panose="02020603050405020304" pitchFamily="18" charset="0"/>
              </a:rPr>
              <a:t>●</a:t>
            </a:r>
            <a:r>
              <a:rPr lang="ko-KR" altLang="en-US" sz="1000" b="1">
                <a:solidFill>
                  <a:sysClr val="windowText" lastClr="000000"/>
                </a:solidFill>
                <a:latin typeface="+mn-ea"/>
                <a:ea typeface="+mn-ea"/>
                <a:cs typeface="Times New Roman" panose="02020603050405020304" pitchFamily="18" charset="0"/>
              </a:rPr>
              <a:t> 유입 지천</a:t>
            </a:r>
            <a:endParaRPr lang="en-US" altLang="ko-KR" sz="1000" b="1" baseline="-25000">
              <a:solidFill>
                <a:sysClr val="windowText" lastClr="000000"/>
              </a:solidFill>
              <a:latin typeface="+mn-ea"/>
              <a:ea typeface="+mn-ea"/>
              <a:cs typeface="Times New Roman" panose="02020603050405020304" pitchFamily="18" charset="0"/>
            </a:endParaRPr>
          </a:p>
          <a:p>
            <a:r>
              <a:rPr lang="ko-KR" altLang="ko-KR" sz="1000" b="1">
                <a:solidFill>
                  <a:srgbClr val="FF0000"/>
                </a:solidFill>
                <a:effectLst/>
                <a:latin typeface="+mn-ea"/>
                <a:ea typeface="+mn-ea"/>
                <a:cs typeface="+mn-cs"/>
              </a:rPr>
              <a:t>▲</a:t>
            </a:r>
            <a:r>
              <a:rPr lang="en-US" altLang="ko-KR" sz="1000" b="1">
                <a:solidFill>
                  <a:schemeClr val="dk1"/>
                </a:solidFill>
                <a:effectLst/>
                <a:latin typeface="+mn-ea"/>
                <a:ea typeface="+mn-ea"/>
                <a:cs typeface="+mn-cs"/>
              </a:rPr>
              <a:t> </a:t>
            </a:r>
            <a:r>
              <a:rPr lang="ko-KR" altLang="en-US" sz="1000" b="1" baseline="0">
                <a:solidFill>
                  <a:sysClr val="windowText" lastClr="000000"/>
                </a:solidFill>
                <a:latin typeface="+mn-ea"/>
                <a:ea typeface="+mn-ea"/>
                <a:cs typeface="Times New Roman" panose="02020603050405020304" pitchFamily="18" charset="0"/>
              </a:rPr>
              <a:t>지석천 본류</a:t>
            </a:r>
            <a:endParaRPr lang="en-US" altLang="ko-KR" sz="1000" b="1" baseline="0">
              <a:solidFill>
                <a:sysClr val="windowText" lastClr="000000"/>
              </a:solidFill>
              <a:latin typeface="+mn-ea"/>
              <a:ea typeface="+mn-ea"/>
              <a:cs typeface="Times New Roman" panose="02020603050405020304" pitchFamily="18" charset="0"/>
            </a:endParaRPr>
          </a:p>
        </xdr:txBody>
      </xdr:sp>
    </xdr:grpSp>
    <xdr:clientData/>
  </xdr:twoCellAnchor>
  <xdr:twoCellAnchor>
    <xdr:from>
      <xdr:col>58</xdr:col>
      <xdr:colOff>439518</xdr:colOff>
      <xdr:row>19</xdr:row>
      <xdr:rowOff>149231</xdr:rowOff>
    </xdr:from>
    <xdr:to>
      <xdr:col>63</xdr:col>
      <xdr:colOff>656116</xdr:colOff>
      <xdr:row>33</xdr:row>
      <xdr:rowOff>87055</xdr:rowOff>
    </xdr:to>
    <xdr:grpSp>
      <xdr:nvGrpSpPr>
        <xdr:cNvPr id="8" name="그룹 7"/>
        <xdr:cNvGrpSpPr/>
      </xdr:nvGrpSpPr>
      <xdr:grpSpPr>
        <a:xfrm>
          <a:off x="42050161" y="4040874"/>
          <a:ext cx="3618384" cy="2795324"/>
          <a:chOff x="42465935" y="4181481"/>
          <a:chExt cx="3656181" cy="2901157"/>
        </a:xfrm>
      </xdr:grpSpPr>
      <xdr:grpSp>
        <xdr:nvGrpSpPr>
          <xdr:cNvPr id="9" name="그룹 8"/>
          <xdr:cNvGrpSpPr/>
        </xdr:nvGrpSpPr>
        <xdr:grpSpPr>
          <a:xfrm>
            <a:off x="42465935" y="4181481"/>
            <a:ext cx="3656181" cy="2901157"/>
            <a:chOff x="9525373" y="2957513"/>
            <a:chExt cx="3190501" cy="3004927"/>
          </a:xfrm>
        </xdr:grpSpPr>
        <xdr:graphicFrame macro="">
          <xdr:nvGraphicFramePr>
            <xdr:cNvPr id="11" name="차트 10"/>
            <xdr:cNvGraphicFramePr/>
          </xdr:nvGraphicFramePr>
          <xdr:xfrm>
            <a:off x="9715499" y="2957513"/>
            <a:ext cx="3000375" cy="283368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  <xdr:sp macro="" textlink="">
          <xdr:nvSpPr>
            <xdr:cNvPr id="12" name="TextBox 11"/>
            <xdr:cNvSpPr txBox="1"/>
          </xdr:nvSpPr>
          <xdr:spPr>
            <a:xfrm>
              <a:off x="10785174" y="5690940"/>
              <a:ext cx="1008000" cy="2715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overflow" horzOverflow="overflow" wrap="square" rtlCol="0" anchor="ctr" anchorCtr="1">
              <a:spAutoFit/>
            </a:bodyPr>
            <a:lstStyle/>
            <a:p>
              <a:r>
                <a:rPr lang="en-US" altLang="ko-KR" sz="1200" b="1">
                  <a:latin typeface="Times New Roman" panose="02020603050405020304" pitchFamily="18" charset="0"/>
                  <a:cs typeface="Times New Roman" panose="02020603050405020304" pitchFamily="18" charset="0"/>
                </a:rPr>
                <a:t>1/NO</a:t>
              </a:r>
              <a:r>
                <a:rPr lang="en-US" altLang="ko-KR" sz="1200" b="1" baseline="-25000">
                  <a:latin typeface="Times New Roman" panose="02020603050405020304" pitchFamily="18" charset="0"/>
                  <a:cs typeface="Times New Roman" panose="02020603050405020304" pitchFamily="18" charset="0"/>
                </a:rPr>
                <a:t>3 </a:t>
              </a:r>
              <a:r>
                <a:rPr lang="en-US" altLang="ko-KR" sz="1200" b="1" baseline="0">
                  <a:latin typeface="Times New Roman" panose="02020603050405020304" pitchFamily="18" charset="0"/>
                  <a:cs typeface="Times New Roman" panose="02020603050405020304" pitchFamily="18" charset="0"/>
                </a:rPr>
                <a:t>(L/mg)</a:t>
              </a:r>
              <a:endParaRPr lang="ko-KR" altLang="en-US" sz="1200" b="1" baseline="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13" name="TextBox 12"/>
            <xdr:cNvSpPr txBox="1"/>
          </xdr:nvSpPr>
          <xdr:spPr>
            <a:xfrm rot="16200000">
              <a:off x="9121663" y="4156556"/>
              <a:ext cx="1052512" cy="24509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 anchorCtr="1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200" b="1" baseline="30000">
                  <a:latin typeface="Times New Roman" panose="02020603050405020304" pitchFamily="18" charset="0"/>
                  <a:cs typeface="Times New Roman" panose="02020603050405020304" pitchFamily="18" charset="0"/>
                </a:rPr>
                <a:t>15</a:t>
              </a:r>
              <a:r>
                <a:rPr lang="en-US" altLang="ko-KR" sz="1200" b="1">
                  <a:latin typeface="Times New Roman" panose="02020603050405020304" pitchFamily="18" charset="0"/>
                  <a:cs typeface="Times New Roman" panose="02020603050405020304" pitchFamily="18" charset="0"/>
                </a:rPr>
                <a:t>N-NO</a:t>
              </a:r>
              <a:r>
                <a:rPr lang="en-US" altLang="ko-KR" sz="1200" b="1" baseline="-25000">
                  <a:latin typeface="Times New Roman" panose="02020603050405020304" pitchFamily="18" charset="0"/>
                  <a:cs typeface="Times New Roman" panose="02020603050405020304" pitchFamily="18" charset="0"/>
                </a:rPr>
                <a:t>3 </a:t>
              </a:r>
              <a:r>
                <a:rPr lang="en-US" altLang="ko-KR" sz="1100" b="1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(‰)</a:t>
              </a:r>
              <a:endParaRPr lang="ko-KR" altLang="ko-KR" sz="1200">
                <a:effectLst/>
              </a:endParaRPr>
            </a:p>
          </xdr:txBody>
        </xdr:sp>
      </xdr:grpSp>
      <xdr:sp macro="" textlink="">
        <xdr:nvSpPr>
          <xdr:cNvPr id="10" name="TextBox 9"/>
          <xdr:cNvSpPr txBox="1"/>
        </xdr:nvSpPr>
        <xdr:spPr>
          <a:xfrm>
            <a:off x="44737864" y="4339173"/>
            <a:ext cx="1083733" cy="5463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 anchorCtr="1">
            <a:noAutofit/>
          </a:bodyPr>
          <a:lstStyle/>
          <a:p>
            <a:r>
              <a:rPr lang="ko-KR" altLang="en-US" sz="1000" b="1">
                <a:solidFill>
                  <a:srgbClr val="0000CC"/>
                </a:solidFill>
                <a:latin typeface="+mn-ea"/>
                <a:ea typeface="+mn-ea"/>
                <a:cs typeface="Times New Roman" panose="02020603050405020304" pitchFamily="18" charset="0"/>
              </a:rPr>
              <a:t>●</a:t>
            </a:r>
            <a:r>
              <a:rPr lang="ko-KR" altLang="en-US" sz="1000" b="1">
                <a:solidFill>
                  <a:sysClr val="windowText" lastClr="000000"/>
                </a:solidFill>
                <a:latin typeface="+mn-ea"/>
                <a:ea typeface="+mn-ea"/>
                <a:cs typeface="Times New Roman" panose="02020603050405020304" pitchFamily="18" charset="0"/>
              </a:rPr>
              <a:t> 유입 지천</a:t>
            </a:r>
            <a:endParaRPr lang="en-US" altLang="ko-KR" sz="1000" b="1" baseline="-25000">
              <a:solidFill>
                <a:sysClr val="windowText" lastClr="000000"/>
              </a:solidFill>
              <a:latin typeface="+mn-ea"/>
              <a:ea typeface="+mn-ea"/>
              <a:cs typeface="Times New Roman" panose="02020603050405020304" pitchFamily="18" charset="0"/>
            </a:endParaRPr>
          </a:p>
          <a:p>
            <a:r>
              <a:rPr lang="ko-KR" altLang="ko-KR" sz="1000" b="1">
                <a:solidFill>
                  <a:srgbClr val="FF0000"/>
                </a:solidFill>
                <a:effectLst/>
                <a:latin typeface="+mn-ea"/>
                <a:ea typeface="+mn-ea"/>
                <a:cs typeface="+mn-cs"/>
              </a:rPr>
              <a:t>▲</a:t>
            </a:r>
            <a:r>
              <a:rPr lang="en-US" altLang="ko-KR" sz="1000" b="1">
                <a:solidFill>
                  <a:schemeClr val="dk1"/>
                </a:solidFill>
                <a:effectLst/>
                <a:latin typeface="+mn-ea"/>
                <a:ea typeface="+mn-ea"/>
                <a:cs typeface="+mn-cs"/>
              </a:rPr>
              <a:t> </a:t>
            </a:r>
            <a:r>
              <a:rPr lang="ko-KR" altLang="en-US" sz="1000" b="1" baseline="0">
                <a:solidFill>
                  <a:sysClr val="windowText" lastClr="000000"/>
                </a:solidFill>
                <a:latin typeface="+mn-ea"/>
                <a:ea typeface="+mn-ea"/>
                <a:cs typeface="Times New Roman" panose="02020603050405020304" pitchFamily="18" charset="0"/>
              </a:rPr>
              <a:t>지석천 본류</a:t>
            </a:r>
            <a:endParaRPr lang="en-US" altLang="ko-KR" sz="1000" b="1" baseline="0">
              <a:solidFill>
                <a:sysClr val="windowText" lastClr="000000"/>
              </a:solidFill>
              <a:latin typeface="+mn-ea"/>
              <a:ea typeface="+mn-ea"/>
              <a:cs typeface="Times New Roman" panose="02020603050405020304" pitchFamily="18" charset="0"/>
            </a:endParaRPr>
          </a:p>
        </xdr:txBody>
      </xdr:sp>
    </xdr:grpSp>
    <xdr:clientData/>
  </xdr:twoCellAnchor>
  <xdr:twoCellAnchor>
    <xdr:from>
      <xdr:col>64</xdr:col>
      <xdr:colOff>382245</xdr:colOff>
      <xdr:row>3</xdr:row>
      <xdr:rowOff>86535</xdr:rowOff>
    </xdr:from>
    <xdr:to>
      <xdr:col>69</xdr:col>
      <xdr:colOff>567155</xdr:colOff>
      <xdr:row>17</xdr:row>
      <xdr:rowOff>145263</xdr:rowOff>
    </xdr:to>
    <xdr:grpSp>
      <xdr:nvGrpSpPr>
        <xdr:cNvPr id="14" name="그룹 13"/>
        <xdr:cNvGrpSpPr/>
      </xdr:nvGrpSpPr>
      <xdr:grpSpPr>
        <a:xfrm>
          <a:off x="46075031" y="712464"/>
          <a:ext cx="3586695" cy="2916228"/>
          <a:chOff x="46536162" y="732118"/>
          <a:chExt cx="3624493" cy="3022062"/>
        </a:xfrm>
      </xdr:grpSpPr>
      <xdr:grpSp>
        <xdr:nvGrpSpPr>
          <xdr:cNvPr id="15" name="그룹 14"/>
          <xdr:cNvGrpSpPr/>
        </xdr:nvGrpSpPr>
        <xdr:grpSpPr>
          <a:xfrm>
            <a:off x="46536162" y="732118"/>
            <a:ext cx="3624493" cy="3022062"/>
            <a:chOff x="36318265" y="212912"/>
            <a:chExt cx="3602705" cy="3039493"/>
          </a:xfrm>
        </xdr:grpSpPr>
        <xdr:grpSp>
          <xdr:nvGrpSpPr>
            <xdr:cNvPr id="17" name="그룹 16"/>
            <xdr:cNvGrpSpPr/>
          </xdr:nvGrpSpPr>
          <xdr:grpSpPr>
            <a:xfrm>
              <a:off x="36318265" y="212912"/>
              <a:ext cx="3602705" cy="3039493"/>
              <a:chOff x="9510958" y="2957512"/>
              <a:chExt cx="3204917" cy="3005978"/>
            </a:xfrm>
          </xdr:grpSpPr>
          <xdr:graphicFrame macro="">
            <xdr:nvGraphicFramePr>
              <xdr:cNvPr id="19" name="차트 18"/>
              <xdr:cNvGraphicFramePr/>
            </xdr:nvGraphicFramePr>
            <xdr:xfrm>
              <a:off x="9715500" y="2957512"/>
              <a:ext cx="3000375" cy="2833688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3"/>
              </a:graphicData>
            </a:graphic>
          </xdr:graphicFrame>
          <xdr:sp macro="" textlink="">
            <xdr:nvSpPr>
              <xdr:cNvPr id="20" name="모서리가 둥근 직사각형 19"/>
              <xdr:cNvSpPr/>
            </xdr:nvSpPr>
            <xdr:spPr>
              <a:xfrm>
                <a:off x="10782492" y="3590064"/>
                <a:ext cx="615201" cy="1835208"/>
              </a:xfrm>
              <a:prstGeom prst="roundRect">
                <a:avLst/>
              </a:prstGeom>
              <a:noFill/>
              <a:ln w="9525">
                <a:solidFill>
                  <a:srgbClr val="FF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  <xdr:sp macro="" textlink="">
            <xdr:nvSpPr>
              <xdr:cNvPr id="21" name="모서리가 둥근 직사각형 20"/>
              <xdr:cNvSpPr/>
            </xdr:nvSpPr>
            <xdr:spPr>
              <a:xfrm>
                <a:off x="10883175" y="3588556"/>
                <a:ext cx="1586570" cy="1835208"/>
              </a:xfrm>
              <a:prstGeom prst="roundRect">
                <a:avLst/>
              </a:prstGeom>
              <a:noFill/>
              <a:ln w="9525">
                <a:solidFill>
                  <a:srgbClr val="00B0F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  <xdr:sp macro="" textlink="">
            <xdr:nvSpPr>
              <xdr:cNvPr id="22" name="모서리가 둥근 직사각형 21"/>
              <xdr:cNvSpPr/>
            </xdr:nvSpPr>
            <xdr:spPr>
              <a:xfrm>
                <a:off x="10100030" y="3590058"/>
                <a:ext cx="971370" cy="1835208"/>
              </a:xfrm>
              <a:prstGeom prst="roundRect">
                <a:avLst/>
              </a:prstGeom>
              <a:noFill/>
              <a:ln w="9525">
                <a:solidFill>
                  <a:srgbClr val="00B05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  <xdr:sp macro="" textlink="">
            <xdr:nvSpPr>
              <xdr:cNvPr id="23" name="TextBox 22"/>
              <xdr:cNvSpPr txBox="1"/>
            </xdr:nvSpPr>
            <xdr:spPr>
              <a:xfrm>
                <a:off x="10785174" y="5689890"/>
                <a:ext cx="1008000" cy="27360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overflow" horzOverflow="overflow" wrap="square" rtlCol="0" anchor="ctr" anchorCtr="1">
                <a:spAutoFit/>
              </a:bodyPr>
              <a:lstStyle/>
              <a:p>
                <a:r>
                  <a:rPr lang="en-US" altLang="ko-KR" sz="1200" b="1" baseline="300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15</a:t>
                </a:r>
                <a:r>
                  <a:rPr lang="en-US" altLang="ko-KR" sz="12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N-NO</a:t>
                </a:r>
                <a:r>
                  <a:rPr lang="en-US" altLang="ko-KR" sz="1200" b="1" baseline="-250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3 </a:t>
                </a:r>
                <a:r>
                  <a:rPr lang="en-US" altLang="ko-KR" sz="1200" b="1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(‰)</a:t>
                </a:r>
                <a:endParaRPr lang="ko-KR" altLang="en-US" sz="1200" b="1" baseline="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xdr:txBody>
          </xdr:sp>
          <xdr:sp macro="" textlink="">
            <xdr:nvSpPr>
              <xdr:cNvPr id="24" name="TextBox 23"/>
              <xdr:cNvSpPr txBox="1"/>
            </xdr:nvSpPr>
            <xdr:spPr>
              <a:xfrm rot="16200000">
                <a:off x="9121663" y="4142141"/>
                <a:ext cx="1052512" cy="273921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 anchorCtr="1">
                <a:spAutoFit/>
              </a:bodyPr>
              <a:lstStyle/>
              <a:p>
                <a:pPr marL="0" marR="0" lvl="0" indent="0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lang="en-US" altLang="ko-KR" sz="1200" b="1" baseline="300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18</a:t>
                </a:r>
                <a:r>
                  <a:rPr lang="en-US" altLang="ko-KR" sz="12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O-NO</a:t>
                </a:r>
                <a:r>
                  <a:rPr lang="en-US" altLang="ko-KR" sz="1200" b="1" baseline="-250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3 </a:t>
                </a:r>
                <a:r>
                  <a:rPr lang="en-US" altLang="ko-KR" sz="1100" b="1" baseline="0">
                    <a:solidFill>
                      <a:schemeClr val="dk1"/>
                    </a:solidFill>
                    <a:effectLst/>
                    <a:latin typeface="+mn-lt"/>
                    <a:ea typeface="+mn-ea"/>
                    <a:cs typeface="+mn-cs"/>
                  </a:rPr>
                  <a:t>(‰)</a:t>
                </a:r>
                <a:endParaRPr lang="ko-KR" altLang="ko-KR" sz="1200">
                  <a:effectLst/>
                </a:endParaRPr>
              </a:p>
            </xdr:txBody>
          </xdr:sp>
          <xdr:sp macro="" textlink="">
            <xdr:nvSpPr>
              <xdr:cNvPr id="25" name="모서리가 둥근 직사각형 24"/>
              <xdr:cNvSpPr/>
            </xdr:nvSpPr>
            <xdr:spPr>
              <a:xfrm>
                <a:off x="10363073" y="3124735"/>
                <a:ext cx="744717" cy="351127"/>
              </a:xfrm>
              <a:prstGeom prst="roundRect">
                <a:avLst/>
              </a:prstGeom>
              <a:noFill/>
              <a:ln w="9525">
                <a:solidFill>
                  <a:srgbClr val="7030A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  <xdr:sp macro="" textlink="">
            <xdr:nvSpPr>
              <xdr:cNvPr id="26" name="TextBox 25"/>
              <xdr:cNvSpPr txBox="1"/>
            </xdr:nvSpPr>
            <xdr:spPr>
              <a:xfrm>
                <a:off x="11744325" y="4984114"/>
                <a:ext cx="666750" cy="32829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 anchorCtr="1">
                <a:spAutoFit/>
              </a:bodyPr>
              <a:lstStyle/>
              <a:p>
                <a:r>
                  <a:rPr lang="en-US" altLang="ko-KR" sz="800" b="1">
                    <a:solidFill>
                      <a:srgbClr val="00B0F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Manure &amp; Sewage</a:t>
                </a:r>
                <a:endParaRPr lang="ko-KR" altLang="en-US" sz="800" b="1" baseline="-25000">
                  <a:solidFill>
                    <a:srgbClr val="00B0F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xdr:txBody>
          </xdr:sp>
          <xdr:sp macro="" textlink="">
            <xdr:nvSpPr>
              <xdr:cNvPr id="27" name="TextBox 26"/>
              <xdr:cNvSpPr txBox="1"/>
            </xdr:nvSpPr>
            <xdr:spPr>
              <a:xfrm>
                <a:off x="10876181" y="5025411"/>
                <a:ext cx="666750" cy="210314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 anchorCtr="1">
                <a:spAutoFit/>
              </a:bodyPr>
              <a:lstStyle/>
              <a:p>
                <a:r>
                  <a:rPr lang="en-US" altLang="ko-KR" sz="800" b="1">
                    <a:solidFill>
                      <a:srgbClr val="FF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Soil N</a:t>
                </a:r>
                <a:endParaRPr lang="ko-KR" altLang="en-US" sz="800" b="1" baseline="-25000">
                  <a:solidFill>
                    <a:srgbClr val="FF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xdr:txBody>
          </xdr:sp>
          <xdr:sp macro="" textlink="">
            <xdr:nvSpPr>
              <xdr:cNvPr id="28" name="TextBox 27"/>
              <xdr:cNvSpPr txBox="1"/>
            </xdr:nvSpPr>
            <xdr:spPr>
              <a:xfrm>
                <a:off x="10443369" y="3144701"/>
                <a:ext cx="582822" cy="328153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 anchorCtr="1">
                <a:spAutoFit/>
              </a:bodyPr>
              <a:lstStyle/>
              <a:p>
                <a:pPr algn="ctr"/>
                <a:r>
                  <a:rPr lang="en-US" altLang="ko-KR" sz="800" b="1">
                    <a:solidFill>
                      <a:srgbClr val="7030A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NO</a:t>
                </a:r>
                <a:r>
                  <a:rPr lang="en-US" altLang="ko-KR" sz="800" b="1" baseline="-25000">
                    <a:solidFill>
                      <a:srgbClr val="7030A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3</a:t>
                </a:r>
                <a:r>
                  <a:rPr lang="en-US" altLang="ko-KR" sz="800" b="1" baseline="30000">
                    <a:solidFill>
                      <a:srgbClr val="7030A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-</a:t>
                </a:r>
                <a:r>
                  <a:rPr lang="en-US" altLang="ko-KR" sz="800" b="1">
                    <a:solidFill>
                      <a:srgbClr val="7030A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</a:p>
              <a:p>
                <a:pPr algn="ctr"/>
                <a:r>
                  <a:rPr lang="en-US" altLang="ko-KR" sz="800" b="1">
                    <a:solidFill>
                      <a:srgbClr val="7030A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fertilizer</a:t>
                </a:r>
              </a:p>
            </xdr:txBody>
          </xdr:sp>
        </xdr:grpSp>
        <xdr:sp macro="" textlink="">
          <xdr:nvSpPr>
            <xdr:cNvPr id="18" name="TextBox 17"/>
            <xdr:cNvSpPr txBox="1"/>
          </xdr:nvSpPr>
          <xdr:spPr>
            <a:xfrm>
              <a:off x="37102677" y="2342031"/>
              <a:ext cx="818610" cy="365828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 anchorCtr="1">
              <a:noAutofit/>
            </a:bodyPr>
            <a:lstStyle/>
            <a:p>
              <a:r>
                <a:rPr lang="en-US" altLang="ko-KR" sz="800" b="1">
                  <a:solidFill>
                    <a:srgbClr val="00B05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Inorganic fertillizer</a:t>
              </a:r>
              <a:endParaRPr lang="ko-KR" altLang="en-US" sz="800" b="1" baseline="-25000">
                <a:solidFill>
                  <a:srgbClr val="00B050"/>
                </a:solidFill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</xdr:grpSp>
      <xdr:sp macro="" textlink="">
        <xdr:nvSpPr>
          <xdr:cNvPr id="16" name="TextBox 15"/>
          <xdr:cNvSpPr txBox="1"/>
        </xdr:nvSpPr>
        <xdr:spPr>
          <a:xfrm>
            <a:off x="48841027" y="887947"/>
            <a:ext cx="1081617" cy="5463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 anchorCtr="1">
            <a:noAutofit/>
          </a:bodyPr>
          <a:lstStyle/>
          <a:p>
            <a:r>
              <a:rPr lang="ko-KR" altLang="en-US" sz="1000" b="1">
                <a:solidFill>
                  <a:srgbClr val="0000CC"/>
                </a:solidFill>
                <a:latin typeface="+mn-ea"/>
                <a:ea typeface="+mn-ea"/>
                <a:cs typeface="Times New Roman" panose="02020603050405020304" pitchFamily="18" charset="0"/>
              </a:rPr>
              <a:t>●</a:t>
            </a:r>
            <a:r>
              <a:rPr lang="ko-KR" altLang="en-US" sz="1000" b="1">
                <a:solidFill>
                  <a:sysClr val="windowText" lastClr="000000"/>
                </a:solidFill>
                <a:latin typeface="+mn-ea"/>
                <a:ea typeface="+mn-ea"/>
                <a:cs typeface="Times New Roman" panose="02020603050405020304" pitchFamily="18" charset="0"/>
              </a:rPr>
              <a:t> 유입 지천</a:t>
            </a:r>
            <a:endParaRPr lang="en-US" altLang="ko-KR" sz="1000" b="1" baseline="-25000">
              <a:solidFill>
                <a:sysClr val="windowText" lastClr="000000"/>
              </a:solidFill>
              <a:latin typeface="+mn-ea"/>
              <a:ea typeface="+mn-ea"/>
              <a:cs typeface="Times New Roman" panose="02020603050405020304" pitchFamily="18" charset="0"/>
            </a:endParaRPr>
          </a:p>
          <a:p>
            <a:r>
              <a:rPr lang="ko-KR" altLang="ko-KR" sz="1000" b="1">
                <a:solidFill>
                  <a:srgbClr val="FF0000"/>
                </a:solidFill>
                <a:effectLst/>
                <a:latin typeface="+mn-ea"/>
                <a:ea typeface="+mn-ea"/>
                <a:cs typeface="+mn-cs"/>
              </a:rPr>
              <a:t>▲</a:t>
            </a:r>
            <a:r>
              <a:rPr lang="en-US" altLang="ko-KR" sz="1000" b="1">
                <a:solidFill>
                  <a:schemeClr val="dk1"/>
                </a:solidFill>
                <a:effectLst/>
                <a:latin typeface="+mn-ea"/>
                <a:ea typeface="+mn-ea"/>
                <a:cs typeface="+mn-cs"/>
              </a:rPr>
              <a:t> </a:t>
            </a:r>
            <a:r>
              <a:rPr lang="ko-KR" altLang="en-US" sz="1000" b="1" baseline="0">
                <a:solidFill>
                  <a:sysClr val="windowText" lastClr="000000"/>
                </a:solidFill>
                <a:latin typeface="+mn-ea"/>
                <a:ea typeface="+mn-ea"/>
                <a:cs typeface="Times New Roman" panose="02020603050405020304" pitchFamily="18" charset="0"/>
              </a:rPr>
              <a:t>지석천 본류</a:t>
            </a:r>
            <a:endParaRPr lang="en-US" altLang="ko-KR" sz="1000" b="1" baseline="0">
              <a:solidFill>
                <a:sysClr val="windowText" lastClr="000000"/>
              </a:solidFill>
              <a:latin typeface="+mn-ea"/>
              <a:ea typeface="+mn-ea"/>
              <a:cs typeface="Times New Roman" panose="02020603050405020304" pitchFamily="18" charset="0"/>
            </a:endParaRPr>
          </a:p>
        </xdr:txBody>
      </xdr:sp>
    </xdr:grpSp>
    <xdr:clientData/>
  </xdr:twoCellAnchor>
  <xdr:twoCellAnchor editAs="oneCell">
    <xdr:from>
      <xdr:col>65</xdr:col>
      <xdr:colOff>0</xdr:colOff>
      <xdr:row>19</xdr:row>
      <xdr:rowOff>0</xdr:rowOff>
    </xdr:from>
    <xdr:to>
      <xdr:col>70</xdr:col>
      <xdr:colOff>187850</xdr:colOff>
      <xdr:row>33</xdr:row>
      <xdr:rowOff>121510</xdr:rowOff>
    </xdr:to>
    <xdr:pic>
      <xdr:nvPicPr>
        <xdr:cNvPr id="29" name="그림 2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6710600" y="3990975"/>
          <a:ext cx="3616850" cy="3055210"/>
        </a:xfrm>
        <a:prstGeom prst="rect">
          <a:avLst/>
        </a:prstGeom>
      </xdr:spPr>
    </xdr:pic>
    <xdr:clientData/>
  </xdr:twoCellAnchor>
  <xdr:twoCellAnchor editAs="oneCell">
    <xdr:from>
      <xdr:col>70</xdr:col>
      <xdr:colOff>0</xdr:colOff>
      <xdr:row>3</xdr:row>
      <xdr:rowOff>0</xdr:rowOff>
    </xdr:from>
    <xdr:to>
      <xdr:col>75</xdr:col>
      <xdr:colOff>352458</xdr:colOff>
      <xdr:row>17</xdr:row>
      <xdr:rowOff>72737</xdr:rowOff>
    </xdr:to>
    <xdr:pic>
      <xdr:nvPicPr>
        <xdr:cNvPr id="30" name="그림 29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0139600" y="638175"/>
          <a:ext cx="3781458" cy="3006437"/>
        </a:xfrm>
        <a:prstGeom prst="rect">
          <a:avLst/>
        </a:prstGeom>
      </xdr:spPr>
    </xdr:pic>
    <xdr:clientData/>
  </xdr:twoCellAnchor>
  <xdr:twoCellAnchor>
    <xdr:from>
      <xdr:col>62</xdr:col>
      <xdr:colOff>310925</xdr:colOff>
      <xdr:row>11</xdr:row>
      <xdr:rowOff>90823</xdr:rowOff>
    </xdr:from>
    <xdr:to>
      <xdr:col>62</xdr:col>
      <xdr:colOff>454925</xdr:colOff>
      <xdr:row>12</xdr:row>
      <xdr:rowOff>20511</xdr:rowOff>
    </xdr:to>
    <xdr:sp macro="" textlink="">
      <xdr:nvSpPr>
        <xdr:cNvPr id="31" name="포인트가 5개인 별 30"/>
        <xdr:cNvSpPr/>
      </xdr:nvSpPr>
      <xdr:spPr>
        <a:xfrm>
          <a:off x="45233206" y="2448261"/>
          <a:ext cx="144000" cy="144000"/>
        </a:xfrm>
        <a:prstGeom prst="star5">
          <a:avLst/>
        </a:prstGeom>
        <a:noFill/>
        <a:ln>
          <a:solidFill>
            <a:srgbClr val="0000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67</xdr:col>
      <xdr:colOff>653812</xdr:colOff>
      <xdr:row>13</xdr:row>
      <xdr:rowOff>64627</xdr:rowOff>
    </xdr:from>
    <xdr:to>
      <xdr:col>68</xdr:col>
      <xdr:colOff>107250</xdr:colOff>
      <xdr:row>13</xdr:row>
      <xdr:rowOff>208627</xdr:rowOff>
    </xdr:to>
    <xdr:sp macro="" textlink="">
      <xdr:nvSpPr>
        <xdr:cNvPr id="33" name="포인트가 5개인 별 32"/>
        <xdr:cNvSpPr/>
      </xdr:nvSpPr>
      <xdr:spPr>
        <a:xfrm>
          <a:off x="49028906" y="2850690"/>
          <a:ext cx="144000" cy="144000"/>
        </a:xfrm>
        <a:prstGeom prst="star5">
          <a:avLst/>
        </a:prstGeom>
        <a:noFill/>
        <a:ln>
          <a:solidFill>
            <a:srgbClr val="0000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58</xdr:col>
      <xdr:colOff>407768</xdr:colOff>
      <xdr:row>20</xdr:row>
      <xdr:rowOff>21875</xdr:rowOff>
    </xdr:from>
    <xdr:to>
      <xdr:col>63</xdr:col>
      <xdr:colOff>202156</xdr:colOff>
      <xdr:row>34</xdr:row>
      <xdr:rowOff>45500</xdr:rowOff>
    </xdr:to>
    <xdr:grpSp>
      <xdr:nvGrpSpPr>
        <xdr:cNvPr id="4" name="그룹 3"/>
        <xdr:cNvGrpSpPr/>
      </xdr:nvGrpSpPr>
      <xdr:grpSpPr>
        <a:xfrm>
          <a:off x="42877362" y="4308125"/>
          <a:ext cx="3247200" cy="3024000"/>
          <a:chOff x="42751685" y="4265792"/>
          <a:chExt cx="3707208" cy="3044032"/>
        </a:xfrm>
      </xdr:grpSpPr>
      <xdr:grpSp>
        <xdr:nvGrpSpPr>
          <xdr:cNvPr id="32" name="그룹 31"/>
          <xdr:cNvGrpSpPr/>
        </xdr:nvGrpSpPr>
        <xdr:grpSpPr>
          <a:xfrm>
            <a:off x="42751685" y="4265792"/>
            <a:ext cx="3707208" cy="3044032"/>
            <a:chOff x="9525373" y="2957513"/>
            <a:chExt cx="3190501" cy="3004927"/>
          </a:xfrm>
        </xdr:grpSpPr>
        <xdr:graphicFrame macro="">
          <xdr:nvGraphicFramePr>
            <xdr:cNvPr id="33" name="차트 32"/>
            <xdr:cNvGraphicFramePr/>
          </xdr:nvGraphicFramePr>
          <xdr:xfrm>
            <a:off x="9715499" y="2957513"/>
            <a:ext cx="3000375" cy="283368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  <xdr:sp macro="" textlink="">
          <xdr:nvSpPr>
            <xdr:cNvPr id="34" name="TextBox 33"/>
            <xdr:cNvSpPr txBox="1"/>
          </xdr:nvSpPr>
          <xdr:spPr>
            <a:xfrm>
              <a:off x="10785174" y="5690940"/>
              <a:ext cx="1008000" cy="2715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overflow" horzOverflow="overflow" wrap="square" rtlCol="0" anchor="ctr" anchorCtr="1">
              <a:spAutoFit/>
            </a:bodyPr>
            <a:lstStyle/>
            <a:p>
              <a:r>
                <a:rPr lang="en-US" altLang="ko-KR" sz="1200" b="1">
                  <a:latin typeface="Times New Roman" panose="02020603050405020304" pitchFamily="18" charset="0"/>
                  <a:cs typeface="Times New Roman" panose="02020603050405020304" pitchFamily="18" charset="0"/>
                </a:rPr>
                <a:t>1/NO</a:t>
              </a:r>
              <a:r>
                <a:rPr lang="en-US" altLang="ko-KR" sz="1200" b="1" baseline="-25000">
                  <a:latin typeface="Times New Roman" panose="02020603050405020304" pitchFamily="18" charset="0"/>
                  <a:cs typeface="Times New Roman" panose="02020603050405020304" pitchFamily="18" charset="0"/>
                </a:rPr>
                <a:t>3 </a:t>
              </a:r>
              <a:r>
                <a:rPr lang="en-US" altLang="ko-KR" sz="1200" b="1" baseline="0">
                  <a:latin typeface="Times New Roman" panose="02020603050405020304" pitchFamily="18" charset="0"/>
                  <a:cs typeface="Times New Roman" panose="02020603050405020304" pitchFamily="18" charset="0"/>
                </a:rPr>
                <a:t>(L/mg)</a:t>
              </a:r>
              <a:endParaRPr lang="ko-KR" altLang="en-US" sz="1200" b="1" baseline="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  <xdr:sp macro="" textlink="">
          <xdr:nvSpPr>
            <xdr:cNvPr id="35" name="TextBox 34"/>
            <xdr:cNvSpPr txBox="1"/>
          </xdr:nvSpPr>
          <xdr:spPr>
            <a:xfrm rot="16200000">
              <a:off x="9121663" y="4156556"/>
              <a:ext cx="1052512" cy="24509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 anchorCtr="1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200" b="1" baseline="30000">
                  <a:latin typeface="Times New Roman" panose="02020603050405020304" pitchFamily="18" charset="0"/>
                  <a:cs typeface="Times New Roman" panose="02020603050405020304" pitchFamily="18" charset="0"/>
                </a:rPr>
                <a:t>15</a:t>
              </a:r>
              <a:r>
                <a:rPr lang="en-US" altLang="ko-KR" sz="1200" b="1">
                  <a:latin typeface="Times New Roman" panose="02020603050405020304" pitchFamily="18" charset="0"/>
                  <a:cs typeface="Times New Roman" panose="02020603050405020304" pitchFamily="18" charset="0"/>
                </a:rPr>
                <a:t>N-NO</a:t>
              </a:r>
              <a:r>
                <a:rPr lang="en-US" altLang="ko-KR" sz="1200" b="1" baseline="-25000">
                  <a:latin typeface="Times New Roman" panose="02020603050405020304" pitchFamily="18" charset="0"/>
                  <a:cs typeface="Times New Roman" panose="02020603050405020304" pitchFamily="18" charset="0"/>
                </a:rPr>
                <a:t>3 </a:t>
              </a:r>
              <a:r>
                <a:rPr lang="en-US" altLang="ko-KR" sz="1100" b="1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(‰)</a:t>
              </a:r>
              <a:endParaRPr lang="ko-KR" altLang="ko-KR" sz="1200">
                <a:effectLst/>
              </a:endParaRPr>
            </a:p>
          </xdr:txBody>
        </xdr:sp>
      </xdr:grpSp>
      <xdr:sp macro="" textlink="">
        <xdr:nvSpPr>
          <xdr:cNvPr id="58" name="TextBox 57"/>
          <xdr:cNvSpPr txBox="1"/>
        </xdr:nvSpPr>
        <xdr:spPr>
          <a:xfrm>
            <a:off x="45044223" y="4423836"/>
            <a:ext cx="1081616" cy="54423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 anchorCtr="1">
            <a:noAutofit/>
          </a:bodyPr>
          <a:lstStyle/>
          <a:p>
            <a:r>
              <a:rPr lang="ko-KR" altLang="en-US" sz="1000" b="1">
                <a:solidFill>
                  <a:srgbClr val="0000CC"/>
                </a:solidFill>
                <a:latin typeface="+mn-ea"/>
                <a:ea typeface="+mn-ea"/>
                <a:cs typeface="Times New Roman" panose="02020603050405020304" pitchFamily="18" charset="0"/>
              </a:rPr>
              <a:t>●</a:t>
            </a:r>
            <a:r>
              <a:rPr lang="ko-KR" altLang="en-US" sz="1000" b="1">
                <a:solidFill>
                  <a:sysClr val="windowText" lastClr="000000"/>
                </a:solidFill>
                <a:latin typeface="+mn-ea"/>
                <a:ea typeface="+mn-ea"/>
                <a:cs typeface="Times New Roman" panose="02020603050405020304" pitchFamily="18" charset="0"/>
              </a:rPr>
              <a:t> 본류</a:t>
            </a:r>
            <a:endParaRPr lang="en-US" altLang="ko-KR" sz="1000" b="1" baseline="-25000">
              <a:solidFill>
                <a:sysClr val="windowText" lastClr="000000"/>
              </a:solidFill>
              <a:latin typeface="+mn-ea"/>
              <a:ea typeface="+mn-ea"/>
              <a:cs typeface="Times New Roman" panose="02020603050405020304" pitchFamily="18" charset="0"/>
            </a:endParaRPr>
          </a:p>
          <a:p>
            <a:r>
              <a:rPr lang="ko-KR" altLang="ko-KR" sz="1000" b="1">
                <a:solidFill>
                  <a:srgbClr val="FF0000"/>
                </a:solidFill>
                <a:effectLst/>
                <a:latin typeface="+mn-ea"/>
                <a:ea typeface="+mn-ea"/>
                <a:cs typeface="+mn-cs"/>
              </a:rPr>
              <a:t>▲</a:t>
            </a:r>
            <a:r>
              <a:rPr lang="en-US" altLang="ko-KR" sz="1000" b="1">
                <a:solidFill>
                  <a:schemeClr val="dk1"/>
                </a:solidFill>
                <a:effectLst/>
                <a:latin typeface="+mn-ea"/>
                <a:ea typeface="+mn-ea"/>
                <a:cs typeface="+mn-cs"/>
              </a:rPr>
              <a:t> </a:t>
            </a:r>
            <a:r>
              <a:rPr lang="ko-KR" altLang="en-US" sz="1000" b="1" baseline="0">
                <a:solidFill>
                  <a:sysClr val="windowText" lastClr="000000"/>
                </a:solidFill>
                <a:latin typeface="+mn-ea"/>
                <a:ea typeface="+mn-ea"/>
                <a:cs typeface="Times New Roman" panose="02020603050405020304" pitchFamily="18" charset="0"/>
              </a:rPr>
              <a:t>지류</a:t>
            </a:r>
            <a:endParaRPr lang="en-US" altLang="ko-KR" sz="1000" b="1" baseline="0">
              <a:solidFill>
                <a:sysClr val="windowText" lastClr="000000"/>
              </a:solidFill>
              <a:latin typeface="+mn-ea"/>
              <a:ea typeface="+mn-ea"/>
              <a:cs typeface="Times New Roman" panose="02020603050405020304" pitchFamily="18" charset="0"/>
            </a:endParaRPr>
          </a:p>
        </xdr:txBody>
      </xdr:sp>
    </xdr:grpSp>
    <xdr:clientData/>
  </xdr:twoCellAnchor>
  <xdr:twoCellAnchor>
    <xdr:from>
      <xdr:col>58</xdr:col>
      <xdr:colOff>0</xdr:colOff>
      <xdr:row>3</xdr:row>
      <xdr:rowOff>93382</xdr:rowOff>
    </xdr:from>
    <xdr:to>
      <xdr:col>63</xdr:col>
      <xdr:colOff>397340</xdr:colOff>
      <xdr:row>17</xdr:row>
      <xdr:rowOff>198077</xdr:rowOff>
    </xdr:to>
    <xdr:grpSp>
      <xdr:nvGrpSpPr>
        <xdr:cNvPr id="7" name="그룹 6"/>
        <xdr:cNvGrpSpPr/>
      </xdr:nvGrpSpPr>
      <xdr:grpSpPr>
        <a:xfrm>
          <a:off x="42469594" y="736320"/>
          <a:ext cx="3850152" cy="3105070"/>
          <a:chOff x="42469594" y="736320"/>
          <a:chExt cx="3850152" cy="3105070"/>
        </a:xfrm>
      </xdr:grpSpPr>
      <xdr:grpSp>
        <xdr:nvGrpSpPr>
          <xdr:cNvPr id="2" name="그룹 1"/>
          <xdr:cNvGrpSpPr/>
        </xdr:nvGrpSpPr>
        <xdr:grpSpPr>
          <a:xfrm>
            <a:off x="42469594" y="736320"/>
            <a:ext cx="3850152" cy="3105070"/>
            <a:chOff x="42343917" y="738965"/>
            <a:chExt cx="3836923" cy="3068029"/>
          </a:xfrm>
        </xdr:grpSpPr>
        <xdr:grpSp>
          <xdr:nvGrpSpPr>
            <xdr:cNvPr id="28" name="그룹 27"/>
            <xdr:cNvGrpSpPr/>
          </xdr:nvGrpSpPr>
          <xdr:grpSpPr>
            <a:xfrm>
              <a:off x="42343917" y="738965"/>
              <a:ext cx="3836923" cy="3068029"/>
              <a:chOff x="392944" y="171450"/>
              <a:chExt cx="3740907" cy="3013836"/>
            </a:xfrm>
          </xdr:grpSpPr>
          <xdr:graphicFrame macro="">
            <xdr:nvGraphicFramePr>
              <xdr:cNvPr id="29" name="차트 28"/>
              <xdr:cNvGraphicFramePr>
                <a:graphicFrameLocks/>
              </xdr:cNvGraphicFramePr>
            </xdr:nvGraphicFramePr>
            <xdr:xfrm>
              <a:off x="609601" y="171450"/>
              <a:ext cx="3524250" cy="2828925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2"/>
              </a:graphicData>
            </a:graphic>
          </xdr:graphicFrame>
          <xdr:sp macro="" textlink="">
            <xdr:nvSpPr>
              <xdr:cNvPr id="30" name="TextBox 29"/>
              <xdr:cNvSpPr txBox="1"/>
            </xdr:nvSpPr>
            <xdr:spPr>
              <a:xfrm>
                <a:off x="2019300" y="2920236"/>
                <a:ext cx="900000" cy="2650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 anchorCtr="1">
                <a:spAutoFit/>
              </a:bodyPr>
              <a:lstStyle/>
              <a:p>
                <a:r>
                  <a:rPr lang="en-US" altLang="ko-KR" sz="12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Cl</a:t>
                </a:r>
                <a:r>
                  <a:rPr lang="en-US" altLang="ko-KR" sz="1200" b="1" baseline="300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-</a:t>
                </a:r>
                <a:r>
                  <a:rPr lang="en-US" altLang="ko-KR" sz="12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</a:t>
                </a:r>
                <a:r>
                  <a:rPr lang="el-GR" altLang="ko-KR" sz="1200" b="1">
                    <a:latin typeface="Times New Roman" panose="02020603050405020304" pitchFamily="18" charset="0"/>
                    <a:ea typeface="나눔바른고딕" panose="020B0603020101020101" pitchFamily="50" charset="-127"/>
                    <a:cs typeface="Times New Roman" panose="02020603050405020304" pitchFamily="18" charset="0"/>
                  </a:rPr>
                  <a:t>μ</a:t>
                </a:r>
                <a:r>
                  <a:rPr lang="en-US" altLang="ko-KR" sz="1200" b="1">
                    <a:latin typeface="Times New Roman" panose="02020603050405020304" pitchFamily="18" charset="0"/>
                    <a:ea typeface="나눔바른고딕" panose="020B0603020101020101" pitchFamily="50" charset="-127"/>
                    <a:cs typeface="Times New Roman" panose="02020603050405020304" pitchFamily="18" charset="0"/>
                  </a:rPr>
                  <a:t>M)</a:t>
                </a:r>
                <a:endParaRPr lang="ko-KR" altLang="en-US" sz="1200" b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xdr:txBody>
          </xdr:sp>
          <xdr:sp macro="" textlink="">
            <xdr:nvSpPr>
              <xdr:cNvPr id="31" name="TextBox 30"/>
              <xdr:cNvSpPr txBox="1"/>
            </xdr:nvSpPr>
            <xdr:spPr>
              <a:xfrm rot="16200000">
                <a:off x="-483450" y="1362169"/>
                <a:ext cx="2019299" cy="266511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 anchorCtr="1">
                <a:spAutoFit/>
              </a:bodyPr>
              <a:lstStyle/>
              <a:p>
                <a:r>
                  <a:rPr lang="en-US" altLang="ko-KR" sz="12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NO</a:t>
                </a:r>
                <a:r>
                  <a:rPr lang="en-US" altLang="ko-KR" sz="1200" b="1" baseline="-250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3</a:t>
                </a:r>
                <a:r>
                  <a:rPr lang="en-US" altLang="ko-KR" sz="1200" b="1" strike="noStrike" baseline="300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-</a:t>
                </a:r>
                <a:r>
                  <a:rPr lang="en-US" altLang="ko-KR" sz="12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/Cl</a:t>
                </a:r>
                <a:r>
                  <a:rPr lang="en-US" altLang="ko-KR" sz="1200" b="1" baseline="300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-</a:t>
                </a:r>
                <a:r>
                  <a:rPr lang="en-US" altLang="ko-KR" sz="12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(molar ratio)</a:t>
                </a:r>
                <a:endParaRPr lang="ko-KR" altLang="en-US" sz="1200" b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xdr:txBody>
          </xdr:sp>
        </xdr:grpSp>
        <xdr:sp macro="" textlink="">
          <xdr:nvSpPr>
            <xdr:cNvPr id="56" name="TextBox 55"/>
            <xdr:cNvSpPr txBox="1"/>
          </xdr:nvSpPr>
          <xdr:spPr>
            <a:xfrm>
              <a:off x="44788667" y="889006"/>
              <a:ext cx="1081617" cy="544234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 anchorCtr="1">
              <a:noAutofit/>
            </a:bodyPr>
            <a:lstStyle/>
            <a:p>
              <a:r>
                <a:rPr lang="ko-KR" altLang="en-US" sz="1000" b="1">
                  <a:solidFill>
                    <a:srgbClr val="0000CC"/>
                  </a:solidFill>
                  <a:latin typeface="+mn-ea"/>
                  <a:ea typeface="+mn-ea"/>
                  <a:cs typeface="Times New Roman" panose="02020603050405020304" pitchFamily="18" charset="0"/>
                </a:rPr>
                <a:t>●</a:t>
              </a:r>
              <a:r>
                <a:rPr lang="ko-KR" altLang="en-US" sz="1000" b="1">
                  <a:solidFill>
                    <a:sysClr val="windowText" lastClr="000000"/>
                  </a:solidFill>
                  <a:latin typeface="+mn-ea"/>
                  <a:ea typeface="+mn-ea"/>
                  <a:cs typeface="Times New Roman" panose="02020603050405020304" pitchFamily="18" charset="0"/>
                </a:rPr>
                <a:t> 본류</a:t>
              </a:r>
              <a:endParaRPr lang="en-US" altLang="ko-KR" sz="1000" b="1" baseline="-25000">
                <a:solidFill>
                  <a:sysClr val="windowText" lastClr="000000"/>
                </a:solidFill>
                <a:latin typeface="+mn-ea"/>
                <a:ea typeface="+mn-ea"/>
                <a:cs typeface="Times New Roman" panose="02020603050405020304" pitchFamily="18" charset="0"/>
              </a:endParaRPr>
            </a:p>
            <a:p>
              <a:r>
                <a:rPr lang="ko-KR" altLang="ko-KR" sz="1000" b="1">
                  <a:solidFill>
                    <a:srgbClr val="FF0000"/>
                  </a:solidFill>
                  <a:effectLst/>
                  <a:latin typeface="+mn-ea"/>
                  <a:ea typeface="+mn-ea"/>
                  <a:cs typeface="+mn-cs"/>
                </a:rPr>
                <a:t>▲</a:t>
              </a:r>
              <a:r>
                <a:rPr lang="en-US" altLang="ko-KR" sz="1000" b="1">
                  <a:solidFill>
                    <a:schemeClr val="dk1"/>
                  </a:solidFill>
                  <a:effectLst/>
                  <a:latin typeface="+mn-ea"/>
                  <a:ea typeface="+mn-ea"/>
                  <a:cs typeface="+mn-cs"/>
                </a:rPr>
                <a:t> </a:t>
              </a:r>
              <a:r>
                <a:rPr lang="ko-KR" altLang="en-US" sz="1000" b="1" baseline="0">
                  <a:solidFill>
                    <a:sysClr val="windowText" lastClr="000000"/>
                  </a:solidFill>
                  <a:latin typeface="+mn-ea"/>
                  <a:ea typeface="+mn-ea"/>
                  <a:cs typeface="Times New Roman" panose="02020603050405020304" pitchFamily="18" charset="0"/>
                </a:rPr>
                <a:t>지류</a:t>
              </a:r>
              <a:endParaRPr lang="en-US" altLang="ko-KR" sz="1000" b="1" baseline="0">
                <a:solidFill>
                  <a:sysClr val="windowText" lastClr="000000"/>
                </a:solidFill>
                <a:latin typeface="+mn-ea"/>
                <a:ea typeface="+mn-ea"/>
                <a:cs typeface="Times New Roman" panose="02020603050405020304" pitchFamily="18" charset="0"/>
              </a:endParaRPr>
            </a:p>
          </xdr:txBody>
        </xdr:sp>
      </xdr:grpSp>
      <xdr:sp macro="" textlink="">
        <xdr:nvSpPr>
          <xdr:cNvPr id="49" name="포인트가 5개인 별 48"/>
          <xdr:cNvSpPr/>
        </xdr:nvSpPr>
        <xdr:spPr>
          <a:xfrm>
            <a:off x="45416286" y="2674562"/>
            <a:ext cx="144000" cy="146646"/>
          </a:xfrm>
          <a:prstGeom prst="star5">
            <a:avLst/>
          </a:prstGeom>
          <a:noFill/>
          <a:ln>
            <a:solidFill>
              <a:srgbClr val="0000CC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64</xdr:col>
      <xdr:colOff>0</xdr:colOff>
      <xdr:row>4</xdr:row>
      <xdr:rowOff>0</xdr:rowOff>
    </xdr:from>
    <xdr:to>
      <xdr:col>69</xdr:col>
      <xdr:colOff>168788</xdr:colOff>
      <xdr:row>17</xdr:row>
      <xdr:rowOff>209137</xdr:rowOff>
    </xdr:to>
    <xdr:grpSp>
      <xdr:nvGrpSpPr>
        <xdr:cNvPr id="10" name="그룹 9"/>
        <xdr:cNvGrpSpPr/>
      </xdr:nvGrpSpPr>
      <xdr:grpSpPr>
        <a:xfrm>
          <a:off x="46612969" y="857250"/>
          <a:ext cx="3621600" cy="2995200"/>
          <a:chOff x="46612969" y="857250"/>
          <a:chExt cx="3688749" cy="3201978"/>
        </a:xfrm>
      </xdr:grpSpPr>
      <xdr:grpSp>
        <xdr:nvGrpSpPr>
          <xdr:cNvPr id="3" name="그룹 2"/>
          <xdr:cNvGrpSpPr/>
        </xdr:nvGrpSpPr>
        <xdr:grpSpPr>
          <a:xfrm>
            <a:off x="46612969" y="857250"/>
            <a:ext cx="3688749" cy="3201978"/>
            <a:chOff x="46471417" y="857250"/>
            <a:chExt cx="3675520" cy="3164936"/>
          </a:xfrm>
        </xdr:grpSpPr>
        <xdr:grpSp>
          <xdr:nvGrpSpPr>
            <xdr:cNvPr id="36" name="그룹 35"/>
            <xdr:cNvGrpSpPr/>
          </xdr:nvGrpSpPr>
          <xdr:grpSpPr>
            <a:xfrm>
              <a:off x="46471417" y="857250"/>
              <a:ext cx="3675520" cy="3164936"/>
              <a:chOff x="36318265" y="212912"/>
              <a:chExt cx="3602705" cy="3039493"/>
            </a:xfrm>
          </xdr:grpSpPr>
          <xdr:grpSp>
            <xdr:nvGrpSpPr>
              <xdr:cNvPr id="37" name="그룹 36"/>
              <xdr:cNvGrpSpPr/>
            </xdr:nvGrpSpPr>
            <xdr:grpSpPr>
              <a:xfrm>
                <a:off x="36318265" y="212912"/>
                <a:ext cx="3602705" cy="3039493"/>
                <a:chOff x="9510958" y="2957512"/>
                <a:chExt cx="3204917" cy="3005978"/>
              </a:xfrm>
            </xdr:grpSpPr>
            <xdr:graphicFrame macro="">
              <xdr:nvGraphicFramePr>
                <xdr:cNvPr id="39" name="차트 38"/>
                <xdr:cNvGraphicFramePr/>
              </xdr:nvGraphicFramePr>
              <xdr:xfrm>
                <a:off x="9715500" y="2957512"/>
                <a:ext cx="3000375" cy="2833688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3"/>
                </a:graphicData>
              </a:graphic>
            </xdr:graphicFrame>
            <xdr:sp macro="" textlink="">
              <xdr:nvSpPr>
                <xdr:cNvPr id="40" name="모서리가 둥근 직사각형 39"/>
                <xdr:cNvSpPr/>
              </xdr:nvSpPr>
              <xdr:spPr>
                <a:xfrm>
                  <a:off x="10782492" y="3590064"/>
                  <a:ext cx="615201" cy="1829850"/>
                </a:xfrm>
                <a:prstGeom prst="roundRect">
                  <a:avLst/>
                </a:prstGeom>
                <a:noFill/>
                <a:ln w="9525">
                  <a:solidFill>
                    <a:srgbClr val="FF0000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ko-KR" altLang="en-US" sz="1100"/>
                </a:p>
              </xdr:txBody>
            </xdr:sp>
            <xdr:sp macro="" textlink="">
              <xdr:nvSpPr>
                <xdr:cNvPr id="41" name="모서리가 둥근 직사각형 40"/>
                <xdr:cNvSpPr/>
              </xdr:nvSpPr>
              <xdr:spPr>
                <a:xfrm>
                  <a:off x="10883175" y="3588556"/>
                  <a:ext cx="1586570" cy="1829850"/>
                </a:xfrm>
                <a:prstGeom prst="roundRect">
                  <a:avLst/>
                </a:prstGeom>
                <a:noFill/>
                <a:ln w="9525">
                  <a:solidFill>
                    <a:srgbClr val="00B0F0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ko-KR" altLang="en-US" sz="1100"/>
                </a:p>
              </xdr:txBody>
            </xdr:sp>
            <xdr:sp macro="" textlink="">
              <xdr:nvSpPr>
                <xdr:cNvPr id="42" name="모서리가 둥근 직사각형 41"/>
                <xdr:cNvSpPr/>
              </xdr:nvSpPr>
              <xdr:spPr>
                <a:xfrm>
                  <a:off x="10100030" y="3590058"/>
                  <a:ext cx="971370" cy="1829850"/>
                </a:xfrm>
                <a:prstGeom prst="roundRect">
                  <a:avLst/>
                </a:prstGeom>
                <a:noFill/>
                <a:ln w="9525">
                  <a:solidFill>
                    <a:srgbClr val="00B050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ko-KR" altLang="en-US" sz="1100"/>
                </a:p>
              </xdr:txBody>
            </xdr:sp>
            <xdr:sp macro="" textlink="">
              <xdr:nvSpPr>
                <xdr:cNvPr id="43" name="TextBox 42"/>
                <xdr:cNvSpPr txBox="1"/>
              </xdr:nvSpPr>
              <xdr:spPr>
                <a:xfrm>
                  <a:off x="10785174" y="5689890"/>
                  <a:ext cx="1008000" cy="273600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overflow" horzOverflow="overflow" wrap="square" rtlCol="0" anchor="ctr" anchorCtr="1">
                  <a:spAutoFit/>
                </a:bodyPr>
                <a:lstStyle/>
                <a:p>
                  <a:r>
                    <a:rPr lang="en-US" altLang="ko-KR" sz="1200" b="1" baseline="30000"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15</a:t>
                  </a:r>
                  <a:r>
                    <a:rPr lang="en-US" altLang="ko-KR" sz="1200" b="1"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N-NO</a:t>
                  </a:r>
                  <a:r>
                    <a:rPr lang="en-US" altLang="ko-KR" sz="1200" b="1" baseline="-25000"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3 </a:t>
                  </a:r>
                  <a:r>
                    <a:rPr lang="en-US" altLang="ko-KR" sz="1200" b="1" baseline="0"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(‰)</a:t>
                  </a:r>
                  <a:endParaRPr lang="ko-KR" altLang="en-US" sz="1200" b="1" baseline="0">
                    <a:latin typeface="Times New Roman" panose="02020603050405020304" pitchFamily="18" charset="0"/>
                    <a:cs typeface="Times New Roman" panose="02020603050405020304" pitchFamily="18" charset="0"/>
                  </a:endParaRPr>
                </a:p>
              </xdr:txBody>
            </xdr:sp>
            <xdr:sp macro="" textlink="">
              <xdr:nvSpPr>
                <xdr:cNvPr id="44" name="TextBox 43"/>
                <xdr:cNvSpPr txBox="1"/>
              </xdr:nvSpPr>
              <xdr:spPr>
                <a:xfrm rot="16200000">
                  <a:off x="9121663" y="4142141"/>
                  <a:ext cx="1052512" cy="27392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 anchorCtr="1">
                  <a:spAutoFit/>
                </a:bodyPr>
                <a:lstStyle/>
                <a:p>
                  <a:pPr marL="0" marR="0" lvl="0" indent="0" defTabSz="91440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/>
                  </a:pPr>
                  <a:r>
                    <a:rPr lang="en-US" altLang="ko-KR" sz="1200" b="1" baseline="30000"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18</a:t>
                  </a:r>
                  <a:r>
                    <a:rPr lang="en-US" altLang="ko-KR" sz="1200" b="1"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O-NO</a:t>
                  </a:r>
                  <a:r>
                    <a:rPr lang="en-US" altLang="ko-KR" sz="1200" b="1" baseline="-25000"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3 </a:t>
                  </a:r>
                  <a:r>
                    <a:rPr lang="en-US" altLang="ko-KR" sz="1100" b="1" baseline="0">
                      <a:solidFill>
                        <a:schemeClr val="dk1"/>
                      </a:solidFill>
                      <a:effectLst/>
                      <a:latin typeface="+mn-lt"/>
                      <a:ea typeface="+mn-ea"/>
                      <a:cs typeface="+mn-cs"/>
                    </a:rPr>
                    <a:t>(‰)</a:t>
                  </a:r>
                  <a:endParaRPr lang="ko-KR" altLang="ko-KR" sz="1200">
                    <a:effectLst/>
                  </a:endParaRPr>
                </a:p>
              </xdr:txBody>
            </xdr:sp>
            <xdr:sp macro="" textlink="">
              <xdr:nvSpPr>
                <xdr:cNvPr id="45" name="모서리가 둥근 직사각형 44"/>
                <xdr:cNvSpPr/>
              </xdr:nvSpPr>
              <xdr:spPr>
                <a:xfrm>
                  <a:off x="10363073" y="3124735"/>
                  <a:ext cx="744717" cy="351127"/>
                </a:xfrm>
                <a:prstGeom prst="roundRect">
                  <a:avLst/>
                </a:prstGeom>
                <a:noFill/>
                <a:ln w="9525">
                  <a:solidFill>
                    <a:srgbClr val="7030A0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ko-KR" altLang="en-US" sz="1100"/>
                </a:p>
              </xdr:txBody>
            </xdr:sp>
            <xdr:sp macro="" textlink="">
              <xdr:nvSpPr>
                <xdr:cNvPr id="46" name="TextBox 45"/>
                <xdr:cNvSpPr txBox="1"/>
              </xdr:nvSpPr>
              <xdr:spPr>
                <a:xfrm>
                  <a:off x="11744325" y="4984114"/>
                  <a:ext cx="666750" cy="36892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 anchorCtr="1">
                  <a:spAutoFit/>
                </a:bodyPr>
                <a:lstStyle/>
                <a:p>
                  <a:r>
                    <a:rPr lang="en-US" altLang="ko-KR" sz="800" b="1">
                      <a:solidFill>
                        <a:srgbClr val="00B0F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Manure &amp; Sewage</a:t>
                  </a:r>
                  <a:endParaRPr lang="ko-KR" altLang="en-US" sz="800" b="1" baseline="-25000">
                    <a:solidFill>
                      <a:srgbClr val="00B0F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endParaRPr>
                </a:p>
              </xdr:txBody>
            </xdr:sp>
            <xdr:sp macro="" textlink="">
              <xdr:nvSpPr>
                <xdr:cNvPr id="47" name="TextBox 46"/>
                <xdr:cNvSpPr txBox="1"/>
              </xdr:nvSpPr>
              <xdr:spPr>
                <a:xfrm>
                  <a:off x="10876181" y="5025411"/>
                  <a:ext cx="666750" cy="21031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 anchorCtr="1">
                  <a:spAutoFit/>
                </a:bodyPr>
                <a:lstStyle/>
                <a:p>
                  <a:r>
                    <a:rPr lang="en-US" altLang="ko-KR" sz="800" b="1">
                      <a:solidFill>
                        <a:srgbClr val="FF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Soil N</a:t>
                  </a:r>
                  <a:endParaRPr lang="ko-KR" altLang="en-US" sz="800" b="1" baseline="-25000">
                    <a:solidFill>
                      <a:srgbClr val="FF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endParaRPr>
                </a:p>
              </xdr:txBody>
            </xdr:sp>
            <xdr:sp macro="" textlink="">
              <xdr:nvSpPr>
                <xdr:cNvPr id="48" name="TextBox 47"/>
                <xdr:cNvSpPr txBox="1"/>
              </xdr:nvSpPr>
              <xdr:spPr>
                <a:xfrm>
                  <a:off x="10443369" y="3144701"/>
                  <a:ext cx="582822" cy="36892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 anchorCtr="1">
                  <a:spAutoFit/>
                </a:bodyPr>
                <a:lstStyle/>
                <a:p>
                  <a:pPr algn="ctr"/>
                  <a:r>
                    <a:rPr lang="en-US" altLang="ko-KR" sz="800" b="1">
                      <a:solidFill>
                        <a:srgbClr val="7030A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NO</a:t>
                  </a:r>
                  <a:r>
                    <a:rPr lang="en-US" altLang="ko-KR" sz="800" b="1" baseline="-25000">
                      <a:solidFill>
                        <a:srgbClr val="7030A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3</a:t>
                  </a:r>
                  <a:r>
                    <a:rPr lang="en-US" altLang="ko-KR" sz="800" b="1" baseline="30000">
                      <a:solidFill>
                        <a:srgbClr val="7030A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-</a:t>
                  </a:r>
                  <a:r>
                    <a:rPr lang="en-US" altLang="ko-KR" sz="800" b="1">
                      <a:solidFill>
                        <a:srgbClr val="7030A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 </a:t>
                  </a:r>
                </a:p>
                <a:p>
                  <a:pPr algn="ctr"/>
                  <a:r>
                    <a:rPr lang="en-US" altLang="ko-KR" sz="800" b="1">
                      <a:solidFill>
                        <a:srgbClr val="7030A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rPr>
                    <a:t>fertilizer</a:t>
                  </a:r>
                </a:p>
              </xdr:txBody>
            </xdr:sp>
          </xdr:grpSp>
          <xdr:sp macro="" textlink="">
            <xdr:nvSpPr>
              <xdr:cNvPr id="38" name="TextBox 37"/>
              <xdr:cNvSpPr txBox="1"/>
            </xdr:nvSpPr>
            <xdr:spPr>
              <a:xfrm>
                <a:off x="37102677" y="2342031"/>
                <a:ext cx="818610" cy="365828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 anchorCtr="1">
                <a:noAutofit/>
              </a:bodyPr>
              <a:lstStyle/>
              <a:p>
                <a:r>
                  <a:rPr lang="en-US" altLang="ko-KR" sz="800" b="1">
                    <a:solidFill>
                      <a:srgbClr val="00B05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Inorganic fertillizer</a:t>
                </a:r>
                <a:endParaRPr lang="ko-KR" altLang="en-US" sz="800" b="1" baseline="-25000">
                  <a:solidFill>
                    <a:srgbClr val="00B05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xdr:txBody>
          </xdr:sp>
        </xdr:grpSp>
        <xdr:sp macro="" textlink="">
          <xdr:nvSpPr>
            <xdr:cNvPr id="57" name="TextBox 56"/>
            <xdr:cNvSpPr txBox="1"/>
          </xdr:nvSpPr>
          <xdr:spPr>
            <a:xfrm>
              <a:off x="48829148" y="1018001"/>
              <a:ext cx="1081617" cy="58264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 anchorCtr="1">
              <a:noAutofit/>
            </a:bodyPr>
            <a:lstStyle/>
            <a:p>
              <a:r>
                <a:rPr lang="ko-KR" altLang="en-US" sz="1000" b="1">
                  <a:solidFill>
                    <a:srgbClr val="0000CC"/>
                  </a:solidFill>
                  <a:latin typeface="+mn-ea"/>
                  <a:ea typeface="+mn-ea"/>
                  <a:cs typeface="Times New Roman" panose="02020603050405020304" pitchFamily="18" charset="0"/>
                </a:rPr>
                <a:t>●</a:t>
              </a:r>
              <a:r>
                <a:rPr lang="ko-KR" altLang="en-US" sz="1000" b="1">
                  <a:solidFill>
                    <a:sysClr val="windowText" lastClr="000000"/>
                  </a:solidFill>
                  <a:latin typeface="+mn-ea"/>
                  <a:ea typeface="+mn-ea"/>
                  <a:cs typeface="Times New Roman" panose="02020603050405020304" pitchFamily="18" charset="0"/>
                </a:rPr>
                <a:t> 본류</a:t>
              </a:r>
              <a:endParaRPr lang="en-US" altLang="ko-KR" sz="1000" b="1" baseline="-25000">
                <a:solidFill>
                  <a:sysClr val="windowText" lastClr="000000"/>
                </a:solidFill>
                <a:latin typeface="+mn-ea"/>
                <a:ea typeface="+mn-ea"/>
                <a:cs typeface="Times New Roman" panose="02020603050405020304" pitchFamily="18" charset="0"/>
              </a:endParaRPr>
            </a:p>
            <a:p>
              <a:r>
                <a:rPr lang="ko-KR" altLang="ko-KR" sz="1000" b="1">
                  <a:solidFill>
                    <a:srgbClr val="FF0000"/>
                  </a:solidFill>
                  <a:effectLst/>
                  <a:latin typeface="+mn-ea"/>
                  <a:ea typeface="+mn-ea"/>
                  <a:cs typeface="+mn-cs"/>
                </a:rPr>
                <a:t>▲</a:t>
              </a:r>
              <a:r>
                <a:rPr lang="en-US" altLang="ko-KR" sz="1000" b="1">
                  <a:solidFill>
                    <a:schemeClr val="dk1"/>
                  </a:solidFill>
                  <a:effectLst/>
                  <a:latin typeface="+mn-ea"/>
                  <a:ea typeface="+mn-ea"/>
                  <a:cs typeface="+mn-cs"/>
                </a:rPr>
                <a:t> </a:t>
              </a:r>
              <a:r>
                <a:rPr lang="ko-KR" altLang="en-US" sz="1000" b="1" baseline="0">
                  <a:solidFill>
                    <a:sysClr val="windowText" lastClr="000000"/>
                  </a:solidFill>
                  <a:latin typeface="+mn-ea"/>
                  <a:ea typeface="+mn-ea"/>
                  <a:cs typeface="Times New Roman" panose="02020603050405020304" pitchFamily="18" charset="0"/>
                </a:rPr>
                <a:t>지류</a:t>
              </a:r>
              <a:endParaRPr lang="en-US" altLang="ko-KR" sz="1000" b="1" baseline="0">
                <a:solidFill>
                  <a:sysClr val="windowText" lastClr="000000"/>
                </a:solidFill>
                <a:latin typeface="+mn-ea"/>
                <a:ea typeface="+mn-ea"/>
                <a:cs typeface="Times New Roman" panose="02020603050405020304" pitchFamily="18" charset="0"/>
              </a:endParaRPr>
            </a:p>
          </xdr:txBody>
        </xdr:sp>
      </xdr:grpSp>
      <xdr:sp macro="" textlink="">
        <xdr:nvSpPr>
          <xdr:cNvPr id="50" name="포인트가 5개인 별 49"/>
          <xdr:cNvSpPr/>
        </xdr:nvSpPr>
        <xdr:spPr>
          <a:xfrm>
            <a:off x="48844601" y="3261252"/>
            <a:ext cx="144000" cy="144000"/>
          </a:xfrm>
          <a:prstGeom prst="star5">
            <a:avLst/>
          </a:prstGeom>
          <a:noFill/>
          <a:ln>
            <a:solidFill>
              <a:srgbClr val="0000CC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51" name="타원 50"/>
          <xdr:cNvSpPr/>
        </xdr:nvSpPr>
        <xdr:spPr>
          <a:xfrm>
            <a:off x="48396260" y="2834692"/>
            <a:ext cx="290645" cy="365292"/>
          </a:xfrm>
          <a:prstGeom prst="ellipse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64</xdr:col>
      <xdr:colOff>0</xdr:colOff>
      <xdr:row>19</xdr:row>
      <xdr:rowOff>0</xdr:rowOff>
    </xdr:from>
    <xdr:to>
      <xdr:col>69</xdr:col>
      <xdr:colOff>174622</xdr:colOff>
      <xdr:row>33</xdr:row>
      <xdr:rowOff>60082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6612969" y="4071938"/>
          <a:ext cx="3627434" cy="3060457"/>
        </a:xfrm>
        <a:prstGeom prst="rect">
          <a:avLst/>
        </a:prstGeom>
      </xdr:spPr>
    </xdr:pic>
    <xdr:clientData/>
  </xdr:twoCellAnchor>
  <xdr:twoCellAnchor editAs="oneCell">
    <xdr:from>
      <xdr:col>58</xdr:col>
      <xdr:colOff>0</xdr:colOff>
      <xdr:row>35</xdr:row>
      <xdr:rowOff>0</xdr:rowOff>
    </xdr:from>
    <xdr:to>
      <xdr:col>63</xdr:col>
      <xdr:colOff>400194</xdr:colOff>
      <xdr:row>49</xdr:row>
      <xdr:rowOff>108854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2469594" y="7500938"/>
          <a:ext cx="3853006" cy="3109229"/>
        </a:xfrm>
        <a:prstGeom prst="rect">
          <a:avLst/>
        </a:prstGeom>
      </xdr:spPr>
    </xdr:pic>
    <xdr:clientData/>
  </xdr:twoCellAnchor>
  <xdr:twoCellAnchor>
    <xdr:from>
      <xdr:col>69</xdr:col>
      <xdr:colOff>642938</xdr:colOff>
      <xdr:row>24</xdr:row>
      <xdr:rowOff>23812</xdr:rowOff>
    </xdr:from>
    <xdr:to>
      <xdr:col>73</xdr:col>
      <xdr:colOff>371888</xdr:colOff>
      <xdr:row>35</xdr:row>
      <xdr:rowOff>157574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1" name="차트 80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ko-KR" altLang="en-US" sz="1100"/>
                <a:t>Excel 버전에서는 이 차트를 사용할 수 없습니다.
이 도형 편집하거나 이 통합 문서를 다른 파일 형식으로 저장하면 차트가 영구적으로 손상됩니다.</a:t>
              </a:r>
            </a:p>
          </xdr:txBody>
        </xdr:sp>
      </mc:Fallback>
    </mc:AlternateContent>
    <xdr:clientData/>
  </xdr:twoCellAnchor>
  <xdr:twoCellAnchor editAs="oneCell">
    <xdr:from>
      <xdr:col>64</xdr:col>
      <xdr:colOff>0</xdr:colOff>
      <xdr:row>35</xdr:row>
      <xdr:rowOff>0</xdr:rowOff>
    </xdr:from>
    <xdr:to>
      <xdr:col>68</xdr:col>
      <xdr:colOff>487200</xdr:colOff>
      <xdr:row>49</xdr:row>
      <xdr:rowOff>145434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6612969" y="7500938"/>
          <a:ext cx="3249450" cy="314580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Relationship Id="rId4" Type="http://schemas.openxmlformats.org/officeDocument/2006/relationships/comments" Target="../comments1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46"/>
  <sheetViews>
    <sheetView zoomScaleNormal="100" workbookViewId="0">
      <pane xSplit="5" ySplit="1" topLeftCell="Y2" activePane="bottomRight" state="frozen"/>
      <selection pane="topRight" activeCell="E1" sqref="E1"/>
      <selection pane="bottomLeft" activeCell="A2" sqref="A2"/>
      <selection pane="bottomRight" activeCell="V38" sqref="V38"/>
    </sheetView>
  </sheetViews>
  <sheetFormatPr defaultRowHeight="16.5" x14ac:dyDescent="0.3"/>
  <cols>
    <col min="1" max="1" width="9" style="1"/>
    <col min="2" max="2" width="3.875" style="1" bestFit="1" customWidth="1"/>
    <col min="3" max="3" width="29.875" customWidth="1"/>
    <col min="4" max="4" width="14.75" style="2" customWidth="1"/>
    <col min="5" max="6" width="10.375" style="2" customWidth="1"/>
    <col min="7" max="7" width="9" style="1"/>
  </cols>
  <sheetData>
    <row r="1" spans="1:18" s="1" customFormat="1" ht="16.5" customHeight="1" x14ac:dyDescent="0.3">
      <c r="A1" s="291" t="s">
        <v>118</v>
      </c>
      <c r="B1" s="107"/>
      <c r="C1" s="293" t="s">
        <v>119</v>
      </c>
      <c r="D1" s="295" t="s">
        <v>120</v>
      </c>
      <c r="E1" s="295" t="s">
        <v>121</v>
      </c>
      <c r="F1" s="109"/>
      <c r="G1" s="107" t="s">
        <v>171</v>
      </c>
      <c r="H1" s="123" t="s">
        <v>172</v>
      </c>
      <c r="I1" s="119" t="s">
        <v>173</v>
      </c>
      <c r="J1" s="142" t="s">
        <v>174</v>
      </c>
      <c r="K1" s="129" t="s">
        <v>160</v>
      </c>
      <c r="L1" s="129" t="s">
        <v>161</v>
      </c>
      <c r="M1" s="124" t="s">
        <v>160</v>
      </c>
      <c r="N1" s="124" t="s">
        <v>161</v>
      </c>
      <c r="O1" s="120" t="s">
        <v>160</v>
      </c>
      <c r="P1" s="120" t="s">
        <v>161</v>
      </c>
      <c r="Q1" s="143" t="s">
        <v>160</v>
      </c>
      <c r="R1" s="143" t="s">
        <v>161</v>
      </c>
    </row>
    <row r="2" spans="1:18" s="1" customFormat="1" ht="17.25" thickBot="1" x14ac:dyDescent="0.35">
      <c r="A2" s="292"/>
      <c r="B2" s="108"/>
      <c r="C2" s="294"/>
      <c r="D2" s="296"/>
      <c r="E2" s="296"/>
      <c r="F2" s="110"/>
      <c r="G2" s="108" t="s">
        <v>112</v>
      </c>
      <c r="H2" s="125" t="s">
        <v>112</v>
      </c>
      <c r="I2" s="121" t="s">
        <v>112</v>
      </c>
      <c r="J2" s="144" t="s">
        <v>112</v>
      </c>
      <c r="K2" s="130" t="s">
        <v>114</v>
      </c>
      <c r="L2" s="130" t="s">
        <v>114</v>
      </c>
      <c r="M2" s="126" t="s">
        <v>114</v>
      </c>
      <c r="N2" s="126" t="s">
        <v>114</v>
      </c>
      <c r="O2" s="122" t="s">
        <v>114</v>
      </c>
      <c r="P2" s="122" t="s">
        <v>114</v>
      </c>
      <c r="Q2" s="145" t="s">
        <v>114</v>
      </c>
      <c r="R2" s="145" t="s">
        <v>114</v>
      </c>
    </row>
    <row r="3" spans="1:18" x14ac:dyDescent="0.3">
      <c r="A3" s="8" t="s">
        <v>136</v>
      </c>
      <c r="B3" s="8" t="s">
        <v>169</v>
      </c>
      <c r="C3" s="9" t="s">
        <v>34</v>
      </c>
      <c r="D3" s="10" t="s">
        <v>35</v>
      </c>
      <c r="E3" s="10" t="s">
        <v>36</v>
      </c>
      <c r="F3" s="10" t="s">
        <v>178</v>
      </c>
      <c r="G3" s="131">
        <v>11.8</v>
      </c>
      <c r="H3" s="127">
        <v>10.4</v>
      </c>
      <c r="I3" s="141">
        <v>10.1</v>
      </c>
      <c r="J3" s="146">
        <v>9.3000000000000007</v>
      </c>
      <c r="K3" s="132">
        <v>3.87</v>
      </c>
      <c r="L3" s="132">
        <v>1.59</v>
      </c>
      <c r="M3" s="136">
        <v>3.78</v>
      </c>
      <c r="N3" s="136">
        <v>2.0099999999999998</v>
      </c>
      <c r="O3" s="141">
        <v>3.3</v>
      </c>
      <c r="P3" s="141">
        <v>2.48</v>
      </c>
      <c r="Q3" s="146">
        <v>7.07</v>
      </c>
      <c r="R3" s="146">
        <v>-0.39</v>
      </c>
    </row>
    <row r="4" spans="1:18" x14ac:dyDescent="0.3">
      <c r="A4" s="98" t="s">
        <v>37</v>
      </c>
      <c r="B4" s="98" t="s">
        <v>170</v>
      </c>
      <c r="C4" s="5" t="s">
        <v>38</v>
      </c>
      <c r="D4" s="6" t="s">
        <v>39</v>
      </c>
      <c r="E4" s="6" t="s">
        <v>40</v>
      </c>
      <c r="F4" s="6" t="s">
        <v>178</v>
      </c>
      <c r="G4" s="133">
        <v>11.9</v>
      </c>
      <c r="H4" s="128">
        <v>10.1</v>
      </c>
      <c r="I4" s="141">
        <v>9.6999999999999993</v>
      </c>
      <c r="J4" s="146">
        <v>8.3000000000000007</v>
      </c>
      <c r="K4" s="134">
        <v>4.2</v>
      </c>
      <c r="L4" s="134">
        <v>3.13</v>
      </c>
      <c r="M4" s="136">
        <v>4.2699999999999996</v>
      </c>
      <c r="N4" s="136">
        <v>2.37</v>
      </c>
      <c r="O4" s="141">
        <v>3.52</v>
      </c>
      <c r="P4" s="141">
        <v>3.04</v>
      </c>
      <c r="Q4" s="146">
        <v>6.27</v>
      </c>
      <c r="R4" s="146">
        <v>2.06</v>
      </c>
    </row>
    <row r="5" spans="1:18" x14ac:dyDescent="0.3">
      <c r="A5" s="107" t="s">
        <v>0</v>
      </c>
      <c r="B5" s="107" t="s">
        <v>169</v>
      </c>
      <c r="C5" s="5" t="s">
        <v>41</v>
      </c>
      <c r="D5" s="6" t="s">
        <v>42</v>
      </c>
      <c r="E5" s="6" t="s">
        <v>36</v>
      </c>
      <c r="F5" s="10" t="s">
        <v>177</v>
      </c>
      <c r="G5" s="133">
        <v>12.2</v>
      </c>
      <c r="H5" s="128">
        <v>10.6</v>
      </c>
      <c r="I5" s="141">
        <v>10</v>
      </c>
      <c r="J5" s="146">
        <v>9.4</v>
      </c>
      <c r="K5" s="134">
        <v>4.4800000000000004</v>
      </c>
      <c r="L5" s="134">
        <v>2.11</v>
      </c>
      <c r="M5" s="136">
        <v>4.5</v>
      </c>
      <c r="N5" s="136">
        <v>2.29</v>
      </c>
      <c r="O5" s="141">
        <v>3.61</v>
      </c>
      <c r="P5" s="141">
        <v>2.16</v>
      </c>
      <c r="Q5" s="146">
        <v>7.17</v>
      </c>
      <c r="R5" s="146">
        <v>1.43</v>
      </c>
    </row>
    <row r="6" spans="1:18" x14ac:dyDescent="0.3">
      <c r="A6" s="98" t="s">
        <v>1</v>
      </c>
      <c r="B6" s="98" t="s">
        <v>170</v>
      </c>
      <c r="C6" s="5" t="s">
        <v>43</v>
      </c>
      <c r="D6" s="6" t="s">
        <v>44</v>
      </c>
      <c r="E6" s="6" t="s">
        <v>45</v>
      </c>
      <c r="F6" s="6" t="s">
        <v>177</v>
      </c>
      <c r="G6" s="133">
        <v>11.8</v>
      </c>
      <c r="H6" s="128">
        <v>10.4</v>
      </c>
      <c r="I6" s="141">
        <v>10.199999999999999</v>
      </c>
      <c r="J6" s="146">
        <v>9.3000000000000007</v>
      </c>
      <c r="K6" s="134">
        <v>2.3199999999999998</v>
      </c>
      <c r="L6" s="134">
        <v>2.4900000000000002</v>
      </c>
      <c r="M6" s="136">
        <v>2.41</v>
      </c>
      <c r="N6" s="136">
        <v>2.35</v>
      </c>
      <c r="O6" s="141">
        <v>1.81</v>
      </c>
      <c r="P6" s="141">
        <v>2.2200000000000002</v>
      </c>
      <c r="Q6" s="152">
        <v>-1.51</v>
      </c>
      <c r="R6" s="152">
        <v>-4.58</v>
      </c>
    </row>
    <row r="7" spans="1:18" x14ac:dyDescent="0.3">
      <c r="A7" s="107" t="s">
        <v>2</v>
      </c>
      <c r="B7" s="107" t="s">
        <v>169</v>
      </c>
      <c r="C7" s="5" t="s">
        <v>46</v>
      </c>
      <c r="D7" s="6" t="s">
        <v>47</v>
      </c>
      <c r="E7" s="6" t="s">
        <v>36</v>
      </c>
      <c r="F7" s="10" t="s">
        <v>177</v>
      </c>
      <c r="G7" s="133">
        <v>11.4</v>
      </c>
      <c r="H7" s="128">
        <v>9.8000000000000007</v>
      </c>
      <c r="I7" s="141">
        <v>10</v>
      </c>
      <c r="J7" s="146">
        <v>7.9</v>
      </c>
      <c r="K7" s="134">
        <v>4.5599999999999996</v>
      </c>
      <c r="L7" s="134">
        <v>2.34</v>
      </c>
      <c r="M7" s="136">
        <v>4.5599999999999996</v>
      </c>
      <c r="N7" s="136">
        <v>2.99</v>
      </c>
      <c r="O7" s="141">
        <v>3.85</v>
      </c>
      <c r="P7" s="141">
        <v>2.2599999999999998</v>
      </c>
      <c r="Q7" s="146">
        <v>5.73</v>
      </c>
      <c r="R7" s="146">
        <v>1.85</v>
      </c>
    </row>
    <row r="8" spans="1:18" x14ac:dyDescent="0.3">
      <c r="A8" s="98" t="s">
        <v>3</v>
      </c>
      <c r="B8" s="98" t="s">
        <v>170</v>
      </c>
      <c r="C8" s="5" t="s">
        <v>46</v>
      </c>
      <c r="D8" s="6" t="s">
        <v>44</v>
      </c>
      <c r="E8" s="6" t="s">
        <v>48</v>
      </c>
      <c r="F8" s="6" t="s">
        <v>177</v>
      </c>
      <c r="G8" s="133">
        <v>11.9</v>
      </c>
      <c r="H8" s="128">
        <v>10.5</v>
      </c>
      <c r="I8" s="141">
        <v>10</v>
      </c>
      <c r="J8" s="146">
        <v>9</v>
      </c>
      <c r="K8" s="134">
        <v>5.29</v>
      </c>
      <c r="L8" s="134">
        <v>1.96</v>
      </c>
      <c r="M8" s="136">
        <v>5.95</v>
      </c>
      <c r="N8" s="136">
        <v>2.46</v>
      </c>
      <c r="O8" s="141">
        <v>4.38</v>
      </c>
      <c r="P8" s="141">
        <v>2.2400000000000002</v>
      </c>
      <c r="Q8" s="146">
        <v>5.15</v>
      </c>
      <c r="R8" s="146">
        <v>1.1200000000000001</v>
      </c>
    </row>
    <row r="9" spans="1:18" x14ac:dyDescent="0.3">
      <c r="A9" s="99" t="s">
        <v>4</v>
      </c>
      <c r="B9" s="99" t="s">
        <v>169</v>
      </c>
      <c r="C9" s="5" t="s">
        <v>49</v>
      </c>
      <c r="D9" s="6" t="s">
        <v>44</v>
      </c>
      <c r="E9" s="6" t="s">
        <v>36</v>
      </c>
      <c r="F9" s="10" t="s">
        <v>177</v>
      </c>
      <c r="G9" s="133">
        <v>11.4</v>
      </c>
      <c r="H9" s="128">
        <v>9.5</v>
      </c>
      <c r="I9" s="141">
        <v>10</v>
      </c>
      <c r="J9" s="146">
        <v>8.1</v>
      </c>
      <c r="K9" s="134">
        <v>5.16</v>
      </c>
      <c r="L9" s="134">
        <v>1.99</v>
      </c>
      <c r="M9" s="136">
        <v>5.22</v>
      </c>
      <c r="N9" s="136">
        <v>3.37</v>
      </c>
      <c r="O9" s="141">
        <v>3.64</v>
      </c>
      <c r="P9" s="141">
        <v>1.17</v>
      </c>
      <c r="Q9" s="146">
        <v>5.49</v>
      </c>
      <c r="R9" s="146">
        <v>0.44</v>
      </c>
    </row>
    <row r="10" spans="1:18" x14ac:dyDescent="0.3">
      <c r="A10" s="98" t="s">
        <v>5</v>
      </c>
      <c r="B10" s="98" t="s">
        <v>170</v>
      </c>
      <c r="C10" s="5" t="s">
        <v>50</v>
      </c>
      <c r="D10" s="6" t="s">
        <v>42</v>
      </c>
      <c r="E10" s="6" t="s">
        <v>51</v>
      </c>
      <c r="F10" s="6" t="s">
        <v>177</v>
      </c>
      <c r="G10" s="133">
        <v>11.9</v>
      </c>
      <c r="H10" s="128">
        <v>8.8000000000000007</v>
      </c>
      <c r="I10" s="141">
        <v>10.199999999999999</v>
      </c>
      <c r="J10" s="146">
        <v>9.1</v>
      </c>
      <c r="K10" s="134">
        <v>12.37</v>
      </c>
      <c r="L10" s="134">
        <v>1.23</v>
      </c>
      <c r="M10" s="136">
        <v>9.08</v>
      </c>
      <c r="N10" s="136">
        <v>4.62</v>
      </c>
      <c r="O10" s="141">
        <v>8.39</v>
      </c>
      <c r="P10" s="141">
        <v>1.86</v>
      </c>
      <c r="Q10" s="146">
        <v>9.11</v>
      </c>
      <c r="R10" s="146">
        <v>7.68</v>
      </c>
    </row>
    <row r="11" spans="1:18" x14ac:dyDescent="0.3">
      <c r="A11" s="99" t="s">
        <v>6</v>
      </c>
      <c r="B11" s="99" t="s">
        <v>169</v>
      </c>
      <c r="C11" s="5" t="s">
        <v>52</v>
      </c>
      <c r="D11" s="6" t="s">
        <v>53</v>
      </c>
      <c r="E11" s="6" t="s">
        <v>36</v>
      </c>
      <c r="F11" s="10" t="s">
        <v>177</v>
      </c>
      <c r="G11" s="133">
        <v>10.5</v>
      </c>
      <c r="H11" s="128">
        <v>9.6</v>
      </c>
      <c r="I11" s="141">
        <v>10.199999999999999</v>
      </c>
      <c r="J11" s="146">
        <v>8.8000000000000007</v>
      </c>
      <c r="K11" s="134">
        <v>8.4</v>
      </c>
      <c r="L11" s="134">
        <v>4.9000000000000004</v>
      </c>
      <c r="M11" s="136">
        <v>9.08</v>
      </c>
      <c r="N11" s="136">
        <v>4.05</v>
      </c>
      <c r="O11" s="141">
        <v>5.99</v>
      </c>
      <c r="P11" s="141">
        <v>1.63</v>
      </c>
      <c r="Q11" s="146">
        <v>8.6999999999999993</v>
      </c>
      <c r="R11" s="146">
        <v>4.07</v>
      </c>
    </row>
    <row r="12" spans="1:18" x14ac:dyDescent="0.3">
      <c r="A12" s="98" t="s">
        <v>7</v>
      </c>
      <c r="B12" s="98" t="s">
        <v>170</v>
      </c>
      <c r="C12" s="5" t="s">
        <v>54</v>
      </c>
      <c r="D12" s="6" t="s">
        <v>55</v>
      </c>
      <c r="E12" s="6" t="s">
        <v>56</v>
      </c>
      <c r="F12" s="6" t="s">
        <v>177</v>
      </c>
      <c r="G12" s="133">
        <v>13.4</v>
      </c>
      <c r="H12" s="128">
        <v>11.4</v>
      </c>
      <c r="I12" s="141">
        <v>10.1</v>
      </c>
      <c r="J12" s="146">
        <v>11.5</v>
      </c>
      <c r="K12" s="134">
        <v>6.75</v>
      </c>
      <c r="L12" s="134">
        <v>1.97</v>
      </c>
      <c r="M12" s="136">
        <v>7.47</v>
      </c>
      <c r="N12" s="136">
        <v>1.41</v>
      </c>
      <c r="O12" s="141">
        <v>6.11</v>
      </c>
      <c r="P12" s="141">
        <v>1.21</v>
      </c>
      <c r="Q12" s="146">
        <v>10.93</v>
      </c>
      <c r="R12" s="146">
        <v>1.68</v>
      </c>
    </row>
    <row r="13" spans="1:18" x14ac:dyDescent="0.3">
      <c r="A13" s="99" t="s">
        <v>8</v>
      </c>
      <c r="B13" s="99" t="s">
        <v>169</v>
      </c>
      <c r="C13" s="5" t="s">
        <v>54</v>
      </c>
      <c r="D13" s="6" t="s">
        <v>44</v>
      </c>
      <c r="E13" s="6" t="s">
        <v>36</v>
      </c>
      <c r="F13" s="10" t="s">
        <v>177</v>
      </c>
      <c r="G13" s="133">
        <v>10.6</v>
      </c>
      <c r="H13" s="128">
        <v>9.9</v>
      </c>
      <c r="I13" s="141">
        <v>10</v>
      </c>
      <c r="J13" s="146">
        <v>8.4</v>
      </c>
      <c r="K13" s="134">
        <v>8.77</v>
      </c>
      <c r="L13" s="134">
        <v>6.38</v>
      </c>
      <c r="M13" s="136">
        <v>12.43</v>
      </c>
      <c r="N13" s="136">
        <v>3.41</v>
      </c>
      <c r="O13" s="141">
        <v>8.26</v>
      </c>
      <c r="P13" s="141">
        <v>1.58</v>
      </c>
      <c r="Q13" s="146">
        <v>8.42</v>
      </c>
      <c r="R13" s="146">
        <v>4.5599999999999996</v>
      </c>
    </row>
    <row r="14" spans="1:18" x14ac:dyDescent="0.3">
      <c r="A14" s="98" t="s">
        <v>9</v>
      </c>
      <c r="B14" s="98" t="s">
        <v>170</v>
      </c>
      <c r="C14" s="5" t="s">
        <v>57</v>
      </c>
      <c r="D14" s="6" t="s">
        <v>58</v>
      </c>
      <c r="E14" s="6" t="s">
        <v>59</v>
      </c>
      <c r="F14" s="6" t="s">
        <v>177</v>
      </c>
      <c r="G14" s="133">
        <v>11.1</v>
      </c>
      <c r="H14" s="128">
        <v>9.6999999999999993</v>
      </c>
      <c r="I14" s="141">
        <v>9.6</v>
      </c>
      <c r="J14" s="146">
        <v>9</v>
      </c>
      <c r="K14" s="134">
        <v>6.9</v>
      </c>
      <c r="L14" s="134">
        <v>1.1000000000000001</v>
      </c>
      <c r="M14" s="136">
        <v>6.71</v>
      </c>
      <c r="N14" s="136">
        <v>1.62</v>
      </c>
      <c r="O14" s="141">
        <v>6.84</v>
      </c>
      <c r="P14" s="141">
        <v>2.23</v>
      </c>
      <c r="Q14" s="146">
        <v>5.75</v>
      </c>
      <c r="R14" s="146">
        <v>1.47</v>
      </c>
    </row>
    <row r="15" spans="1:18" x14ac:dyDescent="0.3">
      <c r="A15" s="99" t="s">
        <v>10</v>
      </c>
      <c r="B15" s="99" t="s">
        <v>169</v>
      </c>
      <c r="C15" s="5" t="s">
        <v>60</v>
      </c>
      <c r="D15" s="6" t="s">
        <v>61</v>
      </c>
      <c r="E15" s="6" t="s">
        <v>36</v>
      </c>
      <c r="F15" s="10" t="s">
        <v>177</v>
      </c>
      <c r="G15" s="133">
        <v>10.7</v>
      </c>
      <c r="H15" s="128">
        <v>9.6999999999999993</v>
      </c>
      <c r="I15" s="141">
        <v>10</v>
      </c>
      <c r="J15" s="146">
        <v>10.199999999999999</v>
      </c>
      <c r="K15" s="134">
        <v>9.17</v>
      </c>
      <c r="L15" s="134">
        <v>3.61</v>
      </c>
      <c r="M15" s="136">
        <v>10.07</v>
      </c>
      <c r="N15" s="136">
        <v>4.3099999999999996</v>
      </c>
      <c r="O15" s="141">
        <v>6.5</v>
      </c>
      <c r="P15" s="141">
        <v>1.95</v>
      </c>
      <c r="Q15" s="146">
        <v>8.01</v>
      </c>
      <c r="R15" s="146">
        <v>4</v>
      </c>
    </row>
    <row r="16" spans="1:18" x14ac:dyDescent="0.3">
      <c r="A16" s="98" t="s">
        <v>11</v>
      </c>
      <c r="B16" s="98" t="s">
        <v>170</v>
      </c>
      <c r="C16" s="5" t="s">
        <v>108</v>
      </c>
      <c r="D16" s="6" t="s">
        <v>62</v>
      </c>
      <c r="E16" s="6" t="s">
        <v>63</v>
      </c>
      <c r="F16" s="6" t="s">
        <v>177</v>
      </c>
      <c r="G16" s="133">
        <v>11.3</v>
      </c>
      <c r="H16" s="128">
        <v>10.1</v>
      </c>
      <c r="I16" s="141">
        <v>10</v>
      </c>
      <c r="J16" s="146">
        <v>8.5</v>
      </c>
      <c r="K16" s="134">
        <v>6.52</v>
      </c>
      <c r="L16" s="134">
        <v>2.88</v>
      </c>
      <c r="M16" s="136">
        <v>6.86</v>
      </c>
      <c r="N16" s="136">
        <v>2.61</v>
      </c>
      <c r="O16" s="141">
        <v>5.18</v>
      </c>
      <c r="P16" s="141">
        <v>2.31</v>
      </c>
      <c r="Q16" s="146">
        <v>8.84</v>
      </c>
      <c r="R16" s="146">
        <v>2.7</v>
      </c>
    </row>
    <row r="17" spans="1:18" x14ac:dyDescent="0.3">
      <c r="A17" s="99" t="s">
        <v>12</v>
      </c>
      <c r="B17" s="99" t="s">
        <v>169</v>
      </c>
      <c r="C17" s="5" t="s">
        <v>64</v>
      </c>
      <c r="D17" s="6" t="s">
        <v>65</v>
      </c>
      <c r="E17" s="6" t="s">
        <v>36</v>
      </c>
      <c r="F17" s="10" t="s">
        <v>177</v>
      </c>
      <c r="G17" s="133">
        <v>10.1</v>
      </c>
      <c r="H17" s="128">
        <v>9</v>
      </c>
      <c r="I17" s="141">
        <v>9.9</v>
      </c>
      <c r="J17" s="146">
        <v>7.7</v>
      </c>
      <c r="K17" s="134">
        <v>8.77</v>
      </c>
      <c r="L17" s="134">
        <v>3.77</v>
      </c>
      <c r="M17" s="136">
        <v>9.4700000000000006</v>
      </c>
      <c r="N17" s="136">
        <v>5.39</v>
      </c>
      <c r="O17" s="141">
        <v>6</v>
      </c>
      <c r="P17" s="141">
        <v>1.41</v>
      </c>
      <c r="Q17" s="146">
        <v>8.58</v>
      </c>
      <c r="R17" s="146">
        <v>6.7</v>
      </c>
    </row>
    <row r="18" spans="1:18" x14ac:dyDescent="0.3">
      <c r="A18" s="98" t="s">
        <v>13</v>
      </c>
      <c r="B18" s="98" t="s">
        <v>170</v>
      </c>
      <c r="C18" s="5" t="s">
        <v>66</v>
      </c>
      <c r="D18" s="6" t="s">
        <v>44</v>
      </c>
      <c r="E18" s="6" t="s">
        <v>67</v>
      </c>
      <c r="F18" s="6" t="s">
        <v>177</v>
      </c>
      <c r="G18" s="133">
        <v>10.8</v>
      </c>
      <c r="H18" s="128">
        <v>9.9</v>
      </c>
      <c r="I18" s="141">
        <v>9</v>
      </c>
      <c r="J18" s="146">
        <v>6.9</v>
      </c>
      <c r="K18" s="134">
        <v>8.74</v>
      </c>
      <c r="L18" s="134">
        <v>2.4900000000000002</v>
      </c>
      <c r="M18" s="136">
        <v>11.14</v>
      </c>
      <c r="N18" s="136">
        <v>1.94</v>
      </c>
      <c r="O18" s="141">
        <v>7.27</v>
      </c>
      <c r="P18" s="141">
        <v>1.99</v>
      </c>
      <c r="Q18" s="146">
        <v>7.21</v>
      </c>
      <c r="R18" s="146">
        <v>4.17</v>
      </c>
    </row>
    <row r="19" spans="1:18" x14ac:dyDescent="0.3">
      <c r="A19" s="99" t="s">
        <v>14</v>
      </c>
      <c r="B19" s="99" t="s">
        <v>169</v>
      </c>
      <c r="C19" s="5" t="s">
        <v>64</v>
      </c>
      <c r="D19" s="6" t="s">
        <v>68</v>
      </c>
      <c r="E19" s="6" t="s">
        <v>36</v>
      </c>
      <c r="F19" s="10" t="s">
        <v>177</v>
      </c>
      <c r="G19" s="133">
        <v>9.9</v>
      </c>
      <c r="H19" s="128">
        <v>8.9</v>
      </c>
      <c r="I19" s="141">
        <v>9.9</v>
      </c>
      <c r="J19" s="146">
        <v>7.6</v>
      </c>
      <c r="K19" s="134">
        <v>8.7100000000000009</v>
      </c>
      <c r="L19" s="134">
        <v>4.45</v>
      </c>
      <c r="M19" s="136">
        <v>10.29</v>
      </c>
      <c r="N19" s="136">
        <v>4.78</v>
      </c>
      <c r="O19" s="141">
        <v>6.14</v>
      </c>
      <c r="P19" s="141">
        <v>1.89</v>
      </c>
      <c r="Q19" s="146">
        <v>9.0399999999999991</v>
      </c>
      <c r="R19" s="146">
        <v>6.43</v>
      </c>
    </row>
    <row r="20" spans="1:18" x14ac:dyDescent="0.3">
      <c r="A20" s="98" t="s">
        <v>15</v>
      </c>
      <c r="B20" s="98" t="s">
        <v>170</v>
      </c>
      <c r="C20" s="5" t="s">
        <v>69</v>
      </c>
      <c r="D20" s="6" t="s">
        <v>70</v>
      </c>
      <c r="E20" s="6" t="s">
        <v>71</v>
      </c>
      <c r="F20" s="6" t="s">
        <v>177</v>
      </c>
      <c r="G20" s="133">
        <v>10.4</v>
      </c>
      <c r="H20" s="128">
        <v>9</v>
      </c>
      <c r="I20" s="141">
        <v>9</v>
      </c>
      <c r="J20" s="146">
        <v>7.9</v>
      </c>
      <c r="K20" s="134">
        <v>5.41</v>
      </c>
      <c r="L20" s="134">
        <v>2.25</v>
      </c>
      <c r="M20" s="136">
        <v>5.64</v>
      </c>
      <c r="N20" s="136">
        <v>1.22</v>
      </c>
      <c r="O20" s="141">
        <v>5.1100000000000003</v>
      </c>
      <c r="P20" s="141">
        <v>2.8</v>
      </c>
      <c r="Q20" s="146">
        <v>8.8699999999999992</v>
      </c>
      <c r="R20" s="146">
        <v>1.45</v>
      </c>
    </row>
    <row r="21" spans="1:18" x14ac:dyDescent="0.3">
      <c r="A21" s="99" t="s">
        <v>16</v>
      </c>
      <c r="B21" s="99" t="s">
        <v>169</v>
      </c>
      <c r="C21" s="5" t="s">
        <v>72</v>
      </c>
      <c r="D21" s="6" t="s">
        <v>73</v>
      </c>
      <c r="E21" s="6" t="s">
        <v>36</v>
      </c>
      <c r="F21" s="10" t="s">
        <v>177</v>
      </c>
      <c r="G21" s="133">
        <v>10.3</v>
      </c>
      <c r="H21" s="128">
        <v>9.4</v>
      </c>
      <c r="I21" s="141">
        <v>9.8000000000000007</v>
      </c>
      <c r="J21" s="146">
        <v>10.1</v>
      </c>
      <c r="K21" s="134">
        <v>8.1999999999999993</v>
      </c>
      <c r="L21" s="134">
        <v>3.53</v>
      </c>
      <c r="M21" s="136">
        <v>10.58</v>
      </c>
      <c r="N21" s="136">
        <v>3.54</v>
      </c>
      <c r="O21" s="141">
        <v>5.9</v>
      </c>
      <c r="P21" s="141">
        <v>1.97</v>
      </c>
      <c r="Q21" s="146">
        <v>10.48</v>
      </c>
      <c r="R21" s="146">
        <v>6.58</v>
      </c>
    </row>
    <row r="22" spans="1:18" x14ac:dyDescent="0.3">
      <c r="A22" s="98" t="s">
        <v>17</v>
      </c>
      <c r="B22" s="98" t="s">
        <v>170</v>
      </c>
      <c r="C22" s="5" t="s">
        <v>74</v>
      </c>
      <c r="D22" s="6" t="s">
        <v>75</v>
      </c>
      <c r="E22" s="6" t="s">
        <v>76</v>
      </c>
      <c r="F22" s="6" t="s">
        <v>177</v>
      </c>
      <c r="G22" s="133">
        <v>10.7</v>
      </c>
      <c r="H22" s="128">
        <v>9.5</v>
      </c>
      <c r="I22" s="141">
        <v>10</v>
      </c>
      <c r="J22" s="146">
        <v>9.4</v>
      </c>
      <c r="K22" s="134">
        <v>8.59</v>
      </c>
      <c r="L22" s="134">
        <v>3.51</v>
      </c>
      <c r="M22" s="136">
        <v>8.69</v>
      </c>
      <c r="N22" s="136">
        <v>2.75</v>
      </c>
      <c r="O22" s="141">
        <v>6.79</v>
      </c>
      <c r="P22" s="141">
        <v>2.69</v>
      </c>
      <c r="Q22" s="146">
        <v>8.19</v>
      </c>
      <c r="R22" s="146">
        <v>3.22</v>
      </c>
    </row>
    <row r="23" spans="1:18" x14ac:dyDescent="0.3">
      <c r="A23" s="99" t="s">
        <v>18</v>
      </c>
      <c r="B23" s="99" t="s">
        <v>169</v>
      </c>
      <c r="C23" s="5" t="s">
        <v>109</v>
      </c>
      <c r="D23" s="6" t="s">
        <v>77</v>
      </c>
      <c r="E23" s="6" t="s">
        <v>36</v>
      </c>
      <c r="F23" s="10" t="s">
        <v>177</v>
      </c>
      <c r="G23" s="133">
        <v>11.1</v>
      </c>
      <c r="H23" s="128">
        <v>9.5</v>
      </c>
      <c r="I23" s="141">
        <v>9.6999999999999993</v>
      </c>
      <c r="J23" s="146">
        <v>9.5</v>
      </c>
      <c r="K23" s="134">
        <v>8.75</v>
      </c>
      <c r="L23" s="134">
        <v>4.05</v>
      </c>
      <c r="M23" s="136">
        <v>9.7799999999999994</v>
      </c>
      <c r="N23" s="136">
        <v>3.68</v>
      </c>
      <c r="O23" s="141">
        <v>6.79</v>
      </c>
      <c r="P23" s="141">
        <v>2.4900000000000002</v>
      </c>
      <c r="Q23" s="146">
        <v>9.77</v>
      </c>
      <c r="R23" s="146">
        <v>3.74</v>
      </c>
    </row>
    <row r="24" spans="1:18" x14ac:dyDescent="0.3">
      <c r="A24" s="98" t="s">
        <v>19</v>
      </c>
      <c r="B24" s="98" t="s">
        <v>170</v>
      </c>
      <c r="C24" s="5" t="s">
        <v>78</v>
      </c>
      <c r="D24" s="6" t="s">
        <v>44</v>
      </c>
      <c r="E24" s="6" t="s">
        <v>79</v>
      </c>
      <c r="F24" s="6" t="s">
        <v>177</v>
      </c>
      <c r="G24" s="133">
        <v>13</v>
      </c>
      <c r="H24" s="128">
        <v>10.3</v>
      </c>
      <c r="I24" s="141">
        <v>10.3</v>
      </c>
      <c r="J24" s="146">
        <v>7.4</v>
      </c>
      <c r="K24" s="134">
        <v>7.48</v>
      </c>
      <c r="L24" s="134">
        <v>1.74</v>
      </c>
      <c r="M24" s="136">
        <v>13.1</v>
      </c>
      <c r="N24" s="136">
        <v>1.02</v>
      </c>
      <c r="O24" s="141">
        <v>5.7</v>
      </c>
      <c r="P24" s="141">
        <v>-0.68</v>
      </c>
      <c r="Q24" s="152">
        <v>20.170000000000002</v>
      </c>
      <c r="R24" s="146">
        <v>-2.1</v>
      </c>
    </row>
    <row r="25" spans="1:18" x14ac:dyDescent="0.3">
      <c r="A25" s="107" t="s">
        <v>20</v>
      </c>
      <c r="B25" s="107" t="s">
        <v>169</v>
      </c>
      <c r="C25" s="5" t="s">
        <v>80</v>
      </c>
      <c r="D25" s="6" t="s">
        <v>81</v>
      </c>
      <c r="E25" s="6" t="s">
        <v>36</v>
      </c>
      <c r="F25" s="10" t="s">
        <v>177</v>
      </c>
      <c r="G25" s="133">
        <v>10.7</v>
      </c>
      <c r="H25" s="128">
        <v>9.6999999999999993</v>
      </c>
      <c r="I25" s="141">
        <v>9.8000000000000007</v>
      </c>
      <c r="J25" s="146">
        <v>9.4</v>
      </c>
      <c r="K25" s="134">
        <v>6.54</v>
      </c>
      <c r="L25" s="135">
        <v>12.27</v>
      </c>
      <c r="M25" s="136">
        <v>9.0500000000000007</v>
      </c>
      <c r="N25" s="136">
        <v>7.36</v>
      </c>
      <c r="O25" s="141">
        <v>6.38</v>
      </c>
      <c r="P25" s="141">
        <v>2.35</v>
      </c>
      <c r="Q25" s="146">
        <v>8.17</v>
      </c>
      <c r="R25" s="146">
        <v>6.16</v>
      </c>
    </row>
    <row r="26" spans="1:18" x14ac:dyDescent="0.3">
      <c r="A26" s="98" t="s">
        <v>21</v>
      </c>
      <c r="B26" s="98" t="s">
        <v>170</v>
      </c>
      <c r="C26" s="5" t="s">
        <v>82</v>
      </c>
      <c r="D26" s="6" t="s">
        <v>44</v>
      </c>
      <c r="E26" s="6" t="s">
        <v>83</v>
      </c>
      <c r="F26" s="6" t="s">
        <v>177</v>
      </c>
      <c r="G26" s="133">
        <v>13.8</v>
      </c>
      <c r="H26" s="128">
        <v>10.4</v>
      </c>
      <c r="I26" s="141">
        <v>9.8000000000000007</v>
      </c>
      <c r="J26" s="146">
        <v>11.1</v>
      </c>
      <c r="K26" s="134">
        <v>7.52</v>
      </c>
      <c r="L26" s="134">
        <v>3.73</v>
      </c>
      <c r="M26" s="136">
        <v>8.14</v>
      </c>
      <c r="N26" s="136">
        <v>7.11</v>
      </c>
      <c r="O26" s="141">
        <v>6.94</v>
      </c>
      <c r="P26" s="141">
        <v>3.07</v>
      </c>
      <c r="Q26" s="146">
        <v>7.7</v>
      </c>
      <c r="R26" s="146">
        <v>4.8899999999999997</v>
      </c>
    </row>
    <row r="27" spans="1:18" x14ac:dyDescent="0.3">
      <c r="A27" s="107" t="s">
        <v>22</v>
      </c>
      <c r="B27" s="107" t="s">
        <v>169</v>
      </c>
      <c r="C27" s="5" t="s">
        <v>84</v>
      </c>
      <c r="D27" s="6" t="s">
        <v>85</v>
      </c>
      <c r="E27" s="6" t="s">
        <v>36</v>
      </c>
      <c r="F27" s="10" t="s">
        <v>177</v>
      </c>
      <c r="G27" s="133">
        <v>12</v>
      </c>
      <c r="H27" s="128">
        <v>9.6999999999999993</v>
      </c>
      <c r="I27" s="141">
        <v>9.6999999999999993</v>
      </c>
      <c r="J27" s="146">
        <v>8.9</v>
      </c>
      <c r="K27" s="134">
        <v>7.69</v>
      </c>
      <c r="L27" s="134">
        <v>4.3600000000000003</v>
      </c>
      <c r="M27" s="136">
        <v>9.0500000000000007</v>
      </c>
      <c r="N27" s="136">
        <v>5.2</v>
      </c>
      <c r="O27" s="141">
        <v>6.37</v>
      </c>
      <c r="P27" s="141">
        <v>2.46</v>
      </c>
      <c r="Q27" s="146">
        <v>8.69</v>
      </c>
      <c r="R27" s="146">
        <v>5.16</v>
      </c>
    </row>
    <row r="28" spans="1:18" x14ac:dyDescent="0.3">
      <c r="A28" s="98" t="s">
        <v>23</v>
      </c>
      <c r="B28" s="98" t="s">
        <v>170</v>
      </c>
      <c r="C28" s="5" t="s">
        <v>86</v>
      </c>
      <c r="D28" s="6" t="s">
        <v>87</v>
      </c>
      <c r="E28" s="6" t="s">
        <v>88</v>
      </c>
      <c r="F28" s="6" t="s">
        <v>177</v>
      </c>
      <c r="G28" s="133">
        <v>11.7</v>
      </c>
      <c r="H28" s="128">
        <v>9.1999999999999993</v>
      </c>
      <c r="I28" s="141">
        <v>9.4</v>
      </c>
      <c r="J28" s="146">
        <v>8.9</v>
      </c>
      <c r="K28" s="134">
        <v>8.2899999999999991</v>
      </c>
      <c r="L28" s="134">
        <v>2.86</v>
      </c>
      <c r="M28" s="136">
        <v>8.6</v>
      </c>
      <c r="N28" s="136">
        <v>4.2699999999999996</v>
      </c>
      <c r="O28" s="141">
        <v>7.54</v>
      </c>
      <c r="P28" s="141">
        <v>2.41</v>
      </c>
      <c r="Q28" s="146">
        <v>8.49</v>
      </c>
      <c r="R28" s="146">
        <v>2.58</v>
      </c>
    </row>
    <row r="29" spans="1:18" x14ac:dyDescent="0.3">
      <c r="A29" s="107" t="s">
        <v>24</v>
      </c>
      <c r="B29" s="107" t="s">
        <v>169</v>
      </c>
      <c r="C29" s="5" t="s">
        <v>89</v>
      </c>
      <c r="D29" s="6" t="s">
        <v>42</v>
      </c>
      <c r="E29" s="6" t="s">
        <v>36</v>
      </c>
      <c r="F29" s="10" t="s">
        <v>177</v>
      </c>
      <c r="G29" s="133">
        <v>12.3</v>
      </c>
      <c r="H29" s="128">
        <v>12.4</v>
      </c>
      <c r="I29" s="141">
        <v>10.7</v>
      </c>
      <c r="J29" s="146">
        <v>9.8000000000000007</v>
      </c>
      <c r="K29" s="134">
        <v>6.91</v>
      </c>
      <c r="L29" s="134">
        <v>5.44</v>
      </c>
      <c r="M29" s="136">
        <v>8.9600000000000009</v>
      </c>
      <c r="N29" s="136">
        <v>8.98</v>
      </c>
      <c r="O29" s="141">
        <v>6.09</v>
      </c>
      <c r="P29" s="141">
        <v>2.36</v>
      </c>
      <c r="Q29" s="146">
        <v>9.24</v>
      </c>
      <c r="R29" s="146">
        <v>6.7</v>
      </c>
    </row>
    <row r="30" spans="1:18" x14ac:dyDescent="0.3">
      <c r="A30" s="98" t="s">
        <v>25</v>
      </c>
      <c r="B30" s="98" t="s">
        <v>170</v>
      </c>
      <c r="C30" s="5" t="s">
        <v>90</v>
      </c>
      <c r="D30" s="6" t="s">
        <v>44</v>
      </c>
      <c r="E30" s="6" t="s">
        <v>91</v>
      </c>
      <c r="F30" s="6" t="s">
        <v>177</v>
      </c>
      <c r="G30" s="133">
        <v>14.7</v>
      </c>
      <c r="H30" s="128">
        <v>10.4</v>
      </c>
      <c r="I30" s="141">
        <v>10.1</v>
      </c>
      <c r="J30" s="146">
        <v>10.3</v>
      </c>
      <c r="K30" s="134">
        <v>8.3000000000000007</v>
      </c>
      <c r="L30" s="134">
        <v>3.67</v>
      </c>
      <c r="M30" s="136">
        <v>10.220000000000001</v>
      </c>
      <c r="N30" s="136">
        <v>3.58</v>
      </c>
      <c r="O30" s="141">
        <v>6.6</v>
      </c>
      <c r="P30" s="141">
        <v>2.39</v>
      </c>
      <c r="Q30" s="146">
        <v>9.4600000000000009</v>
      </c>
      <c r="R30" s="146">
        <v>3.75</v>
      </c>
    </row>
    <row r="31" spans="1:18" x14ac:dyDescent="0.3">
      <c r="A31" s="107" t="s">
        <v>26</v>
      </c>
      <c r="B31" s="107" t="s">
        <v>169</v>
      </c>
      <c r="C31" s="5" t="s">
        <v>92</v>
      </c>
      <c r="D31" s="6" t="s">
        <v>93</v>
      </c>
      <c r="E31" s="6" t="s">
        <v>36</v>
      </c>
      <c r="F31" s="10" t="s">
        <v>177</v>
      </c>
      <c r="G31" s="133">
        <v>10.9</v>
      </c>
      <c r="H31" s="128">
        <v>11.9</v>
      </c>
      <c r="I31" s="141">
        <v>9</v>
      </c>
      <c r="J31" s="146">
        <v>10.199999999999999</v>
      </c>
      <c r="K31" s="134">
        <v>7.02</v>
      </c>
      <c r="L31" s="134">
        <v>4.09</v>
      </c>
      <c r="M31" s="136">
        <v>10.5</v>
      </c>
      <c r="N31" s="136">
        <v>7.16</v>
      </c>
      <c r="O31" s="141">
        <v>5.52</v>
      </c>
      <c r="P31" s="141">
        <v>2.68</v>
      </c>
      <c r="Q31" s="146">
        <v>10.51</v>
      </c>
      <c r="R31" s="146">
        <v>9.89</v>
      </c>
    </row>
    <row r="32" spans="1:18" x14ac:dyDescent="0.3">
      <c r="A32" s="98" t="s">
        <v>27</v>
      </c>
      <c r="B32" s="98" t="s">
        <v>170</v>
      </c>
      <c r="C32" s="5" t="s">
        <v>94</v>
      </c>
      <c r="D32" s="6" t="s">
        <v>95</v>
      </c>
      <c r="E32" s="6" t="s">
        <v>96</v>
      </c>
      <c r="F32" s="6" t="s">
        <v>177</v>
      </c>
      <c r="G32" s="133">
        <v>10.4</v>
      </c>
      <c r="H32" s="128">
        <v>6.4</v>
      </c>
      <c r="I32" s="141">
        <v>9.4</v>
      </c>
      <c r="J32" s="146">
        <v>7.4</v>
      </c>
      <c r="K32" s="134">
        <v>9.19</v>
      </c>
      <c r="L32" s="134">
        <v>2.41</v>
      </c>
      <c r="M32" s="136">
        <v>14.01</v>
      </c>
      <c r="N32" s="136">
        <v>3.85</v>
      </c>
      <c r="O32" s="141">
        <v>7.38</v>
      </c>
      <c r="P32" s="141">
        <v>1.66</v>
      </c>
      <c r="Q32" s="146">
        <v>15.24</v>
      </c>
      <c r="R32" s="146">
        <v>5.65</v>
      </c>
    </row>
    <row r="33" spans="1:18" x14ac:dyDescent="0.3">
      <c r="A33" s="107" t="s">
        <v>28</v>
      </c>
      <c r="B33" s="107" t="s">
        <v>169</v>
      </c>
      <c r="C33" s="5" t="s">
        <v>97</v>
      </c>
      <c r="D33" s="6" t="s">
        <v>98</v>
      </c>
      <c r="E33" s="6" t="s">
        <v>36</v>
      </c>
      <c r="F33" s="10" t="s">
        <v>177</v>
      </c>
      <c r="G33" s="133">
        <v>10</v>
      </c>
      <c r="H33" s="128">
        <v>8.6</v>
      </c>
      <c r="I33" s="141">
        <v>9.3000000000000007</v>
      </c>
      <c r="J33" s="146">
        <v>9.6</v>
      </c>
      <c r="K33" s="134">
        <v>7.59</v>
      </c>
      <c r="L33" s="134">
        <v>5.01</v>
      </c>
      <c r="M33" s="136">
        <v>10.41</v>
      </c>
      <c r="N33" s="136">
        <v>4.92</v>
      </c>
      <c r="O33" s="141">
        <v>6.05</v>
      </c>
      <c r="P33" s="141">
        <v>2.9</v>
      </c>
      <c r="Q33" s="146">
        <v>12.19</v>
      </c>
      <c r="R33" s="146">
        <v>9.81</v>
      </c>
    </row>
    <row r="34" spans="1:18" x14ac:dyDescent="0.3">
      <c r="A34" s="98" t="s">
        <v>29</v>
      </c>
      <c r="B34" s="98" t="s">
        <v>170</v>
      </c>
      <c r="C34" s="5" t="s">
        <v>99</v>
      </c>
      <c r="D34" s="6" t="s">
        <v>44</v>
      </c>
      <c r="E34" s="6" t="s">
        <v>100</v>
      </c>
      <c r="F34" s="6" t="s">
        <v>177</v>
      </c>
      <c r="G34" s="133">
        <v>8.1999999999999993</v>
      </c>
      <c r="H34" s="128">
        <v>6.2</v>
      </c>
      <c r="I34" s="141">
        <v>8.6999999999999993</v>
      </c>
      <c r="J34" s="146">
        <v>5.2</v>
      </c>
      <c r="K34" s="134">
        <v>9.9499999999999993</v>
      </c>
      <c r="L34" s="134">
        <v>3.7</v>
      </c>
      <c r="M34" s="136">
        <v>9.1</v>
      </c>
      <c r="N34" s="136">
        <v>6.2</v>
      </c>
      <c r="O34" s="141">
        <v>7.74</v>
      </c>
      <c r="P34" s="141">
        <v>3.22</v>
      </c>
      <c r="Q34" s="146">
        <v>10.33</v>
      </c>
      <c r="R34" s="146">
        <v>3.47</v>
      </c>
    </row>
    <row r="35" spans="1:18" x14ac:dyDescent="0.3">
      <c r="A35" s="98" t="s">
        <v>30</v>
      </c>
      <c r="B35" s="98" t="s">
        <v>170</v>
      </c>
      <c r="C35" s="5" t="s">
        <v>101</v>
      </c>
      <c r="D35" s="6" t="s">
        <v>44</v>
      </c>
      <c r="E35" s="6" t="s">
        <v>88</v>
      </c>
      <c r="F35" s="10" t="s">
        <v>177</v>
      </c>
      <c r="G35" s="133">
        <v>9.6</v>
      </c>
      <c r="H35" s="128">
        <v>8.5</v>
      </c>
      <c r="I35" s="141">
        <v>9.4</v>
      </c>
      <c r="J35" s="146">
        <v>9.1999999999999993</v>
      </c>
      <c r="K35" s="134">
        <v>10.210000000000001</v>
      </c>
      <c r="L35" s="134">
        <v>2.8</v>
      </c>
      <c r="M35" s="136">
        <v>11.43</v>
      </c>
      <c r="N35" s="136">
        <v>0.84</v>
      </c>
      <c r="O35" s="141">
        <v>8.07</v>
      </c>
      <c r="P35" s="141">
        <v>2.42</v>
      </c>
      <c r="Q35" s="146">
        <v>10.06</v>
      </c>
      <c r="R35" s="146">
        <v>1.24</v>
      </c>
    </row>
    <row r="36" spans="1:18" x14ac:dyDescent="0.3">
      <c r="A36" s="107" t="s">
        <v>31</v>
      </c>
      <c r="B36" s="107" t="s">
        <v>169</v>
      </c>
      <c r="C36" s="5" t="s">
        <v>102</v>
      </c>
      <c r="D36" s="6" t="s">
        <v>103</v>
      </c>
      <c r="E36" s="6" t="s">
        <v>36</v>
      </c>
      <c r="F36" s="6" t="s">
        <v>177</v>
      </c>
      <c r="G36" s="133">
        <v>9.6999999999999993</v>
      </c>
      <c r="H36" s="128">
        <v>8.9</v>
      </c>
      <c r="I36" s="141">
        <v>9.5</v>
      </c>
      <c r="J36" s="146">
        <v>9.8000000000000007</v>
      </c>
      <c r="K36" s="134">
        <v>7.58</v>
      </c>
      <c r="L36" s="134">
        <v>4.32</v>
      </c>
      <c r="M36" s="136">
        <v>10.5</v>
      </c>
      <c r="N36" s="136">
        <v>5.0599999999999996</v>
      </c>
      <c r="O36" s="141">
        <v>6.09</v>
      </c>
      <c r="P36" s="141">
        <v>2.94</v>
      </c>
      <c r="Q36" s="146">
        <v>12.27</v>
      </c>
      <c r="R36" s="146">
        <v>6.77</v>
      </c>
    </row>
    <row r="37" spans="1:18" x14ac:dyDescent="0.3">
      <c r="A37" s="98" t="s">
        <v>32</v>
      </c>
      <c r="B37" s="98" t="s">
        <v>170</v>
      </c>
      <c r="C37" s="5" t="s">
        <v>104</v>
      </c>
      <c r="D37" s="6" t="s">
        <v>44</v>
      </c>
      <c r="E37" s="6" t="s">
        <v>105</v>
      </c>
      <c r="F37" s="10" t="s">
        <v>177</v>
      </c>
      <c r="G37" s="133">
        <v>7.4</v>
      </c>
      <c r="H37" s="128">
        <v>9.4</v>
      </c>
      <c r="I37" s="141">
        <v>9.6999999999999993</v>
      </c>
      <c r="J37" s="146">
        <v>8.1999999999999993</v>
      </c>
      <c r="K37" s="134">
        <v>12.01</v>
      </c>
      <c r="L37" s="134">
        <v>5.67</v>
      </c>
      <c r="M37" s="136">
        <v>12.62</v>
      </c>
      <c r="N37" s="136">
        <v>5.42</v>
      </c>
      <c r="O37" s="141">
        <v>7.3</v>
      </c>
      <c r="P37" s="141">
        <v>3.37</v>
      </c>
      <c r="Q37" s="146">
        <v>7.56</v>
      </c>
      <c r="R37" s="146">
        <v>1.72</v>
      </c>
    </row>
    <row r="38" spans="1:18" x14ac:dyDescent="0.3">
      <c r="A38" s="107" t="s">
        <v>33</v>
      </c>
      <c r="B38" s="107" t="s">
        <v>169</v>
      </c>
      <c r="C38" s="5" t="s">
        <v>106</v>
      </c>
      <c r="D38" s="6" t="s">
        <v>107</v>
      </c>
      <c r="E38" s="6" t="s">
        <v>36</v>
      </c>
      <c r="F38" s="6" t="s">
        <v>177</v>
      </c>
      <c r="G38" s="133">
        <v>10.8</v>
      </c>
      <c r="H38" s="128">
        <v>10.3</v>
      </c>
      <c r="I38" s="141">
        <v>9.4</v>
      </c>
      <c r="J38" s="146">
        <v>9.1</v>
      </c>
      <c r="K38" s="134">
        <v>8.58</v>
      </c>
      <c r="L38" s="134">
        <v>4.87</v>
      </c>
      <c r="M38" s="136">
        <v>10.89</v>
      </c>
      <c r="N38" s="136">
        <v>4.53</v>
      </c>
      <c r="O38" s="141">
        <v>6.22</v>
      </c>
      <c r="P38" s="141">
        <v>2.95</v>
      </c>
      <c r="Q38" s="146">
        <v>11.08</v>
      </c>
      <c r="R38" s="146">
        <v>3.28</v>
      </c>
    </row>
    <row r="39" spans="1:18" x14ac:dyDescent="0.3">
      <c r="A39" s="107" t="s">
        <v>144</v>
      </c>
      <c r="B39" s="138" t="s">
        <v>176</v>
      </c>
      <c r="C39" s="5" t="s">
        <v>142</v>
      </c>
      <c r="D39" s="139"/>
      <c r="E39" s="139"/>
      <c r="F39" s="2" t="s">
        <v>184</v>
      </c>
      <c r="G39" s="127">
        <v>10.4</v>
      </c>
      <c r="H39" s="128">
        <v>8.1999999999999993</v>
      </c>
      <c r="I39" s="141"/>
      <c r="J39" s="146">
        <v>6.9</v>
      </c>
    </row>
    <row r="40" spans="1:18" x14ac:dyDescent="0.3">
      <c r="A40" s="107" t="s">
        <v>137</v>
      </c>
      <c r="C40" s="5" t="s">
        <v>138</v>
      </c>
      <c r="F40" s="2" t="s">
        <v>184</v>
      </c>
      <c r="G40" s="128">
        <v>10.1</v>
      </c>
      <c r="H40" s="128">
        <v>11.1</v>
      </c>
      <c r="I40" s="141">
        <v>8.5</v>
      </c>
      <c r="J40" s="146">
        <v>7.6</v>
      </c>
    </row>
    <row r="41" spans="1:18" x14ac:dyDescent="0.3">
      <c r="A41" s="147" t="s">
        <v>175</v>
      </c>
      <c r="C41" s="5" t="s">
        <v>89</v>
      </c>
      <c r="F41" s="2" t="s">
        <v>183</v>
      </c>
      <c r="G41" s="128">
        <v>10.6</v>
      </c>
      <c r="H41" s="137">
        <v>210</v>
      </c>
      <c r="I41" s="141"/>
    </row>
    <row r="42" spans="1:18" x14ac:dyDescent="0.3">
      <c r="A42" s="107" t="s">
        <v>154</v>
      </c>
      <c r="C42" s="5" t="s">
        <v>156</v>
      </c>
      <c r="F42" s="2" t="s">
        <v>183</v>
      </c>
      <c r="G42" s="128">
        <v>10.4</v>
      </c>
      <c r="J42" s="146">
        <v>7.8</v>
      </c>
    </row>
    <row r="43" spans="1:18" x14ac:dyDescent="0.3">
      <c r="F43" s="2" t="s">
        <v>183</v>
      </c>
      <c r="G43" s="128">
        <v>9.8000000000000007</v>
      </c>
    </row>
    <row r="44" spans="1:18" x14ac:dyDescent="0.3">
      <c r="F44" s="2" t="s">
        <v>183</v>
      </c>
      <c r="G44" s="128">
        <v>10.5</v>
      </c>
    </row>
    <row r="45" spans="1:18" s="149" customFormat="1" x14ac:dyDescent="0.3">
      <c r="A45" s="148"/>
      <c r="B45" s="148"/>
      <c r="D45" s="139"/>
      <c r="E45" s="139"/>
      <c r="F45" s="2" t="s">
        <v>183</v>
      </c>
      <c r="G45" s="128">
        <v>9.5</v>
      </c>
    </row>
    <row r="46" spans="1:18" x14ac:dyDescent="0.3">
      <c r="F46" s="2" t="s">
        <v>183</v>
      </c>
      <c r="G46" s="128">
        <v>8.8000000000000007</v>
      </c>
    </row>
    <row r="47" spans="1:18" x14ac:dyDescent="0.3">
      <c r="F47" s="2" t="s">
        <v>183</v>
      </c>
      <c r="G47" s="128">
        <v>9.6</v>
      </c>
    </row>
    <row r="48" spans="1:18" x14ac:dyDescent="0.3">
      <c r="F48" s="2" t="s">
        <v>183</v>
      </c>
      <c r="G48" s="128">
        <v>11.4</v>
      </c>
    </row>
    <row r="49" spans="6:7" x14ac:dyDescent="0.3">
      <c r="F49" s="2" t="s">
        <v>183</v>
      </c>
      <c r="G49" s="128">
        <v>9.9</v>
      </c>
    </row>
    <row r="50" spans="6:7" x14ac:dyDescent="0.3">
      <c r="F50" s="2" t="s">
        <v>183</v>
      </c>
      <c r="G50" s="128">
        <v>9.6999999999999993</v>
      </c>
    </row>
    <row r="51" spans="6:7" x14ac:dyDescent="0.3">
      <c r="F51" s="2" t="s">
        <v>183</v>
      </c>
      <c r="G51" s="128">
        <v>9.6999999999999993</v>
      </c>
    </row>
    <row r="52" spans="6:7" x14ac:dyDescent="0.3">
      <c r="F52" s="2" t="s">
        <v>183</v>
      </c>
      <c r="G52" s="128">
        <v>10.1</v>
      </c>
    </row>
    <row r="53" spans="6:7" x14ac:dyDescent="0.3">
      <c r="F53" s="2" t="s">
        <v>183</v>
      </c>
      <c r="G53" s="128">
        <v>9</v>
      </c>
    </row>
    <row r="54" spans="6:7" x14ac:dyDescent="0.3">
      <c r="F54" s="2" t="s">
        <v>183</v>
      </c>
      <c r="G54" s="128">
        <v>9.9</v>
      </c>
    </row>
    <row r="55" spans="6:7" x14ac:dyDescent="0.3">
      <c r="F55" s="2" t="s">
        <v>183</v>
      </c>
      <c r="G55" s="128">
        <v>8.9</v>
      </c>
    </row>
    <row r="56" spans="6:7" x14ac:dyDescent="0.3">
      <c r="F56" s="2" t="s">
        <v>183</v>
      </c>
      <c r="G56" s="128">
        <v>9</v>
      </c>
    </row>
    <row r="57" spans="6:7" x14ac:dyDescent="0.3">
      <c r="F57" s="2" t="s">
        <v>183</v>
      </c>
      <c r="G57" s="128">
        <v>9.4</v>
      </c>
    </row>
    <row r="58" spans="6:7" x14ac:dyDescent="0.3">
      <c r="F58" s="2" t="s">
        <v>183</v>
      </c>
      <c r="G58" s="128">
        <v>9.5</v>
      </c>
    </row>
    <row r="59" spans="6:7" x14ac:dyDescent="0.3">
      <c r="F59" s="2" t="s">
        <v>183</v>
      </c>
      <c r="G59" s="128">
        <v>9.5</v>
      </c>
    </row>
    <row r="60" spans="6:7" x14ac:dyDescent="0.3">
      <c r="F60" s="2" t="s">
        <v>183</v>
      </c>
      <c r="G60" s="128">
        <v>10.3</v>
      </c>
    </row>
    <row r="61" spans="6:7" x14ac:dyDescent="0.3">
      <c r="F61" s="2" t="s">
        <v>183</v>
      </c>
      <c r="G61" s="128">
        <v>9.6999999999999993</v>
      </c>
    </row>
    <row r="62" spans="6:7" x14ac:dyDescent="0.3">
      <c r="F62" s="2" t="s">
        <v>183</v>
      </c>
      <c r="G62" s="128">
        <v>10.4</v>
      </c>
    </row>
    <row r="63" spans="6:7" x14ac:dyDescent="0.3">
      <c r="F63" s="2" t="s">
        <v>183</v>
      </c>
      <c r="G63" s="128">
        <v>9.6999999999999993</v>
      </c>
    </row>
    <row r="64" spans="6:7" x14ac:dyDescent="0.3">
      <c r="F64" s="2" t="s">
        <v>183</v>
      </c>
      <c r="G64" s="128">
        <v>9.1999999999999993</v>
      </c>
    </row>
    <row r="65" spans="6:7" x14ac:dyDescent="0.3">
      <c r="F65" s="2" t="s">
        <v>183</v>
      </c>
      <c r="G65" s="128">
        <v>12.4</v>
      </c>
    </row>
    <row r="66" spans="6:7" x14ac:dyDescent="0.3">
      <c r="F66" s="2" t="s">
        <v>183</v>
      </c>
      <c r="G66" s="128">
        <v>10.4</v>
      </c>
    </row>
    <row r="67" spans="6:7" x14ac:dyDescent="0.3">
      <c r="F67" s="2" t="s">
        <v>183</v>
      </c>
      <c r="G67" s="128">
        <v>11.9</v>
      </c>
    </row>
    <row r="68" spans="6:7" x14ac:dyDescent="0.3">
      <c r="F68" s="2" t="s">
        <v>183</v>
      </c>
      <c r="G68" s="128">
        <v>6.4</v>
      </c>
    </row>
    <row r="69" spans="6:7" x14ac:dyDescent="0.3">
      <c r="F69" s="2" t="s">
        <v>183</v>
      </c>
      <c r="G69" s="128">
        <v>8.6</v>
      </c>
    </row>
    <row r="70" spans="6:7" x14ac:dyDescent="0.3">
      <c r="F70" s="2" t="s">
        <v>183</v>
      </c>
      <c r="G70" s="128">
        <v>6.2</v>
      </c>
    </row>
    <row r="71" spans="6:7" x14ac:dyDescent="0.3">
      <c r="F71" s="2" t="s">
        <v>183</v>
      </c>
      <c r="G71" s="128">
        <v>8.5</v>
      </c>
    </row>
    <row r="72" spans="6:7" x14ac:dyDescent="0.3">
      <c r="F72" s="2" t="s">
        <v>183</v>
      </c>
      <c r="G72" s="128">
        <v>8.9</v>
      </c>
    </row>
    <row r="73" spans="6:7" x14ac:dyDescent="0.3">
      <c r="F73" s="2" t="s">
        <v>183</v>
      </c>
      <c r="G73" s="128">
        <v>9.4</v>
      </c>
    </row>
    <row r="74" spans="6:7" x14ac:dyDescent="0.3">
      <c r="F74" s="2" t="s">
        <v>183</v>
      </c>
      <c r="G74" s="128">
        <v>10.3</v>
      </c>
    </row>
    <row r="75" spans="6:7" x14ac:dyDescent="0.3">
      <c r="F75" s="2" t="s">
        <v>180</v>
      </c>
      <c r="G75" s="141">
        <v>10.1</v>
      </c>
    </row>
    <row r="76" spans="6:7" x14ac:dyDescent="0.3">
      <c r="F76" s="2" t="s">
        <v>180</v>
      </c>
      <c r="G76" s="141">
        <v>9.6999999999999993</v>
      </c>
    </row>
    <row r="77" spans="6:7" x14ac:dyDescent="0.3">
      <c r="F77" s="2" t="s">
        <v>179</v>
      </c>
      <c r="G77" s="141">
        <v>10</v>
      </c>
    </row>
    <row r="78" spans="6:7" x14ac:dyDescent="0.3">
      <c r="F78" s="2" t="s">
        <v>179</v>
      </c>
      <c r="G78" s="141">
        <v>10.199999999999999</v>
      </c>
    </row>
    <row r="79" spans="6:7" x14ac:dyDescent="0.3">
      <c r="F79" s="2" t="s">
        <v>179</v>
      </c>
      <c r="G79" s="141">
        <v>10</v>
      </c>
    </row>
    <row r="80" spans="6:7" x14ac:dyDescent="0.3">
      <c r="F80" s="2" t="s">
        <v>179</v>
      </c>
      <c r="G80" s="141">
        <v>10</v>
      </c>
    </row>
    <row r="81" spans="6:7" x14ac:dyDescent="0.3">
      <c r="F81" s="2" t="s">
        <v>179</v>
      </c>
      <c r="G81" s="141">
        <v>10</v>
      </c>
    </row>
    <row r="82" spans="6:7" x14ac:dyDescent="0.3">
      <c r="F82" s="2" t="s">
        <v>179</v>
      </c>
      <c r="G82" s="141">
        <v>10.199999999999999</v>
      </c>
    </row>
    <row r="83" spans="6:7" x14ac:dyDescent="0.3">
      <c r="F83" s="2" t="s">
        <v>179</v>
      </c>
      <c r="G83" s="141">
        <v>10.199999999999999</v>
      </c>
    </row>
    <row r="84" spans="6:7" x14ac:dyDescent="0.3">
      <c r="F84" s="2" t="s">
        <v>179</v>
      </c>
      <c r="G84" s="141">
        <v>10.1</v>
      </c>
    </row>
    <row r="85" spans="6:7" x14ac:dyDescent="0.3">
      <c r="F85" s="2" t="s">
        <v>179</v>
      </c>
      <c r="G85" s="141">
        <v>10</v>
      </c>
    </row>
    <row r="86" spans="6:7" x14ac:dyDescent="0.3">
      <c r="F86" s="2" t="s">
        <v>179</v>
      </c>
      <c r="G86" s="141">
        <v>9.6</v>
      </c>
    </row>
    <row r="87" spans="6:7" x14ac:dyDescent="0.3">
      <c r="F87" s="2" t="s">
        <v>179</v>
      </c>
      <c r="G87" s="141">
        <v>10</v>
      </c>
    </row>
    <row r="88" spans="6:7" x14ac:dyDescent="0.3">
      <c r="F88" s="2" t="s">
        <v>179</v>
      </c>
      <c r="G88" s="141">
        <v>10</v>
      </c>
    </row>
    <row r="89" spans="6:7" x14ac:dyDescent="0.3">
      <c r="F89" s="2" t="s">
        <v>179</v>
      </c>
      <c r="G89" s="141">
        <v>9.9</v>
      </c>
    </row>
    <row r="90" spans="6:7" x14ac:dyDescent="0.3">
      <c r="F90" s="2" t="s">
        <v>179</v>
      </c>
      <c r="G90" s="141">
        <v>9</v>
      </c>
    </row>
    <row r="91" spans="6:7" x14ac:dyDescent="0.3">
      <c r="F91" s="2" t="s">
        <v>179</v>
      </c>
      <c r="G91" s="141">
        <v>9.9</v>
      </c>
    </row>
    <row r="92" spans="6:7" x14ac:dyDescent="0.3">
      <c r="F92" s="2" t="s">
        <v>179</v>
      </c>
      <c r="G92" s="141">
        <v>9</v>
      </c>
    </row>
    <row r="93" spans="6:7" x14ac:dyDescent="0.3">
      <c r="F93" s="2" t="s">
        <v>179</v>
      </c>
      <c r="G93" s="141">
        <v>9.8000000000000007</v>
      </c>
    </row>
    <row r="94" spans="6:7" x14ac:dyDescent="0.3">
      <c r="F94" s="2" t="s">
        <v>179</v>
      </c>
      <c r="G94" s="141">
        <v>10</v>
      </c>
    </row>
    <row r="95" spans="6:7" x14ac:dyDescent="0.3">
      <c r="F95" s="2" t="s">
        <v>179</v>
      </c>
      <c r="G95" s="141">
        <v>9.6999999999999993</v>
      </c>
    </row>
    <row r="96" spans="6:7" x14ac:dyDescent="0.3">
      <c r="F96" s="2" t="s">
        <v>179</v>
      </c>
      <c r="G96" s="141">
        <v>10.3</v>
      </c>
    </row>
    <row r="97" spans="6:7" x14ac:dyDescent="0.3">
      <c r="F97" s="2" t="s">
        <v>179</v>
      </c>
      <c r="G97" s="141">
        <v>9.8000000000000007</v>
      </c>
    </row>
    <row r="98" spans="6:7" x14ac:dyDescent="0.3">
      <c r="F98" s="2" t="s">
        <v>179</v>
      </c>
      <c r="G98" s="141">
        <v>9.8000000000000007</v>
      </c>
    </row>
    <row r="99" spans="6:7" x14ac:dyDescent="0.3">
      <c r="F99" s="2" t="s">
        <v>179</v>
      </c>
      <c r="G99" s="141">
        <v>9.6999999999999993</v>
      </c>
    </row>
    <row r="100" spans="6:7" x14ac:dyDescent="0.3">
      <c r="F100" s="2" t="s">
        <v>179</v>
      </c>
      <c r="G100" s="141">
        <v>9.4</v>
      </c>
    </row>
    <row r="101" spans="6:7" x14ac:dyDescent="0.3">
      <c r="F101" s="2" t="s">
        <v>179</v>
      </c>
      <c r="G101" s="141">
        <v>10.7</v>
      </c>
    </row>
    <row r="102" spans="6:7" x14ac:dyDescent="0.3">
      <c r="F102" s="2" t="s">
        <v>179</v>
      </c>
      <c r="G102" s="141">
        <v>10.1</v>
      </c>
    </row>
    <row r="103" spans="6:7" x14ac:dyDescent="0.3">
      <c r="F103" s="2" t="s">
        <v>179</v>
      </c>
      <c r="G103" s="141">
        <v>9</v>
      </c>
    </row>
    <row r="104" spans="6:7" x14ac:dyDescent="0.3">
      <c r="F104" s="2" t="s">
        <v>179</v>
      </c>
      <c r="G104" s="141">
        <v>9.4</v>
      </c>
    </row>
    <row r="105" spans="6:7" x14ac:dyDescent="0.3">
      <c r="F105" s="2" t="s">
        <v>179</v>
      </c>
      <c r="G105" s="141">
        <v>9.3000000000000007</v>
      </c>
    </row>
    <row r="106" spans="6:7" x14ac:dyDescent="0.3">
      <c r="F106" s="2" t="s">
        <v>179</v>
      </c>
      <c r="G106" s="141">
        <v>8.6999999999999993</v>
      </c>
    </row>
    <row r="107" spans="6:7" x14ac:dyDescent="0.3">
      <c r="F107" s="2" t="s">
        <v>179</v>
      </c>
      <c r="G107" s="141">
        <v>9.4</v>
      </c>
    </row>
    <row r="108" spans="6:7" x14ac:dyDescent="0.3">
      <c r="F108" s="2" t="s">
        <v>179</v>
      </c>
      <c r="G108" s="141">
        <v>9.5</v>
      </c>
    </row>
    <row r="109" spans="6:7" x14ac:dyDescent="0.3">
      <c r="F109" s="2" t="s">
        <v>179</v>
      </c>
      <c r="G109" s="141">
        <v>9.6999999999999993</v>
      </c>
    </row>
    <row r="110" spans="6:7" x14ac:dyDescent="0.3">
      <c r="F110" s="2" t="s">
        <v>179</v>
      </c>
      <c r="G110" s="141">
        <v>9.4</v>
      </c>
    </row>
    <row r="111" spans="6:7" x14ac:dyDescent="0.3">
      <c r="F111" s="2" t="s">
        <v>182</v>
      </c>
      <c r="G111" s="146">
        <v>9.3000000000000007</v>
      </c>
    </row>
    <row r="112" spans="6:7" x14ac:dyDescent="0.3">
      <c r="F112" s="2" t="s">
        <v>182</v>
      </c>
      <c r="G112" s="146">
        <v>8.3000000000000007</v>
      </c>
    </row>
    <row r="113" spans="6:7" x14ac:dyDescent="0.3">
      <c r="F113" s="2" t="s">
        <v>181</v>
      </c>
      <c r="G113" s="146">
        <v>9.4</v>
      </c>
    </row>
    <row r="114" spans="6:7" x14ac:dyDescent="0.3">
      <c r="F114" s="2" t="s">
        <v>181</v>
      </c>
      <c r="G114" s="146">
        <v>9.3000000000000007</v>
      </c>
    </row>
    <row r="115" spans="6:7" x14ac:dyDescent="0.3">
      <c r="F115" s="2" t="s">
        <v>181</v>
      </c>
      <c r="G115" s="146">
        <v>7.9</v>
      </c>
    </row>
    <row r="116" spans="6:7" x14ac:dyDescent="0.3">
      <c r="F116" s="2" t="s">
        <v>181</v>
      </c>
      <c r="G116" s="146">
        <v>9</v>
      </c>
    </row>
    <row r="117" spans="6:7" x14ac:dyDescent="0.3">
      <c r="F117" s="2" t="s">
        <v>181</v>
      </c>
      <c r="G117" s="146">
        <v>8.1</v>
      </c>
    </row>
    <row r="118" spans="6:7" x14ac:dyDescent="0.3">
      <c r="F118" s="2" t="s">
        <v>181</v>
      </c>
      <c r="G118" s="146">
        <v>9.1</v>
      </c>
    </row>
    <row r="119" spans="6:7" x14ac:dyDescent="0.3">
      <c r="F119" s="2" t="s">
        <v>181</v>
      </c>
      <c r="G119" s="146">
        <v>8.8000000000000007</v>
      </c>
    </row>
    <row r="120" spans="6:7" x14ac:dyDescent="0.3">
      <c r="F120" s="2" t="s">
        <v>181</v>
      </c>
      <c r="G120" s="146">
        <v>11.5</v>
      </c>
    </row>
    <row r="121" spans="6:7" x14ac:dyDescent="0.3">
      <c r="F121" s="2" t="s">
        <v>181</v>
      </c>
      <c r="G121" s="146">
        <v>8.4</v>
      </c>
    </row>
    <row r="122" spans="6:7" x14ac:dyDescent="0.3">
      <c r="F122" s="2" t="s">
        <v>181</v>
      </c>
      <c r="G122" s="146">
        <v>9</v>
      </c>
    </row>
    <row r="123" spans="6:7" x14ac:dyDescent="0.3">
      <c r="F123" s="2" t="s">
        <v>181</v>
      </c>
      <c r="G123" s="146">
        <v>10.199999999999999</v>
      </c>
    </row>
    <row r="124" spans="6:7" x14ac:dyDescent="0.3">
      <c r="F124" s="2" t="s">
        <v>181</v>
      </c>
      <c r="G124" s="146">
        <v>8.5</v>
      </c>
    </row>
    <row r="125" spans="6:7" x14ac:dyDescent="0.3">
      <c r="F125" s="2" t="s">
        <v>181</v>
      </c>
      <c r="G125" s="146">
        <v>7.7</v>
      </c>
    </row>
    <row r="126" spans="6:7" x14ac:dyDescent="0.3">
      <c r="F126" s="2" t="s">
        <v>181</v>
      </c>
      <c r="G126" s="146">
        <v>6.9</v>
      </c>
    </row>
    <row r="127" spans="6:7" x14ac:dyDescent="0.3">
      <c r="F127" s="2" t="s">
        <v>181</v>
      </c>
      <c r="G127" s="146">
        <v>7.6</v>
      </c>
    </row>
    <row r="128" spans="6:7" x14ac:dyDescent="0.3">
      <c r="F128" s="2" t="s">
        <v>181</v>
      </c>
      <c r="G128" s="146">
        <v>7.9</v>
      </c>
    </row>
    <row r="129" spans="6:7" x14ac:dyDescent="0.3">
      <c r="F129" s="2" t="s">
        <v>181</v>
      </c>
      <c r="G129" s="146">
        <v>10.1</v>
      </c>
    </row>
    <row r="130" spans="6:7" x14ac:dyDescent="0.3">
      <c r="F130" s="2" t="s">
        <v>181</v>
      </c>
      <c r="G130" s="146">
        <v>9.4</v>
      </c>
    </row>
    <row r="131" spans="6:7" x14ac:dyDescent="0.3">
      <c r="F131" s="2" t="s">
        <v>181</v>
      </c>
      <c r="G131" s="146">
        <v>9.5</v>
      </c>
    </row>
    <row r="132" spans="6:7" x14ac:dyDescent="0.3">
      <c r="F132" s="2" t="s">
        <v>181</v>
      </c>
      <c r="G132" s="146">
        <v>7.4</v>
      </c>
    </row>
    <row r="133" spans="6:7" x14ac:dyDescent="0.3">
      <c r="F133" s="2" t="s">
        <v>181</v>
      </c>
      <c r="G133" s="146">
        <v>9.4</v>
      </c>
    </row>
    <row r="134" spans="6:7" x14ac:dyDescent="0.3">
      <c r="F134" s="2" t="s">
        <v>181</v>
      </c>
      <c r="G134" s="146">
        <v>11.1</v>
      </c>
    </row>
    <row r="135" spans="6:7" x14ac:dyDescent="0.3">
      <c r="F135" s="2" t="s">
        <v>181</v>
      </c>
      <c r="G135" s="146">
        <v>8.9</v>
      </c>
    </row>
    <row r="136" spans="6:7" x14ac:dyDescent="0.3">
      <c r="F136" s="2" t="s">
        <v>181</v>
      </c>
      <c r="G136" s="146">
        <v>8.9</v>
      </c>
    </row>
    <row r="137" spans="6:7" x14ac:dyDescent="0.3">
      <c r="F137" s="2" t="s">
        <v>181</v>
      </c>
      <c r="G137" s="146">
        <v>9.8000000000000007</v>
      </c>
    </row>
    <row r="138" spans="6:7" x14ac:dyDescent="0.3">
      <c r="F138" s="2" t="s">
        <v>181</v>
      </c>
      <c r="G138" s="146">
        <v>10.3</v>
      </c>
    </row>
    <row r="139" spans="6:7" x14ac:dyDescent="0.3">
      <c r="F139" s="2" t="s">
        <v>181</v>
      </c>
      <c r="G139" s="146">
        <v>10.199999999999999</v>
      </c>
    </row>
    <row r="140" spans="6:7" x14ac:dyDescent="0.3">
      <c r="F140" s="2" t="s">
        <v>181</v>
      </c>
      <c r="G140" s="146">
        <v>7.4</v>
      </c>
    </row>
    <row r="141" spans="6:7" x14ac:dyDescent="0.3">
      <c r="F141" s="2" t="s">
        <v>181</v>
      </c>
      <c r="G141" s="146">
        <v>9.6</v>
      </c>
    </row>
    <row r="142" spans="6:7" x14ac:dyDescent="0.3">
      <c r="F142" s="2" t="s">
        <v>181</v>
      </c>
      <c r="G142" s="146">
        <v>5.2</v>
      </c>
    </row>
    <row r="143" spans="6:7" x14ac:dyDescent="0.3">
      <c r="F143" s="2" t="s">
        <v>181</v>
      </c>
      <c r="G143" s="146">
        <v>9.1999999999999993</v>
      </c>
    </row>
    <row r="144" spans="6:7" x14ac:dyDescent="0.3">
      <c r="F144" s="2" t="s">
        <v>181</v>
      </c>
      <c r="G144" s="146">
        <v>9.8000000000000007</v>
      </c>
    </row>
    <row r="145" spans="6:7" x14ac:dyDescent="0.3">
      <c r="F145" s="2" t="s">
        <v>181</v>
      </c>
      <c r="G145" s="146">
        <v>8.1999999999999993</v>
      </c>
    </row>
    <row r="146" spans="6:7" x14ac:dyDescent="0.3">
      <c r="F146" s="2" t="s">
        <v>181</v>
      </c>
      <c r="G146" s="146">
        <v>9.1</v>
      </c>
    </row>
  </sheetData>
  <mergeCells count="4">
    <mergeCell ref="A1:A2"/>
    <mergeCell ref="C1:C2"/>
    <mergeCell ref="D1:D2"/>
    <mergeCell ref="E1:E2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45"/>
  <sheetViews>
    <sheetView zoomScale="70" zoomScaleNormal="70" workbookViewId="0">
      <pane xSplit="4" ySplit="2" topLeftCell="AA3" activePane="bottomRight" state="frozen"/>
      <selection pane="topRight" activeCell="E1" sqref="E1"/>
      <selection pane="bottomLeft" activeCell="A3" sqref="A3"/>
      <selection pane="bottomRight" activeCell="BA40" sqref="BA40"/>
    </sheetView>
  </sheetViews>
  <sheetFormatPr defaultRowHeight="16.5" x14ac:dyDescent="0.3"/>
  <cols>
    <col min="1" max="1" width="13.125" style="1" customWidth="1"/>
    <col min="2" max="2" width="29.875" customWidth="1"/>
    <col min="3" max="3" width="14.75" style="2" customWidth="1"/>
    <col min="4" max="4" width="10.375" style="2" customWidth="1"/>
    <col min="5" max="20" width="9" style="1"/>
    <col min="21" max="21" width="9" style="3"/>
    <col min="22" max="34" width="9" style="1"/>
  </cols>
  <sheetData>
    <row r="1" spans="1:57" s="1" customFormat="1" x14ac:dyDescent="0.3">
      <c r="A1" s="291" t="s">
        <v>118</v>
      </c>
      <c r="B1" s="293" t="s">
        <v>119</v>
      </c>
      <c r="C1" s="295" t="s">
        <v>120</v>
      </c>
      <c r="D1" s="295" t="s">
        <v>121</v>
      </c>
      <c r="E1" s="293" t="s">
        <v>122</v>
      </c>
      <c r="F1" s="293"/>
      <c r="G1" s="293"/>
      <c r="H1" s="293"/>
      <c r="I1" s="300" t="s">
        <v>123</v>
      </c>
      <c r="J1" s="301" t="s">
        <v>133</v>
      </c>
      <c r="K1" s="297" t="s">
        <v>124</v>
      </c>
      <c r="L1" s="298"/>
      <c r="M1" s="298"/>
      <c r="N1" s="299"/>
      <c r="O1" s="297" t="s">
        <v>125</v>
      </c>
      <c r="P1" s="298"/>
      <c r="Q1" s="299"/>
      <c r="R1" s="297" t="s">
        <v>135</v>
      </c>
      <c r="S1" s="298"/>
      <c r="T1" s="299"/>
      <c r="U1" s="297" t="s">
        <v>126</v>
      </c>
      <c r="V1" s="298"/>
      <c r="W1" s="299"/>
      <c r="X1" s="297" t="s">
        <v>127</v>
      </c>
      <c r="Y1" s="298"/>
      <c r="Z1" s="299"/>
      <c r="AA1" s="297" t="s">
        <v>128</v>
      </c>
      <c r="AB1" s="298"/>
      <c r="AC1" s="299"/>
      <c r="AD1" s="102" t="s">
        <v>163</v>
      </c>
      <c r="AE1" s="102" t="s">
        <v>168</v>
      </c>
      <c r="AF1" s="102" t="s">
        <v>166</v>
      </c>
      <c r="AG1" s="297" t="s">
        <v>129</v>
      </c>
      <c r="AH1" s="298"/>
      <c r="AI1" s="299"/>
      <c r="AJ1" s="297" t="s">
        <v>130</v>
      </c>
      <c r="AK1" s="298"/>
      <c r="AL1" s="299"/>
      <c r="AM1" s="297" t="s">
        <v>131</v>
      </c>
      <c r="AN1" s="298"/>
      <c r="AO1" s="299"/>
      <c r="AP1" s="297" t="s">
        <v>132</v>
      </c>
      <c r="AQ1" s="298"/>
      <c r="AR1" s="299"/>
      <c r="AS1" s="102" t="s">
        <v>165</v>
      </c>
      <c r="AT1" s="297" t="s">
        <v>134</v>
      </c>
      <c r="AU1" s="298"/>
      <c r="AV1" s="299"/>
      <c r="AW1" s="297" t="s">
        <v>160</v>
      </c>
      <c r="AX1" s="298"/>
      <c r="AY1" s="167"/>
      <c r="AZ1" s="297" t="s">
        <v>161</v>
      </c>
      <c r="BA1" s="298"/>
      <c r="BB1" s="1" t="s">
        <v>164</v>
      </c>
      <c r="BD1" s="1" t="s">
        <v>167</v>
      </c>
    </row>
    <row r="2" spans="1:57" s="1" customFormat="1" ht="17.25" thickBot="1" x14ac:dyDescent="0.35">
      <c r="A2" s="292"/>
      <c r="B2" s="294"/>
      <c r="C2" s="296"/>
      <c r="D2" s="296"/>
      <c r="E2" s="166" t="s">
        <v>111</v>
      </c>
      <c r="F2" s="166" t="s">
        <v>110</v>
      </c>
      <c r="G2" s="69" t="s">
        <v>113</v>
      </c>
      <c r="H2" s="69" t="s">
        <v>112</v>
      </c>
      <c r="I2" s="294"/>
      <c r="J2" s="302"/>
      <c r="K2" s="13" t="s">
        <v>115</v>
      </c>
      <c r="L2" s="13" t="s">
        <v>116</v>
      </c>
      <c r="M2" s="13" t="s">
        <v>117</v>
      </c>
      <c r="N2" s="166" t="s">
        <v>114</v>
      </c>
      <c r="O2" s="13" t="s">
        <v>115</v>
      </c>
      <c r="P2" s="13" t="s">
        <v>116</v>
      </c>
      <c r="Q2" s="166" t="s">
        <v>114</v>
      </c>
      <c r="R2" s="13" t="s">
        <v>115</v>
      </c>
      <c r="S2" s="13" t="s">
        <v>116</v>
      </c>
      <c r="T2" s="166" t="s">
        <v>114</v>
      </c>
      <c r="U2" s="13" t="s">
        <v>115</v>
      </c>
      <c r="V2" s="13" t="s">
        <v>116</v>
      </c>
      <c r="W2" s="166" t="s">
        <v>114</v>
      </c>
      <c r="X2" s="13" t="s">
        <v>115</v>
      </c>
      <c r="Y2" s="13" t="s">
        <v>116</v>
      </c>
      <c r="Z2" s="166" t="s">
        <v>114</v>
      </c>
      <c r="AA2" s="13" t="s">
        <v>115</v>
      </c>
      <c r="AB2" s="13" t="s">
        <v>116</v>
      </c>
      <c r="AC2" s="166" t="s">
        <v>114</v>
      </c>
      <c r="AD2" s="104"/>
      <c r="AE2" s="104"/>
      <c r="AF2" s="104"/>
      <c r="AG2" s="13" t="s">
        <v>115</v>
      </c>
      <c r="AH2" s="13" t="s">
        <v>116</v>
      </c>
      <c r="AI2" s="166" t="s">
        <v>114</v>
      </c>
      <c r="AJ2" s="13" t="s">
        <v>115</v>
      </c>
      <c r="AK2" s="13" t="s">
        <v>116</v>
      </c>
      <c r="AL2" s="166" t="s">
        <v>114</v>
      </c>
      <c r="AM2" s="13" t="s">
        <v>115</v>
      </c>
      <c r="AN2" s="13" t="s">
        <v>116</v>
      </c>
      <c r="AO2" s="166" t="s">
        <v>114</v>
      </c>
      <c r="AP2" s="13" t="s">
        <v>115</v>
      </c>
      <c r="AQ2" s="13" t="s">
        <v>116</v>
      </c>
      <c r="AR2" s="166" t="s">
        <v>114</v>
      </c>
      <c r="AS2" s="166"/>
      <c r="AT2" s="13" t="s">
        <v>115</v>
      </c>
      <c r="AU2" s="13" t="s">
        <v>116</v>
      </c>
      <c r="AV2" s="166" t="s">
        <v>114</v>
      </c>
      <c r="AW2" s="85" t="s">
        <v>114</v>
      </c>
      <c r="AX2" s="88" t="s">
        <v>162</v>
      </c>
      <c r="AY2" s="88"/>
      <c r="AZ2" s="85" t="s">
        <v>114</v>
      </c>
      <c r="BA2" s="88" t="s">
        <v>162</v>
      </c>
    </row>
    <row r="3" spans="1:57" x14ac:dyDescent="0.3">
      <c r="A3" s="8" t="s">
        <v>136</v>
      </c>
      <c r="B3" s="9" t="s">
        <v>34</v>
      </c>
      <c r="C3" s="10" t="s">
        <v>35</v>
      </c>
      <c r="D3" s="10" t="s">
        <v>36</v>
      </c>
      <c r="E3" s="21">
        <v>19</v>
      </c>
      <c r="F3" s="21">
        <v>8.1</v>
      </c>
      <c r="G3" s="47">
        <v>167</v>
      </c>
      <c r="H3" s="21">
        <v>9.3000000000000007</v>
      </c>
      <c r="I3" s="21">
        <v>1.8</v>
      </c>
      <c r="J3" s="21">
        <v>5.3</v>
      </c>
      <c r="K3" s="65">
        <v>3.7</v>
      </c>
      <c r="L3" s="65">
        <v>3.6</v>
      </c>
      <c r="M3" s="65"/>
      <c r="N3" s="62">
        <f>ROUND(AVERAGE(K3:M3),1)</f>
        <v>3.7</v>
      </c>
      <c r="O3" s="42">
        <v>3.4</v>
      </c>
      <c r="P3" s="42">
        <v>3.2</v>
      </c>
      <c r="Q3" s="44">
        <f>ROUND(AVERAGE(O3:P3),1)</f>
        <v>3.3</v>
      </c>
      <c r="R3" s="17">
        <v>1.3049999999999999</v>
      </c>
      <c r="S3" s="17">
        <v>1.3360000000000001</v>
      </c>
      <c r="T3" s="23">
        <f>ROUND(AVERAGE(R3:S3),3)</f>
        <v>1.321</v>
      </c>
      <c r="U3" s="17">
        <v>1.1990000000000001</v>
      </c>
      <c r="V3" s="17">
        <v>1.198</v>
      </c>
      <c r="W3" s="23">
        <f>ROUND(AVERAGE(U3:V3),3)</f>
        <v>1.1990000000000001</v>
      </c>
      <c r="X3" s="17">
        <v>9.0999999999999998E-2</v>
      </c>
      <c r="Y3" s="17">
        <v>8.6999999999999994E-2</v>
      </c>
      <c r="Z3" s="22">
        <f>ROUND(AVERAGE(X3:Y3),3)</f>
        <v>8.8999999999999996E-2</v>
      </c>
      <c r="AA3" s="19">
        <v>0.73977830885771978</v>
      </c>
      <c r="AB3" s="19">
        <v>0.74727116721616127</v>
      </c>
      <c r="AC3" s="22">
        <f>ROUND(AVERAGE(AA3:AB3),3)</f>
        <v>0.74399999999999999</v>
      </c>
      <c r="AD3" s="105">
        <f>(AC3*62.004)/14.007</f>
        <v>3.2934230027843219</v>
      </c>
      <c r="AE3" s="105">
        <f>1/AD3</f>
        <v>0.30363545744187159</v>
      </c>
      <c r="AF3" s="103">
        <f>((AD3*0.001)/62.004)*1000*1000</f>
        <v>53.116298993360459</v>
      </c>
      <c r="AG3" s="19">
        <v>7.1999999999999995E-2</v>
      </c>
      <c r="AH3" s="19">
        <v>7.1999999999999995E-2</v>
      </c>
      <c r="AI3" s="22">
        <f>ROUND(AVERAGE(AG3:AH3),3)</f>
        <v>7.1999999999999995E-2</v>
      </c>
      <c r="AJ3" s="33">
        <v>0.04</v>
      </c>
      <c r="AK3" s="33">
        <v>3.6999999999999998E-2</v>
      </c>
      <c r="AL3" s="35">
        <f>ROUND(AVERAGE(AJ3:AK3),3)</f>
        <v>3.9E-2</v>
      </c>
      <c r="AM3" s="33">
        <v>2.3E-2</v>
      </c>
      <c r="AN3" s="33">
        <v>2.1000000000000001E-2</v>
      </c>
      <c r="AO3" s="35">
        <f>ROUND(AVERAGE(AM3:AN3),3)</f>
        <v>2.1999999999999999E-2</v>
      </c>
      <c r="AP3" s="19">
        <v>14.944607250764168</v>
      </c>
      <c r="AQ3" s="19">
        <v>14.827837417653619</v>
      </c>
      <c r="AR3" s="22">
        <f>ROUND(AVERAGE(AP3:AQ3),3)</f>
        <v>14.885999999999999</v>
      </c>
      <c r="AS3" s="103">
        <f>((AR3*0.001)/35.453)*1000*1000</f>
        <v>419.87984091614243</v>
      </c>
      <c r="AT3" s="55">
        <v>9.7900000000000001E-2</v>
      </c>
      <c r="AU3" s="55">
        <v>9.5299999999999996E-2</v>
      </c>
      <c r="AV3" s="56">
        <f>ROUND(AVERAGE(AT3:AU3),4)</f>
        <v>9.6600000000000005E-2</v>
      </c>
      <c r="AW3" s="111">
        <v>7.07</v>
      </c>
      <c r="AX3" s="112">
        <v>0.26420730782203128</v>
      </c>
      <c r="AY3" s="111"/>
      <c r="AZ3" s="111">
        <v>-0.39</v>
      </c>
      <c r="BA3" s="112">
        <v>0.26625716088321655</v>
      </c>
      <c r="BC3">
        <f>AF3/AS3</f>
        <v>0.12650357034875781</v>
      </c>
      <c r="BD3" s="106"/>
      <c r="BE3" s="106">
        <f>AE3</f>
        <v>0.30363545744187159</v>
      </c>
    </row>
    <row r="4" spans="1:57" x14ac:dyDescent="0.3">
      <c r="A4" s="98" t="s">
        <v>37</v>
      </c>
      <c r="B4" s="5" t="s">
        <v>38</v>
      </c>
      <c r="C4" s="6" t="s">
        <v>39</v>
      </c>
      <c r="D4" s="6" t="s">
        <v>40</v>
      </c>
      <c r="E4" s="24">
        <v>19.5</v>
      </c>
      <c r="F4" s="24">
        <v>7.7</v>
      </c>
      <c r="G4" s="48">
        <v>92</v>
      </c>
      <c r="H4" s="24">
        <v>8.3000000000000007</v>
      </c>
      <c r="I4" s="24">
        <v>1.8</v>
      </c>
      <c r="J4" s="24">
        <v>4.5999999999999996</v>
      </c>
      <c r="K4" s="65">
        <v>3.4</v>
      </c>
      <c r="L4" s="65">
        <v>3.2</v>
      </c>
      <c r="M4" s="65"/>
      <c r="N4" s="62">
        <f t="shared" ref="N4:N38" si="0">ROUND(AVERAGE(K4:M4),1)</f>
        <v>3.3</v>
      </c>
      <c r="O4" s="43">
        <v>2.8</v>
      </c>
      <c r="P4" s="43">
        <v>2.7</v>
      </c>
      <c r="Q4" s="44">
        <f t="shared" ref="Q4:Q38" si="1">ROUND(AVERAGE(O4:P4),1)</f>
        <v>2.8</v>
      </c>
      <c r="R4" s="18">
        <v>1.0609999999999999</v>
      </c>
      <c r="S4" s="18">
        <v>1.087</v>
      </c>
      <c r="T4" s="23">
        <f t="shared" ref="T4:T38" si="2">ROUND(AVERAGE(R4:S4),3)</f>
        <v>1.0740000000000001</v>
      </c>
      <c r="U4" s="18">
        <v>0.94399999999999995</v>
      </c>
      <c r="V4" s="18">
        <v>0.95</v>
      </c>
      <c r="W4" s="23">
        <f t="shared" ref="W4:W38" si="3">ROUND(AVERAGE(U4:V4),3)</f>
        <v>0.94699999999999995</v>
      </c>
      <c r="X4" s="18">
        <v>6.4000000000000001E-2</v>
      </c>
      <c r="Y4" s="18">
        <v>6.4000000000000001E-2</v>
      </c>
      <c r="Z4" s="22">
        <f t="shared" ref="Z4:Z38" si="4">ROUND(AVERAGE(X4:Y4),3)</f>
        <v>6.4000000000000001E-2</v>
      </c>
      <c r="AA4" s="20">
        <v>0.64390126346597498</v>
      </c>
      <c r="AB4" s="20">
        <v>0.64860174319027231</v>
      </c>
      <c r="AC4" s="22">
        <f t="shared" ref="AC4:AC38" si="5">ROUND(AVERAGE(AA4:AB4),3)</f>
        <v>0.64600000000000002</v>
      </c>
      <c r="AD4" s="105">
        <f t="shared" ref="AD4:AD38" si="6">(AC4*62.004)/14.007</f>
        <v>2.8596119083315483</v>
      </c>
      <c r="AE4" s="105">
        <f t="shared" ref="AE4:AE38" si="7">1/AD4</f>
        <v>0.34969780237887382</v>
      </c>
      <c r="AF4" s="103">
        <f t="shared" ref="AF4:AF38" si="8">((AD4*0.001)/62.004)*1000*1000</f>
        <v>46.119797244235023</v>
      </c>
      <c r="AG4" s="20">
        <v>7.1999999999999995E-2</v>
      </c>
      <c r="AH4" s="20">
        <v>7.0000000000000007E-2</v>
      </c>
      <c r="AI4" s="22">
        <f t="shared" ref="AI4:AI38" si="9">ROUND(AVERAGE(AG4:AH4),3)</f>
        <v>7.0999999999999994E-2</v>
      </c>
      <c r="AJ4" s="34">
        <v>2.3E-2</v>
      </c>
      <c r="AK4" s="34">
        <v>2.3E-2</v>
      </c>
      <c r="AL4" s="35">
        <f t="shared" ref="AL4:AL38" si="10">ROUND(AVERAGE(AJ4:AK4),3)</f>
        <v>2.3E-2</v>
      </c>
      <c r="AM4" s="34">
        <v>8.9999999999999993E-3</v>
      </c>
      <c r="AN4" s="34">
        <v>0.01</v>
      </c>
      <c r="AO4" s="35">
        <f t="shared" ref="AO4:AO38" si="11">ROUND(AVERAGE(AM4:AN4),3)</f>
        <v>0.01</v>
      </c>
      <c r="AP4" s="20">
        <v>5.4684932126804853</v>
      </c>
      <c r="AQ4" s="20">
        <v>5.4295917887725578</v>
      </c>
      <c r="AR4" s="22">
        <f t="shared" ref="AR4:AR38" si="12">ROUND(AVERAGE(AP4:AQ4),3)</f>
        <v>5.4489999999999998</v>
      </c>
      <c r="AS4" s="103">
        <f t="shared" ref="AS4:AS38" si="13">((AR4*0.001)/35.453)*1000*1000</f>
        <v>153.69644317829236</v>
      </c>
      <c r="AT4" s="57">
        <v>9.5500000000000002E-2</v>
      </c>
      <c r="AU4" s="57">
        <v>9.3600000000000003E-2</v>
      </c>
      <c r="AV4" s="56">
        <f t="shared" ref="AV4:AV38" si="14">ROUND(AVERAGE(AT4:AU4),4)</f>
        <v>9.4600000000000004E-2</v>
      </c>
      <c r="AW4" s="91">
        <v>6.27</v>
      </c>
      <c r="AX4" s="113">
        <v>1.859521128894103E-4</v>
      </c>
      <c r="AY4" s="91">
        <v>2.06</v>
      </c>
      <c r="AZ4" s="91"/>
      <c r="BA4" s="113">
        <v>7.8656641372707725E-2</v>
      </c>
      <c r="BB4">
        <f>AF4/AS4</f>
        <v>0.30007068667642955</v>
      </c>
      <c r="BD4" s="106">
        <f>AE4</f>
        <v>0.34969780237887382</v>
      </c>
      <c r="BE4" s="106"/>
    </row>
    <row r="5" spans="1:57" x14ac:dyDescent="0.3">
      <c r="A5" s="163" t="s">
        <v>0</v>
      </c>
      <c r="B5" s="5" t="s">
        <v>41</v>
      </c>
      <c r="C5" s="6" t="s">
        <v>42</v>
      </c>
      <c r="D5" s="6" t="s">
        <v>36</v>
      </c>
      <c r="E5" s="24">
        <v>19.8</v>
      </c>
      <c r="F5" s="24">
        <v>7</v>
      </c>
      <c r="G5" s="48">
        <v>114</v>
      </c>
      <c r="H5" s="24">
        <v>9.4</v>
      </c>
      <c r="I5" s="24">
        <v>2.2999999999999998</v>
      </c>
      <c r="J5" s="24">
        <v>6.4</v>
      </c>
      <c r="K5" s="65">
        <v>4.3</v>
      </c>
      <c r="L5" s="65">
        <v>4.0999999999999996</v>
      </c>
      <c r="M5" s="65"/>
      <c r="N5" s="62">
        <f t="shared" si="0"/>
        <v>4.2</v>
      </c>
      <c r="O5" s="43">
        <v>3.4</v>
      </c>
      <c r="P5" s="43">
        <v>3.3</v>
      </c>
      <c r="Q5" s="44">
        <f t="shared" si="1"/>
        <v>3.4</v>
      </c>
      <c r="R5" s="18">
        <v>1.403</v>
      </c>
      <c r="S5" s="18">
        <v>1.385</v>
      </c>
      <c r="T5" s="23">
        <f t="shared" si="2"/>
        <v>1.3939999999999999</v>
      </c>
      <c r="U5" s="18">
        <v>1.1839999999999999</v>
      </c>
      <c r="V5" s="18">
        <v>1.175</v>
      </c>
      <c r="W5" s="23">
        <f t="shared" si="3"/>
        <v>1.18</v>
      </c>
      <c r="X5" s="18">
        <v>8.1000000000000003E-2</v>
      </c>
      <c r="Y5" s="18">
        <v>9.5000000000000001E-2</v>
      </c>
      <c r="Z5" s="22">
        <f t="shared" si="4"/>
        <v>8.7999999999999995E-2</v>
      </c>
      <c r="AA5" s="20">
        <v>0.7148780882871878</v>
      </c>
      <c r="AB5" s="20">
        <v>0.71487983110392572</v>
      </c>
      <c r="AC5" s="22">
        <f t="shared" si="5"/>
        <v>0.71499999999999997</v>
      </c>
      <c r="AD5" s="105">
        <f t="shared" si="6"/>
        <v>3.1650503319768686</v>
      </c>
      <c r="AE5" s="105">
        <f t="shared" si="7"/>
        <v>0.31595074172972376</v>
      </c>
      <c r="AF5" s="103">
        <f t="shared" si="8"/>
        <v>51.045905618619265</v>
      </c>
      <c r="AG5" s="20">
        <v>0.124</v>
      </c>
      <c r="AH5" s="20">
        <v>0.12</v>
      </c>
      <c r="AI5" s="22">
        <f t="shared" si="9"/>
        <v>0.122</v>
      </c>
      <c r="AJ5" s="34">
        <v>4.2000000000000003E-2</v>
      </c>
      <c r="AK5" s="34">
        <v>4.2000000000000003E-2</v>
      </c>
      <c r="AL5" s="35">
        <f t="shared" si="10"/>
        <v>4.2000000000000003E-2</v>
      </c>
      <c r="AM5" s="34">
        <v>2.5000000000000001E-2</v>
      </c>
      <c r="AN5" s="34">
        <v>2.5000000000000001E-2</v>
      </c>
      <c r="AO5" s="35">
        <f t="shared" si="11"/>
        <v>2.5000000000000001E-2</v>
      </c>
      <c r="AP5" s="20">
        <v>7.9391584356414606</v>
      </c>
      <c r="AQ5" s="20">
        <v>7.8867915860679512</v>
      </c>
      <c r="AR5" s="22">
        <f t="shared" si="12"/>
        <v>7.9130000000000003</v>
      </c>
      <c r="AS5" s="103">
        <f t="shared" si="13"/>
        <v>223.19690858319464</v>
      </c>
      <c r="AT5" s="57">
        <v>0.12039999999999999</v>
      </c>
      <c r="AU5" s="57">
        <v>0.1182</v>
      </c>
      <c r="AV5" s="56">
        <f t="shared" si="14"/>
        <v>0.1193</v>
      </c>
      <c r="AW5" s="91">
        <v>7.17</v>
      </c>
      <c r="AX5" s="113">
        <v>7.5649026318541354E-2</v>
      </c>
      <c r="AY5" s="91"/>
      <c r="AZ5" s="91">
        <v>1.43</v>
      </c>
      <c r="BA5" s="113">
        <v>1.0194419982656416E-2</v>
      </c>
      <c r="BC5">
        <f>AF5/AS5</f>
        <v>0.2287034616323656</v>
      </c>
      <c r="BD5" s="106"/>
      <c r="BE5" s="106">
        <f>AE5</f>
        <v>0.31595074172972376</v>
      </c>
    </row>
    <row r="6" spans="1:57" x14ac:dyDescent="0.3">
      <c r="A6" s="98" t="s">
        <v>1</v>
      </c>
      <c r="B6" s="5" t="s">
        <v>43</v>
      </c>
      <c r="C6" s="6" t="s">
        <v>44</v>
      </c>
      <c r="D6" s="6" t="s">
        <v>45</v>
      </c>
      <c r="E6" s="24">
        <v>18.8</v>
      </c>
      <c r="F6" s="24">
        <v>7.1</v>
      </c>
      <c r="G6" s="48">
        <v>109</v>
      </c>
      <c r="H6" s="24">
        <v>9.3000000000000007</v>
      </c>
      <c r="I6" s="24">
        <v>2.2000000000000002</v>
      </c>
      <c r="J6" s="24">
        <v>5</v>
      </c>
      <c r="K6" s="65">
        <v>3.5</v>
      </c>
      <c r="L6" s="65">
        <v>3.5</v>
      </c>
      <c r="M6" s="65"/>
      <c r="N6" s="62">
        <f t="shared" si="0"/>
        <v>3.5</v>
      </c>
      <c r="O6" s="43">
        <v>3.3</v>
      </c>
      <c r="P6" s="43">
        <v>3.3</v>
      </c>
      <c r="Q6" s="44">
        <f t="shared" si="1"/>
        <v>3.3</v>
      </c>
      <c r="R6" s="18">
        <v>2.82</v>
      </c>
      <c r="S6" s="18">
        <v>2.802</v>
      </c>
      <c r="T6" s="23">
        <f t="shared" si="2"/>
        <v>2.8109999999999999</v>
      </c>
      <c r="U6" s="18">
        <v>2.74</v>
      </c>
      <c r="V6" s="18">
        <v>2.742</v>
      </c>
      <c r="W6" s="23">
        <f t="shared" si="3"/>
        <v>2.7410000000000001</v>
      </c>
      <c r="X6" s="18">
        <v>1.0109999999999999</v>
      </c>
      <c r="Y6" s="18">
        <v>1.018</v>
      </c>
      <c r="Z6" s="22">
        <f t="shared" si="4"/>
        <v>1.0149999999999999</v>
      </c>
      <c r="AA6" s="20">
        <v>0.70907500967155102</v>
      </c>
      <c r="AB6" s="20">
        <v>0.72309547539046048</v>
      </c>
      <c r="AC6" s="22">
        <f t="shared" si="5"/>
        <v>0.71599999999999997</v>
      </c>
      <c r="AD6" s="105">
        <f t="shared" si="6"/>
        <v>3.1694769757978154</v>
      </c>
      <c r="AE6" s="105">
        <f t="shared" si="7"/>
        <v>0.31550946974406768</v>
      </c>
      <c r="AF6" s="103">
        <f t="shared" si="8"/>
        <v>51.117298493610342</v>
      </c>
      <c r="AG6" s="20">
        <v>7.3999999999999996E-2</v>
      </c>
      <c r="AH6" s="20">
        <v>6.6000000000000003E-2</v>
      </c>
      <c r="AI6" s="22">
        <f t="shared" si="9"/>
        <v>7.0000000000000007E-2</v>
      </c>
      <c r="AJ6" s="34">
        <v>3.6999999999999998E-2</v>
      </c>
      <c r="AK6" s="34">
        <v>3.5999999999999997E-2</v>
      </c>
      <c r="AL6" s="35">
        <f t="shared" si="10"/>
        <v>3.6999999999999998E-2</v>
      </c>
      <c r="AM6" s="34">
        <v>2.7E-2</v>
      </c>
      <c r="AN6" s="34">
        <v>2.5999999999999999E-2</v>
      </c>
      <c r="AO6" s="35">
        <f t="shared" si="11"/>
        <v>2.7E-2</v>
      </c>
      <c r="AP6" s="20">
        <v>7.2147629392034318</v>
      </c>
      <c r="AQ6" s="20">
        <v>7.226007939807408</v>
      </c>
      <c r="AR6" s="22">
        <f t="shared" si="12"/>
        <v>7.22</v>
      </c>
      <c r="AS6" s="103">
        <f t="shared" si="13"/>
        <v>203.64990268806588</v>
      </c>
      <c r="AT6" s="57">
        <v>0.10440000000000001</v>
      </c>
      <c r="AU6" s="57">
        <v>0.1014</v>
      </c>
      <c r="AV6" s="56">
        <f t="shared" si="14"/>
        <v>0.10290000000000001</v>
      </c>
      <c r="AW6" s="115">
        <v>-1.51</v>
      </c>
      <c r="AX6" s="113">
        <v>2.087125437438914E-2</v>
      </c>
      <c r="AY6" s="115">
        <v>-4.58</v>
      </c>
      <c r="AZ6" s="115"/>
      <c r="BA6" s="113">
        <v>0.22330260110791375</v>
      </c>
      <c r="BB6">
        <f>AF6/AS6</f>
        <v>0.25100575948669912</v>
      </c>
      <c r="BD6" s="106">
        <f>AE6</f>
        <v>0.31550946974406768</v>
      </c>
      <c r="BE6" s="106"/>
    </row>
    <row r="7" spans="1:57" x14ac:dyDescent="0.3">
      <c r="A7" s="163" t="s">
        <v>2</v>
      </c>
      <c r="B7" s="5" t="s">
        <v>46</v>
      </c>
      <c r="C7" s="6" t="s">
        <v>47</v>
      </c>
      <c r="D7" s="6" t="s">
        <v>36</v>
      </c>
      <c r="E7" s="24">
        <v>19.899999999999999</v>
      </c>
      <c r="F7" s="24">
        <v>6.8</v>
      </c>
      <c r="G7" s="48">
        <v>122</v>
      </c>
      <c r="H7" s="24">
        <v>7.9</v>
      </c>
      <c r="I7" s="24">
        <v>2.6</v>
      </c>
      <c r="J7" s="24">
        <v>6.2</v>
      </c>
      <c r="K7" s="65">
        <v>4.3</v>
      </c>
      <c r="L7" s="65">
        <v>4.2</v>
      </c>
      <c r="M7" s="65"/>
      <c r="N7" s="62">
        <f t="shared" si="0"/>
        <v>4.3</v>
      </c>
      <c r="O7" s="43">
        <v>3.7</v>
      </c>
      <c r="P7" s="43">
        <v>3.6</v>
      </c>
      <c r="Q7" s="44">
        <f t="shared" si="1"/>
        <v>3.7</v>
      </c>
      <c r="R7" s="18">
        <v>1.647</v>
      </c>
      <c r="S7" s="18">
        <v>1.627</v>
      </c>
      <c r="T7" s="23">
        <f t="shared" si="2"/>
        <v>1.637</v>
      </c>
      <c r="U7" s="18">
        <v>1.502</v>
      </c>
      <c r="V7" s="18">
        <v>1.4850000000000001</v>
      </c>
      <c r="W7" s="23">
        <f t="shared" si="3"/>
        <v>1.494</v>
      </c>
      <c r="X7" s="18">
        <v>0.247</v>
      </c>
      <c r="Y7" s="18">
        <v>0.24399999999999999</v>
      </c>
      <c r="Z7" s="22">
        <f t="shared" si="4"/>
        <v>0.246</v>
      </c>
      <c r="AA7" s="20">
        <v>0.76737479385504026</v>
      </c>
      <c r="AB7" s="20">
        <v>0.78277916110668533</v>
      </c>
      <c r="AC7" s="22">
        <f t="shared" si="5"/>
        <v>0.77500000000000002</v>
      </c>
      <c r="AD7" s="105">
        <f t="shared" si="6"/>
        <v>3.4306489612336688</v>
      </c>
      <c r="AE7" s="105">
        <f t="shared" si="7"/>
        <v>0.29149003914419674</v>
      </c>
      <c r="AF7" s="103">
        <f t="shared" si="8"/>
        <v>55.329478118083813</v>
      </c>
      <c r="AG7" s="20">
        <v>0.13</v>
      </c>
      <c r="AH7" s="20">
        <v>0.123</v>
      </c>
      <c r="AI7" s="22">
        <f t="shared" si="9"/>
        <v>0.127</v>
      </c>
      <c r="AJ7" s="34">
        <v>5.0999999999999997E-2</v>
      </c>
      <c r="AK7" s="34">
        <v>5.1999999999999998E-2</v>
      </c>
      <c r="AL7" s="35">
        <f t="shared" si="10"/>
        <v>5.1999999999999998E-2</v>
      </c>
      <c r="AM7" s="34">
        <v>0.04</v>
      </c>
      <c r="AN7" s="34">
        <v>3.9E-2</v>
      </c>
      <c r="AO7" s="35">
        <f t="shared" si="11"/>
        <v>0.04</v>
      </c>
      <c r="AP7" s="20">
        <v>8.7764830508399125</v>
      </c>
      <c r="AQ7" s="20">
        <v>8.8764765852196081</v>
      </c>
      <c r="AR7" s="22">
        <f t="shared" si="12"/>
        <v>8.8260000000000005</v>
      </c>
      <c r="AS7" s="103">
        <f t="shared" si="13"/>
        <v>248.94931317518964</v>
      </c>
      <c r="AT7" s="57">
        <v>0.1205</v>
      </c>
      <c r="AU7" s="57">
        <v>0.1177</v>
      </c>
      <c r="AV7" s="56">
        <f t="shared" si="14"/>
        <v>0.1191</v>
      </c>
      <c r="AW7" s="91">
        <v>5.73</v>
      </c>
      <c r="AX7" s="113">
        <v>0.13268120812328682</v>
      </c>
      <c r="AY7" s="91"/>
      <c r="AZ7" s="91">
        <v>1.85</v>
      </c>
      <c r="BA7" s="113">
        <v>6.0155378412045005E-2</v>
      </c>
      <c r="BC7">
        <f>AF7/AS7</f>
        <v>0.22225198138685992</v>
      </c>
      <c r="BD7" s="106"/>
      <c r="BE7" s="106">
        <f>AE7</f>
        <v>0.29149003914419674</v>
      </c>
    </row>
    <row r="8" spans="1:57" x14ac:dyDescent="0.3">
      <c r="A8" s="98" t="s">
        <v>3</v>
      </c>
      <c r="B8" s="5" t="s">
        <v>46</v>
      </c>
      <c r="C8" s="6" t="s">
        <v>44</v>
      </c>
      <c r="D8" s="6" t="s">
        <v>48</v>
      </c>
      <c r="E8" s="24">
        <v>19.8</v>
      </c>
      <c r="F8" s="24">
        <v>7.1</v>
      </c>
      <c r="G8" s="48">
        <v>105</v>
      </c>
      <c r="H8" s="24">
        <v>9</v>
      </c>
      <c r="I8" s="24">
        <v>2.8</v>
      </c>
      <c r="J8" s="24">
        <v>6.4</v>
      </c>
      <c r="K8" s="65">
        <v>4.4000000000000004</v>
      </c>
      <c r="L8" s="65">
        <v>4.2</v>
      </c>
      <c r="M8" s="65"/>
      <c r="N8" s="62">
        <f t="shared" si="0"/>
        <v>4.3</v>
      </c>
      <c r="O8" s="43">
        <v>3.6</v>
      </c>
      <c r="P8" s="43">
        <v>3.5</v>
      </c>
      <c r="Q8" s="44">
        <f t="shared" si="1"/>
        <v>3.6</v>
      </c>
      <c r="R8" s="18">
        <v>1.153</v>
      </c>
      <c r="S8" s="18">
        <v>1.194</v>
      </c>
      <c r="T8" s="23">
        <f t="shared" si="2"/>
        <v>1.1739999999999999</v>
      </c>
      <c r="U8" s="18">
        <v>1.0069999999999999</v>
      </c>
      <c r="V8" s="18">
        <v>1.0109999999999999</v>
      </c>
      <c r="W8" s="23">
        <f t="shared" si="3"/>
        <v>1.0089999999999999</v>
      </c>
      <c r="X8" s="18">
        <v>9.4E-2</v>
      </c>
      <c r="Y8" s="18">
        <v>9.5000000000000001E-2</v>
      </c>
      <c r="Z8" s="22">
        <f t="shared" si="4"/>
        <v>9.5000000000000001E-2</v>
      </c>
      <c r="AA8" s="20">
        <v>0.55330241146384052</v>
      </c>
      <c r="AB8" s="20">
        <v>0.57121940793232517</v>
      </c>
      <c r="AC8" s="22">
        <f t="shared" si="5"/>
        <v>0.56200000000000006</v>
      </c>
      <c r="AD8" s="105">
        <f t="shared" si="6"/>
        <v>2.4877738273720285</v>
      </c>
      <c r="AE8" s="105">
        <f t="shared" si="7"/>
        <v>0.40196580131094745</v>
      </c>
      <c r="AF8" s="103">
        <f t="shared" si="8"/>
        <v>40.12279574498465</v>
      </c>
      <c r="AG8" s="20">
        <v>8.6999999999999994E-2</v>
      </c>
      <c r="AH8" s="20">
        <v>8.4000000000000005E-2</v>
      </c>
      <c r="AI8" s="22">
        <f t="shared" si="9"/>
        <v>8.5999999999999993E-2</v>
      </c>
      <c r="AJ8" s="34">
        <v>2.9000000000000001E-2</v>
      </c>
      <c r="AK8" s="34">
        <v>2.8000000000000001E-2</v>
      </c>
      <c r="AL8" s="35">
        <f t="shared" si="10"/>
        <v>2.9000000000000001E-2</v>
      </c>
      <c r="AM8" s="34">
        <v>1.6E-2</v>
      </c>
      <c r="AN8" s="34">
        <v>1.7000000000000001E-2</v>
      </c>
      <c r="AO8" s="35">
        <f t="shared" si="11"/>
        <v>1.7000000000000001E-2</v>
      </c>
      <c r="AP8" s="20">
        <v>6.450929316107751</v>
      </c>
      <c r="AQ8" s="20">
        <v>6.5338495163517454</v>
      </c>
      <c r="AR8" s="22">
        <f t="shared" si="12"/>
        <v>6.492</v>
      </c>
      <c r="AS8" s="103">
        <f t="shared" si="13"/>
        <v>183.11567427298112</v>
      </c>
      <c r="AT8" s="57">
        <v>0.1132</v>
      </c>
      <c r="AU8" s="57">
        <v>0.1116</v>
      </c>
      <c r="AV8" s="56">
        <f t="shared" si="14"/>
        <v>0.1124</v>
      </c>
      <c r="AW8" s="91">
        <v>5.15</v>
      </c>
      <c r="AX8" s="113">
        <v>3.92297065139895E-2</v>
      </c>
      <c r="AY8" s="91">
        <v>1.1200000000000001</v>
      </c>
      <c r="AZ8" s="91"/>
      <c r="BA8" s="113">
        <v>0.325962881607824</v>
      </c>
      <c r="BB8">
        <f>AF8/AS8</f>
        <v>0.21911174946810549</v>
      </c>
      <c r="BD8" s="106">
        <f>AE8</f>
        <v>0.40196580131094745</v>
      </c>
      <c r="BE8" s="106"/>
    </row>
    <row r="9" spans="1:57" x14ac:dyDescent="0.3">
      <c r="A9" s="99" t="s">
        <v>4</v>
      </c>
      <c r="B9" s="5" t="s">
        <v>49</v>
      </c>
      <c r="C9" s="6" t="s">
        <v>44</v>
      </c>
      <c r="D9" s="6" t="s">
        <v>36</v>
      </c>
      <c r="E9" s="24">
        <v>19.7</v>
      </c>
      <c r="F9" s="24">
        <v>7.1</v>
      </c>
      <c r="G9" s="48">
        <v>126</v>
      </c>
      <c r="H9" s="24">
        <v>8.1</v>
      </c>
      <c r="I9" s="24">
        <v>2.2000000000000002</v>
      </c>
      <c r="J9" s="24">
        <v>6.5</v>
      </c>
      <c r="K9" s="65">
        <v>4.5</v>
      </c>
      <c r="L9" s="65">
        <v>4.4000000000000004</v>
      </c>
      <c r="M9" s="65"/>
      <c r="N9" s="62">
        <f t="shared" si="0"/>
        <v>4.5</v>
      </c>
      <c r="O9" s="43">
        <v>4</v>
      </c>
      <c r="P9" s="43">
        <v>3.9</v>
      </c>
      <c r="Q9" s="44">
        <f t="shared" si="1"/>
        <v>4</v>
      </c>
      <c r="R9" s="18">
        <v>1.5029999999999999</v>
      </c>
      <c r="S9" s="18">
        <v>1.56</v>
      </c>
      <c r="T9" s="23">
        <f t="shared" si="2"/>
        <v>1.532</v>
      </c>
      <c r="U9" s="18">
        <v>1.36</v>
      </c>
      <c r="V9" s="18">
        <v>1.373</v>
      </c>
      <c r="W9" s="23">
        <f t="shared" si="3"/>
        <v>1.367</v>
      </c>
      <c r="X9" s="18">
        <v>0.17</v>
      </c>
      <c r="Y9" s="18">
        <v>0.17299999999999999</v>
      </c>
      <c r="Z9" s="22">
        <f t="shared" si="4"/>
        <v>0.17199999999999999</v>
      </c>
      <c r="AA9" s="20">
        <v>0.73111395021882841</v>
      </c>
      <c r="AB9" s="20">
        <v>0.72868389687160173</v>
      </c>
      <c r="AC9" s="22">
        <f t="shared" si="5"/>
        <v>0.73</v>
      </c>
      <c r="AD9" s="105">
        <f t="shared" si="6"/>
        <v>3.2314499892910682</v>
      </c>
      <c r="AE9" s="105">
        <f t="shared" si="7"/>
        <v>0.30945860320103086</v>
      </c>
      <c r="AF9" s="103">
        <f t="shared" si="8"/>
        <v>52.116798743485397</v>
      </c>
      <c r="AG9" s="20">
        <v>8.8999999999999996E-2</v>
      </c>
      <c r="AH9" s="20">
        <v>8.7999999999999995E-2</v>
      </c>
      <c r="AI9" s="22">
        <f t="shared" si="9"/>
        <v>8.8999999999999996E-2</v>
      </c>
      <c r="AJ9" s="34">
        <v>3.7999999999999999E-2</v>
      </c>
      <c r="AK9" s="34">
        <v>3.7999999999999999E-2</v>
      </c>
      <c r="AL9" s="35">
        <f t="shared" si="10"/>
        <v>3.7999999999999999E-2</v>
      </c>
      <c r="AM9" s="34">
        <v>2.3E-2</v>
      </c>
      <c r="AN9" s="34">
        <v>2.4E-2</v>
      </c>
      <c r="AO9" s="35">
        <f t="shared" si="11"/>
        <v>2.4E-2</v>
      </c>
      <c r="AP9" s="20">
        <v>9.0460870182105371</v>
      </c>
      <c r="AQ9" s="20">
        <v>8.9174766028121706</v>
      </c>
      <c r="AR9" s="22">
        <f t="shared" si="12"/>
        <v>8.9819999999999993</v>
      </c>
      <c r="AS9" s="103">
        <f t="shared" si="13"/>
        <v>253.34950497842206</v>
      </c>
      <c r="AT9" s="57">
        <v>0.123</v>
      </c>
      <c r="AU9" s="57">
        <v>0.12180000000000001</v>
      </c>
      <c r="AV9" s="56">
        <f t="shared" si="14"/>
        <v>0.12239999999999999</v>
      </c>
      <c r="AW9" s="91">
        <v>5.49</v>
      </c>
      <c r="AX9" s="113">
        <v>0.18169220324038457</v>
      </c>
      <c r="AY9" s="91"/>
      <c r="AZ9" s="91">
        <v>0.44</v>
      </c>
      <c r="BA9" s="113">
        <v>0.2463965636245756</v>
      </c>
      <c r="BC9">
        <f>AF9/AS9</f>
        <v>0.2057110739092394</v>
      </c>
      <c r="BD9" s="106"/>
      <c r="BE9" s="106">
        <f>AE9</f>
        <v>0.30945860320103086</v>
      </c>
    </row>
    <row r="10" spans="1:57" x14ac:dyDescent="0.3">
      <c r="A10" s="98" t="s">
        <v>5</v>
      </c>
      <c r="B10" s="5" t="s">
        <v>50</v>
      </c>
      <c r="C10" s="6" t="s">
        <v>42</v>
      </c>
      <c r="D10" s="6" t="s">
        <v>51</v>
      </c>
      <c r="E10" s="24">
        <v>18.8</v>
      </c>
      <c r="F10" s="24">
        <v>7.2</v>
      </c>
      <c r="G10" s="48">
        <v>132</v>
      </c>
      <c r="H10" s="24">
        <v>9.1</v>
      </c>
      <c r="I10" s="24">
        <v>1.8</v>
      </c>
      <c r="J10" s="24">
        <v>5.0999999999999996</v>
      </c>
      <c r="K10" s="65">
        <v>3.8</v>
      </c>
      <c r="L10" s="65">
        <v>3.6</v>
      </c>
      <c r="M10" s="65"/>
      <c r="N10" s="62">
        <f t="shared" si="0"/>
        <v>3.7</v>
      </c>
      <c r="O10" s="43">
        <v>3.4</v>
      </c>
      <c r="P10" s="43">
        <v>3.3</v>
      </c>
      <c r="Q10" s="44">
        <f t="shared" si="1"/>
        <v>3.4</v>
      </c>
      <c r="R10" s="18">
        <v>2.56</v>
      </c>
      <c r="S10" s="18">
        <v>2.516</v>
      </c>
      <c r="T10" s="23">
        <f t="shared" si="2"/>
        <v>2.5379999999999998</v>
      </c>
      <c r="U10" s="18">
        <v>2.4590000000000001</v>
      </c>
      <c r="V10" s="18">
        <v>2.4630000000000001</v>
      </c>
      <c r="W10" s="23">
        <f t="shared" si="3"/>
        <v>2.4609999999999999</v>
      </c>
      <c r="X10" s="18">
        <v>0.115</v>
      </c>
      <c r="Y10" s="18">
        <v>0.113</v>
      </c>
      <c r="Z10" s="22">
        <f t="shared" si="4"/>
        <v>0.114</v>
      </c>
      <c r="AA10" s="20">
        <v>1.7539099130489535</v>
      </c>
      <c r="AB10" s="20">
        <v>1.7741891442577493</v>
      </c>
      <c r="AC10" s="22">
        <f t="shared" si="5"/>
        <v>1.764</v>
      </c>
      <c r="AD10" s="105">
        <f t="shared" si="6"/>
        <v>7.8085997001499257</v>
      </c>
      <c r="AE10" s="105">
        <f t="shared" si="7"/>
        <v>0.12806393443126557</v>
      </c>
      <c r="AF10" s="103">
        <f t="shared" si="8"/>
        <v>125.93703148425789</v>
      </c>
      <c r="AG10" s="20">
        <v>0.23</v>
      </c>
      <c r="AH10" s="20">
        <v>0.22</v>
      </c>
      <c r="AI10" s="22">
        <f t="shared" si="9"/>
        <v>0.22500000000000001</v>
      </c>
      <c r="AJ10" s="34">
        <v>0.17699999999999999</v>
      </c>
      <c r="AK10" s="34">
        <v>0.18</v>
      </c>
      <c r="AL10" s="35">
        <f t="shared" si="10"/>
        <v>0.17899999999999999</v>
      </c>
      <c r="AM10" s="34">
        <v>0.17599999999999999</v>
      </c>
      <c r="AN10" s="34">
        <v>0.17599999999999999</v>
      </c>
      <c r="AO10" s="35">
        <f t="shared" si="11"/>
        <v>0.17599999999999999</v>
      </c>
      <c r="AP10" s="20">
        <v>9.2355922097683614</v>
      </c>
      <c r="AQ10" s="20">
        <v>9.2775786527799617</v>
      </c>
      <c r="AR10" s="22">
        <f t="shared" si="12"/>
        <v>9.2569999999999997</v>
      </c>
      <c r="AS10" s="103">
        <f t="shared" si="13"/>
        <v>261.10625334950493</v>
      </c>
      <c r="AT10" s="57">
        <v>0.1013</v>
      </c>
      <c r="AU10" s="57">
        <v>0.1003</v>
      </c>
      <c r="AV10" s="56">
        <f t="shared" si="14"/>
        <v>0.1008</v>
      </c>
      <c r="AW10" s="91">
        <v>9.11</v>
      </c>
      <c r="AX10" s="113">
        <v>5.9241473302953047E-2</v>
      </c>
      <c r="AY10" s="91"/>
      <c r="AZ10" s="91"/>
      <c r="BA10" s="113">
        <v>1.2892156110711934</v>
      </c>
      <c r="BB10">
        <f>AF10/AS10</f>
        <v>0.48232100866494498</v>
      </c>
      <c r="BD10" s="106">
        <f>AE10</f>
        <v>0.12806393443126557</v>
      </c>
      <c r="BE10" s="106"/>
    </row>
    <row r="11" spans="1:57" x14ac:dyDescent="0.3">
      <c r="A11" s="99" t="s">
        <v>6</v>
      </c>
      <c r="B11" s="5" t="s">
        <v>52</v>
      </c>
      <c r="C11" s="6" t="s">
        <v>53</v>
      </c>
      <c r="D11" s="6" t="s">
        <v>36</v>
      </c>
      <c r="E11" s="24">
        <v>20.5</v>
      </c>
      <c r="F11" s="24">
        <v>7.5</v>
      </c>
      <c r="G11" s="48">
        <v>125</v>
      </c>
      <c r="H11" s="24">
        <v>8.8000000000000007</v>
      </c>
      <c r="I11" s="24">
        <v>2.4</v>
      </c>
      <c r="J11" s="24">
        <v>5.8</v>
      </c>
      <c r="K11" s="65">
        <v>4.3</v>
      </c>
      <c r="L11" s="65">
        <v>4.0999999999999996</v>
      </c>
      <c r="M11" s="65"/>
      <c r="N11" s="62">
        <f t="shared" si="0"/>
        <v>4.2</v>
      </c>
      <c r="O11" s="43">
        <v>3.7</v>
      </c>
      <c r="P11" s="43">
        <v>3.6</v>
      </c>
      <c r="Q11" s="44">
        <f t="shared" si="1"/>
        <v>3.7</v>
      </c>
      <c r="R11" s="18">
        <v>1.6319999999999999</v>
      </c>
      <c r="S11" s="18">
        <v>1.647</v>
      </c>
      <c r="T11" s="23">
        <f t="shared" si="2"/>
        <v>1.64</v>
      </c>
      <c r="U11" s="18">
        <v>1.512</v>
      </c>
      <c r="V11" s="18">
        <v>1.5029999999999999</v>
      </c>
      <c r="W11" s="23">
        <f t="shared" si="3"/>
        <v>1.508</v>
      </c>
      <c r="X11" s="18">
        <v>0.126</v>
      </c>
      <c r="Y11" s="18">
        <v>0.127</v>
      </c>
      <c r="Z11" s="22">
        <f t="shared" si="4"/>
        <v>0.127</v>
      </c>
      <c r="AA11" s="20">
        <v>0.94188633714892966</v>
      </c>
      <c r="AB11" s="20">
        <v>0.95710857584336018</v>
      </c>
      <c r="AC11" s="22">
        <f t="shared" si="5"/>
        <v>0.94899999999999995</v>
      </c>
      <c r="AD11" s="105">
        <f t="shared" si="6"/>
        <v>4.200884986078389</v>
      </c>
      <c r="AE11" s="105">
        <f t="shared" si="7"/>
        <v>0.23804507938540831</v>
      </c>
      <c r="AF11" s="103">
        <f t="shared" si="8"/>
        <v>67.751838366531018</v>
      </c>
      <c r="AG11" s="20">
        <v>0.11600000000000001</v>
      </c>
      <c r="AH11" s="20">
        <v>0.112</v>
      </c>
      <c r="AI11" s="22">
        <f t="shared" si="9"/>
        <v>0.114</v>
      </c>
      <c r="AJ11" s="34">
        <v>6.3E-2</v>
      </c>
      <c r="AK11" s="34">
        <v>5.8000000000000003E-2</v>
      </c>
      <c r="AL11" s="35">
        <f t="shared" si="10"/>
        <v>6.0999999999999999E-2</v>
      </c>
      <c r="AM11" s="34">
        <v>5.0999999999999997E-2</v>
      </c>
      <c r="AN11" s="34">
        <v>5.0999999999999997E-2</v>
      </c>
      <c r="AO11" s="35">
        <f t="shared" si="11"/>
        <v>5.0999999999999997E-2</v>
      </c>
      <c r="AP11" s="20">
        <v>9.4079100196784964</v>
      </c>
      <c r="AQ11" s="20">
        <v>9.49768874978189</v>
      </c>
      <c r="AR11" s="22">
        <f t="shared" si="12"/>
        <v>9.4529999999999994</v>
      </c>
      <c r="AS11" s="103">
        <f t="shared" si="13"/>
        <v>266.63469946125849</v>
      </c>
      <c r="AT11" s="57">
        <v>0.10390000000000001</v>
      </c>
      <c r="AU11" s="57">
        <v>0.10290000000000001</v>
      </c>
      <c r="AV11" s="56">
        <f t="shared" si="14"/>
        <v>0.10340000000000001</v>
      </c>
      <c r="AW11" s="91">
        <v>8.6999999999999993</v>
      </c>
      <c r="AX11" s="113">
        <v>0.24115406263515016</v>
      </c>
      <c r="AY11" s="91"/>
      <c r="AZ11" s="91"/>
      <c r="BA11" s="113">
        <v>0.18375237157529284</v>
      </c>
      <c r="BC11">
        <f>AF11/AS11</f>
        <v>0.25409985460791545</v>
      </c>
      <c r="BD11" s="106"/>
      <c r="BE11" s="106">
        <f>AE11</f>
        <v>0.23804507938540831</v>
      </c>
    </row>
    <row r="12" spans="1:57" x14ac:dyDescent="0.3">
      <c r="A12" s="98" t="s">
        <v>7</v>
      </c>
      <c r="B12" s="5" t="s">
        <v>54</v>
      </c>
      <c r="C12" s="6" t="s">
        <v>55</v>
      </c>
      <c r="D12" s="6" t="s">
        <v>56</v>
      </c>
      <c r="E12" s="24">
        <v>22.3</v>
      </c>
      <c r="F12" s="24">
        <v>7.2</v>
      </c>
      <c r="G12" s="48">
        <v>197</v>
      </c>
      <c r="H12" s="24">
        <v>11.5</v>
      </c>
      <c r="I12" s="24">
        <v>1.7</v>
      </c>
      <c r="J12" s="24">
        <v>5.8</v>
      </c>
      <c r="K12" s="65">
        <v>4.4000000000000004</v>
      </c>
      <c r="L12" s="65">
        <v>4.3</v>
      </c>
      <c r="M12" s="65"/>
      <c r="N12" s="62">
        <f t="shared" si="0"/>
        <v>4.4000000000000004</v>
      </c>
      <c r="O12" s="43">
        <v>4.0999999999999996</v>
      </c>
      <c r="P12" s="43">
        <v>4</v>
      </c>
      <c r="Q12" s="44">
        <f t="shared" si="1"/>
        <v>4.0999999999999996</v>
      </c>
      <c r="R12" s="18">
        <v>2.165</v>
      </c>
      <c r="S12" s="18">
        <v>2.1720000000000002</v>
      </c>
      <c r="T12" s="23">
        <f t="shared" si="2"/>
        <v>2.169</v>
      </c>
      <c r="U12" s="18">
        <v>2.0369999999999999</v>
      </c>
      <c r="V12" s="18">
        <v>2.0640000000000001</v>
      </c>
      <c r="W12" s="23">
        <f t="shared" si="3"/>
        <v>2.0510000000000002</v>
      </c>
      <c r="X12" s="18">
        <v>9.2999999999999999E-2</v>
      </c>
      <c r="Y12" s="18">
        <v>9.1999999999999998E-2</v>
      </c>
      <c r="Z12" s="22">
        <f t="shared" si="4"/>
        <v>9.2999999999999999E-2</v>
      </c>
      <c r="AA12" s="20">
        <v>1.5094439634856691</v>
      </c>
      <c r="AB12" s="20">
        <v>1.5318440753984228</v>
      </c>
      <c r="AC12" s="22">
        <f t="shared" si="5"/>
        <v>1.5209999999999999</v>
      </c>
      <c r="AD12" s="105">
        <f t="shared" si="6"/>
        <v>6.7329252516598839</v>
      </c>
      <c r="AE12" s="105">
        <f t="shared" si="7"/>
        <v>0.14852385294987014</v>
      </c>
      <c r="AF12" s="103">
        <f t="shared" si="8"/>
        <v>108.58856286142642</v>
      </c>
      <c r="AG12" s="20">
        <v>0.14000000000000001</v>
      </c>
      <c r="AH12" s="20">
        <v>0.13200000000000001</v>
      </c>
      <c r="AI12" s="22">
        <f t="shared" si="9"/>
        <v>0.13600000000000001</v>
      </c>
      <c r="AJ12" s="34">
        <v>8.7999999999999995E-2</v>
      </c>
      <c r="AK12" s="34">
        <v>0.09</v>
      </c>
      <c r="AL12" s="35">
        <f t="shared" si="10"/>
        <v>8.8999999999999996E-2</v>
      </c>
      <c r="AM12" s="34">
        <v>8.2000000000000003E-2</v>
      </c>
      <c r="AN12" s="34">
        <v>0.08</v>
      </c>
      <c r="AO12" s="35">
        <f t="shared" si="11"/>
        <v>8.1000000000000003E-2</v>
      </c>
      <c r="AP12" s="20">
        <v>17.327154660551241</v>
      </c>
      <c r="AQ12" s="20">
        <v>17.498164811086639</v>
      </c>
      <c r="AR12" s="22">
        <f t="shared" si="12"/>
        <v>17.413</v>
      </c>
      <c r="AS12" s="103">
        <f t="shared" si="13"/>
        <v>491.15730685696565</v>
      </c>
      <c r="AT12" s="57">
        <v>0.13250000000000001</v>
      </c>
      <c r="AU12" s="57">
        <v>0.13109999999999999</v>
      </c>
      <c r="AV12" s="56">
        <f t="shared" si="14"/>
        <v>0.1318</v>
      </c>
      <c r="AW12" s="91">
        <v>10.93</v>
      </c>
      <c r="AX12" s="113">
        <v>1.3302087110826965E-2</v>
      </c>
      <c r="AY12" s="91"/>
      <c r="AZ12" s="91"/>
      <c r="BA12" s="113">
        <v>0.11818955032472268</v>
      </c>
      <c r="BB12">
        <f>AF12/AS12</f>
        <v>0.22108713714616382</v>
      </c>
      <c r="BD12" s="106">
        <f>AE12</f>
        <v>0.14852385294987014</v>
      </c>
      <c r="BE12" s="106"/>
    </row>
    <row r="13" spans="1:57" x14ac:dyDescent="0.3">
      <c r="A13" s="99" t="s">
        <v>8</v>
      </c>
      <c r="B13" s="5" t="s">
        <v>54</v>
      </c>
      <c r="C13" s="6" t="s">
        <v>44</v>
      </c>
      <c r="D13" s="6" t="s">
        <v>36</v>
      </c>
      <c r="E13" s="24">
        <v>21.5</v>
      </c>
      <c r="F13" s="24">
        <v>7.5</v>
      </c>
      <c r="G13" s="48">
        <v>155</v>
      </c>
      <c r="H13" s="24">
        <v>8.4</v>
      </c>
      <c r="I13" s="24">
        <v>2.4</v>
      </c>
      <c r="J13" s="24">
        <v>7.1</v>
      </c>
      <c r="K13" s="65">
        <v>5.0999999999999996</v>
      </c>
      <c r="L13" s="65">
        <v>5.3</v>
      </c>
      <c r="M13" s="65"/>
      <c r="N13" s="62">
        <f t="shared" si="0"/>
        <v>5.2</v>
      </c>
      <c r="O13" s="43">
        <v>4.7</v>
      </c>
      <c r="P13" s="43">
        <v>4.5999999999999996</v>
      </c>
      <c r="Q13" s="44">
        <f t="shared" si="1"/>
        <v>4.7</v>
      </c>
      <c r="R13" s="18">
        <v>2.6219999999999999</v>
      </c>
      <c r="S13" s="18">
        <v>2.6360000000000001</v>
      </c>
      <c r="T13" s="23">
        <f t="shared" si="2"/>
        <v>2.629</v>
      </c>
      <c r="U13" s="18">
        <v>2.4729999999999999</v>
      </c>
      <c r="V13" s="18">
        <v>2.4740000000000002</v>
      </c>
      <c r="W13" s="23">
        <f t="shared" si="3"/>
        <v>2.4740000000000002</v>
      </c>
      <c r="X13" s="18">
        <v>0.28699999999999998</v>
      </c>
      <c r="Y13" s="18">
        <v>0.28799999999999998</v>
      </c>
      <c r="Z13" s="22">
        <f t="shared" si="4"/>
        <v>0.28799999999999998</v>
      </c>
      <c r="AA13" s="20">
        <v>1.49443667657705</v>
      </c>
      <c r="AB13" s="20">
        <v>1.5007506786820244</v>
      </c>
      <c r="AC13" s="22">
        <f t="shared" si="5"/>
        <v>1.498</v>
      </c>
      <c r="AD13" s="105">
        <f t="shared" si="6"/>
        <v>6.631112443778111</v>
      </c>
      <c r="AE13" s="105">
        <f t="shared" si="7"/>
        <v>0.1508042592368174</v>
      </c>
      <c r="AF13" s="103">
        <f t="shared" si="8"/>
        <v>106.94652673663168</v>
      </c>
      <c r="AG13" s="20">
        <v>0.22</v>
      </c>
      <c r="AH13" s="20">
        <v>0.21299999999999999</v>
      </c>
      <c r="AI13" s="22">
        <f t="shared" si="9"/>
        <v>0.217</v>
      </c>
      <c r="AJ13" s="34">
        <v>0.14199999999999999</v>
      </c>
      <c r="AK13" s="34">
        <v>0.14799999999999999</v>
      </c>
      <c r="AL13" s="35">
        <f t="shared" si="10"/>
        <v>0.14499999999999999</v>
      </c>
      <c r="AM13" s="34">
        <v>0.14000000000000001</v>
      </c>
      <c r="AN13" s="34">
        <v>0.14599999999999999</v>
      </c>
      <c r="AO13" s="35">
        <f t="shared" si="11"/>
        <v>0.14299999999999999</v>
      </c>
      <c r="AP13" s="20">
        <v>11.31701044730881</v>
      </c>
      <c r="AQ13" s="20">
        <v>11.29614136847143</v>
      </c>
      <c r="AR13" s="22">
        <f t="shared" si="12"/>
        <v>11.307</v>
      </c>
      <c r="AS13" s="103">
        <f t="shared" si="13"/>
        <v>318.92928666121344</v>
      </c>
      <c r="AT13" s="57">
        <v>0.1507</v>
      </c>
      <c r="AU13" s="57">
        <v>0.14960000000000001</v>
      </c>
      <c r="AV13" s="56">
        <f t="shared" si="14"/>
        <v>0.1502</v>
      </c>
      <c r="AW13" s="91">
        <v>8.42</v>
      </c>
      <c r="AX13" s="113">
        <v>5.1940348299828201E-2</v>
      </c>
      <c r="AY13" s="91"/>
      <c r="AZ13" s="91"/>
      <c r="BA13" s="113">
        <v>0.37678940661963634</v>
      </c>
      <c r="BC13">
        <f>AF13/AS13</f>
        <v>0.33532990292684206</v>
      </c>
      <c r="BD13" s="106"/>
      <c r="BE13" s="106">
        <f>AE13</f>
        <v>0.1508042592368174</v>
      </c>
    </row>
    <row r="14" spans="1:57" x14ac:dyDescent="0.3">
      <c r="A14" s="98" t="s">
        <v>9</v>
      </c>
      <c r="B14" s="5" t="s">
        <v>57</v>
      </c>
      <c r="C14" s="6" t="s">
        <v>58</v>
      </c>
      <c r="D14" s="6" t="s">
        <v>59</v>
      </c>
      <c r="E14" s="24">
        <v>21.6</v>
      </c>
      <c r="F14" s="24">
        <v>7.6</v>
      </c>
      <c r="G14" s="48">
        <v>120</v>
      </c>
      <c r="H14" s="24">
        <v>9</v>
      </c>
      <c r="I14" s="24">
        <v>2</v>
      </c>
      <c r="J14" s="24">
        <v>4.8</v>
      </c>
      <c r="K14" s="65">
        <v>3.4</v>
      </c>
      <c r="L14" s="65">
        <v>2.9</v>
      </c>
      <c r="M14" s="65"/>
      <c r="N14" s="62">
        <f t="shared" si="0"/>
        <v>3.2</v>
      </c>
      <c r="O14" s="43">
        <v>2.6</v>
      </c>
      <c r="P14" s="43">
        <v>2.5</v>
      </c>
      <c r="Q14" s="44">
        <f t="shared" si="1"/>
        <v>2.6</v>
      </c>
      <c r="R14" s="18">
        <v>1.673</v>
      </c>
      <c r="S14" s="18">
        <v>1.7</v>
      </c>
      <c r="T14" s="23">
        <f t="shared" si="2"/>
        <v>1.6870000000000001</v>
      </c>
      <c r="U14" s="18">
        <v>1.5</v>
      </c>
      <c r="V14" s="18">
        <v>1.49</v>
      </c>
      <c r="W14" s="23">
        <f t="shared" si="3"/>
        <v>1.4950000000000001</v>
      </c>
      <c r="X14" s="18">
        <v>0.19700000000000001</v>
      </c>
      <c r="Y14" s="18">
        <v>0.20499999999999999</v>
      </c>
      <c r="Z14" s="22">
        <f t="shared" si="4"/>
        <v>0.20100000000000001</v>
      </c>
      <c r="AA14" s="20">
        <v>1.0147598919247256</v>
      </c>
      <c r="AB14" s="20">
        <v>1.0235898143976823</v>
      </c>
      <c r="AC14" s="22">
        <f t="shared" si="5"/>
        <v>1.0189999999999999</v>
      </c>
      <c r="AD14" s="105">
        <f t="shared" si="6"/>
        <v>4.5107500535446556</v>
      </c>
      <c r="AE14" s="105">
        <f t="shared" si="7"/>
        <v>0.22169262054637143</v>
      </c>
      <c r="AF14" s="103">
        <f t="shared" si="8"/>
        <v>72.749339615906322</v>
      </c>
      <c r="AG14" s="20">
        <v>8.5999999999999993E-2</v>
      </c>
      <c r="AH14" s="20">
        <v>8.1000000000000003E-2</v>
      </c>
      <c r="AI14" s="22">
        <f t="shared" si="9"/>
        <v>8.4000000000000005E-2</v>
      </c>
      <c r="AJ14" s="34">
        <v>2.5000000000000001E-2</v>
      </c>
      <c r="AK14" s="34">
        <v>0.02</v>
      </c>
      <c r="AL14" s="35">
        <f t="shared" si="10"/>
        <v>2.3E-2</v>
      </c>
      <c r="AM14" s="34">
        <v>1.6E-2</v>
      </c>
      <c r="AN14" s="34">
        <v>1.4999999999999999E-2</v>
      </c>
      <c r="AO14" s="35">
        <f t="shared" si="11"/>
        <v>1.6E-2</v>
      </c>
      <c r="AP14" s="20">
        <v>6.6919150814791557</v>
      </c>
      <c r="AQ14" s="20">
        <v>6.7123508340597589</v>
      </c>
      <c r="AR14" s="22">
        <f t="shared" si="12"/>
        <v>6.702</v>
      </c>
      <c r="AS14" s="103">
        <f t="shared" si="13"/>
        <v>189.03900939271711</v>
      </c>
      <c r="AT14" s="57">
        <v>7.8899999999999998E-2</v>
      </c>
      <c r="AU14" s="57">
        <v>7.8100000000000003E-2</v>
      </c>
      <c r="AV14" s="56">
        <f t="shared" si="14"/>
        <v>7.85E-2</v>
      </c>
      <c r="AW14" s="91">
        <v>5.75</v>
      </c>
      <c r="AX14" s="113">
        <v>2.1371801829762151E-2</v>
      </c>
      <c r="AY14" s="91"/>
      <c r="AZ14" s="91"/>
      <c r="BA14" s="113">
        <v>0.12100065616175663</v>
      </c>
      <c r="BB14">
        <f>AF14/AS14</f>
        <v>0.38483771074346868</v>
      </c>
      <c r="BD14" s="106">
        <f>AE14</f>
        <v>0.22169262054637143</v>
      </c>
      <c r="BE14" s="106"/>
    </row>
    <row r="15" spans="1:57" x14ac:dyDescent="0.3">
      <c r="A15" s="99" t="s">
        <v>10</v>
      </c>
      <c r="B15" s="5" t="s">
        <v>60</v>
      </c>
      <c r="C15" s="6" t="s">
        <v>61</v>
      </c>
      <c r="D15" s="6" t="s">
        <v>36</v>
      </c>
      <c r="E15" s="24">
        <v>21.7</v>
      </c>
      <c r="F15" s="24">
        <v>8.1</v>
      </c>
      <c r="G15" s="48">
        <v>141</v>
      </c>
      <c r="H15" s="24">
        <v>10.199999999999999</v>
      </c>
      <c r="I15" s="24">
        <v>1.4</v>
      </c>
      <c r="J15" s="24">
        <v>5.8</v>
      </c>
      <c r="K15" s="65">
        <v>4.2</v>
      </c>
      <c r="L15" s="65">
        <v>4</v>
      </c>
      <c r="M15" s="65"/>
      <c r="N15" s="62">
        <f t="shared" si="0"/>
        <v>4.0999999999999996</v>
      </c>
      <c r="O15" s="43">
        <v>3.8</v>
      </c>
      <c r="P15" s="43">
        <v>3.7</v>
      </c>
      <c r="Q15" s="44">
        <f t="shared" si="1"/>
        <v>3.8</v>
      </c>
      <c r="R15" s="18">
        <v>2.0419999999999998</v>
      </c>
      <c r="S15" s="18">
        <v>2.036</v>
      </c>
      <c r="T15" s="23">
        <f t="shared" si="2"/>
        <v>2.0390000000000001</v>
      </c>
      <c r="U15" s="18">
        <v>1.931</v>
      </c>
      <c r="V15" s="18">
        <v>1.9330000000000001</v>
      </c>
      <c r="W15" s="23">
        <f t="shared" si="3"/>
        <v>1.9319999999999999</v>
      </c>
      <c r="X15" s="18">
        <v>8.5000000000000006E-2</v>
      </c>
      <c r="Y15" s="18">
        <v>8.5999999999999993E-2</v>
      </c>
      <c r="Z15" s="22">
        <f t="shared" si="4"/>
        <v>8.5999999999999993E-2</v>
      </c>
      <c r="AA15" s="20">
        <v>1.3379397729252205</v>
      </c>
      <c r="AB15" s="20">
        <v>1.3697515707777914</v>
      </c>
      <c r="AC15" s="22">
        <f t="shared" si="5"/>
        <v>1.3540000000000001</v>
      </c>
      <c r="AD15" s="105">
        <f t="shared" si="6"/>
        <v>5.9936757335617914</v>
      </c>
      <c r="AE15" s="105">
        <f t="shared" si="7"/>
        <v>0.16684252609804465</v>
      </c>
      <c r="AF15" s="103">
        <f t="shared" si="8"/>
        <v>96.665952737916783</v>
      </c>
      <c r="AG15" s="20">
        <v>0.13100000000000001</v>
      </c>
      <c r="AH15" s="20">
        <v>0.124</v>
      </c>
      <c r="AI15" s="22">
        <f t="shared" si="9"/>
        <v>0.128</v>
      </c>
      <c r="AJ15" s="34">
        <v>8.5000000000000006E-2</v>
      </c>
      <c r="AK15" s="34">
        <v>8.7999999999999995E-2</v>
      </c>
      <c r="AL15" s="35">
        <f t="shared" si="10"/>
        <v>8.6999999999999994E-2</v>
      </c>
      <c r="AM15" s="34">
        <v>8.5999999999999993E-2</v>
      </c>
      <c r="AN15" s="34">
        <v>8.5000000000000006E-2</v>
      </c>
      <c r="AO15" s="35">
        <f t="shared" si="11"/>
        <v>8.5999999999999993E-2</v>
      </c>
      <c r="AP15" s="20">
        <v>9.4031822363917641</v>
      </c>
      <c r="AQ15" s="20">
        <v>9.5348066147455057</v>
      </c>
      <c r="AR15" s="22">
        <f t="shared" si="12"/>
        <v>9.4689999999999994</v>
      </c>
      <c r="AS15" s="103">
        <f t="shared" si="13"/>
        <v>267.08600118466694</v>
      </c>
      <c r="AT15" s="57">
        <v>0.12039999999999999</v>
      </c>
      <c r="AU15" s="57">
        <v>0.1195</v>
      </c>
      <c r="AV15" s="56">
        <f t="shared" si="14"/>
        <v>0.12</v>
      </c>
      <c r="AW15" s="91">
        <v>8.01</v>
      </c>
      <c r="AX15" s="113">
        <v>6.5333731381388191E-2</v>
      </c>
      <c r="AY15" s="91"/>
      <c r="AZ15" s="91"/>
      <c r="BA15" s="113">
        <v>0.35713238045355111</v>
      </c>
      <c r="BC15">
        <f>AF15/AS15</f>
        <v>0.36192818908199015</v>
      </c>
      <c r="BD15" s="106"/>
      <c r="BE15" s="106">
        <f>AE15</f>
        <v>0.16684252609804465</v>
      </c>
    </row>
    <row r="16" spans="1:57" x14ac:dyDescent="0.3">
      <c r="A16" s="98" t="s">
        <v>11</v>
      </c>
      <c r="B16" s="5" t="s">
        <v>108</v>
      </c>
      <c r="C16" s="6" t="s">
        <v>62</v>
      </c>
      <c r="D16" s="6" t="s">
        <v>63</v>
      </c>
      <c r="E16" s="24">
        <v>21.9</v>
      </c>
      <c r="F16" s="24">
        <v>7.6</v>
      </c>
      <c r="G16" s="48">
        <v>193</v>
      </c>
      <c r="H16" s="24">
        <v>8.5</v>
      </c>
      <c r="I16" s="24">
        <v>2</v>
      </c>
      <c r="J16" s="24">
        <v>7.1</v>
      </c>
      <c r="K16" s="65">
        <v>5</v>
      </c>
      <c r="L16" s="65">
        <v>4.7</v>
      </c>
      <c r="M16" s="65"/>
      <c r="N16" s="62">
        <f t="shared" si="0"/>
        <v>4.9000000000000004</v>
      </c>
      <c r="O16" s="43">
        <v>4.5999999999999996</v>
      </c>
      <c r="P16" s="43">
        <v>4.5</v>
      </c>
      <c r="Q16" s="44">
        <f t="shared" si="1"/>
        <v>4.5999999999999996</v>
      </c>
      <c r="R16" s="18">
        <v>0.98699999999999999</v>
      </c>
      <c r="S16" s="18">
        <v>1.0449999999999999</v>
      </c>
      <c r="T16" s="23">
        <f t="shared" si="2"/>
        <v>1.016</v>
      </c>
      <c r="U16" s="18">
        <v>0.91600000000000004</v>
      </c>
      <c r="V16" s="18">
        <v>0.92</v>
      </c>
      <c r="W16" s="23">
        <f t="shared" si="3"/>
        <v>0.91800000000000004</v>
      </c>
      <c r="X16" s="18">
        <v>0.13500000000000001</v>
      </c>
      <c r="Y16" s="18">
        <v>0.13400000000000001</v>
      </c>
      <c r="Z16" s="22">
        <f t="shared" si="4"/>
        <v>0.13500000000000001</v>
      </c>
      <c r="AA16" s="20">
        <v>0.29143889016977698</v>
      </c>
      <c r="AB16" s="20">
        <v>0.30364691147649325</v>
      </c>
      <c r="AC16" s="22">
        <f t="shared" si="5"/>
        <v>0.29799999999999999</v>
      </c>
      <c r="AD16" s="105">
        <f t="shared" si="6"/>
        <v>1.3191398586421075</v>
      </c>
      <c r="AE16" s="105">
        <f t="shared" si="7"/>
        <v>0.75806973267366606</v>
      </c>
      <c r="AF16" s="103">
        <f t="shared" si="8"/>
        <v>21.275076747340613</v>
      </c>
      <c r="AG16" s="20">
        <v>0.14299999999999999</v>
      </c>
      <c r="AH16" s="20">
        <v>0.13800000000000001</v>
      </c>
      <c r="AI16" s="22">
        <f t="shared" si="9"/>
        <v>0.14099999999999999</v>
      </c>
      <c r="AJ16" s="34">
        <v>0.1</v>
      </c>
      <c r="AK16" s="34">
        <v>0.10299999999999999</v>
      </c>
      <c r="AL16" s="35">
        <f t="shared" si="10"/>
        <v>0.10199999999999999</v>
      </c>
      <c r="AM16" s="34">
        <v>9.5000000000000001E-2</v>
      </c>
      <c r="AN16" s="34">
        <v>9.7000000000000003E-2</v>
      </c>
      <c r="AO16" s="35">
        <f t="shared" si="11"/>
        <v>9.6000000000000002E-2</v>
      </c>
      <c r="AP16" s="20">
        <v>12.914853409300907</v>
      </c>
      <c r="AQ16" s="20">
        <v>12.978015913865113</v>
      </c>
      <c r="AR16" s="22">
        <f t="shared" si="12"/>
        <v>12.946</v>
      </c>
      <c r="AS16" s="103">
        <f t="shared" si="13"/>
        <v>365.1595069528671</v>
      </c>
      <c r="AT16" s="57">
        <v>0.12239999999999999</v>
      </c>
      <c r="AU16" s="57">
        <v>0.12130000000000001</v>
      </c>
      <c r="AV16" s="56">
        <f t="shared" si="14"/>
        <v>0.12189999999999999</v>
      </c>
      <c r="AW16" s="91">
        <v>8.84</v>
      </c>
      <c r="AX16" s="113">
        <v>3.4341239747768891E-2</v>
      </c>
      <c r="AY16" s="91"/>
      <c r="AZ16" s="91"/>
      <c r="BA16" s="113">
        <v>3.4785591305920037E-2</v>
      </c>
      <c r="BB16">
        <f>AF16/AS16</f>
        <v>5.8262420510077774E-2</v>
      </c>
      <c r="BD16" s="106">
        <f>AE16</f>
        <v>0.75806973267366606</v>
      </c>
      <c r="BE16" s="106"/>
    </row>
    <row r="17" spans="1:57" x14ac:dyDescent="0.3">
      <c r="A17" s="99" t="s">
        <v>12</v>
      </c>
      <c r="B17" s="5" t="s">
        <v>64</v>
      </c>
      <c r="C17" s="6" t="s">
        <v>65</v>
      </c>
      <c r="D17" s="6" t="s">
        <v>36</v>
      </c>
      <c r="E17" s="24">
        <v>21.1</v>
      </c>
      <c r="F17" s="24">
        <v>7.2</v>
      </c>
      <c r="G17" s="48">
        <v>161</v>
      </c>
      <c r="H17" s="24">
        <v>7.7</v>
      </c>
      <c r="I17" s="24">
        <v>1.4</v>
      </c>
      <c r="J17" s="24">
        <v>6.1</v>
      </c>
      <c r="K17" s="65">
        <v>4.5</v>
      </c>
      <c r="L17" s="65">
        <v>4.4000000000000004</v>
      </c>
      <c r="M17" s="65"/>
      <c r="N17" s="62">
        <f t="shared" si="0"/>
        <v>4.5</v>
      </c>
      <c r="O17" s="43">
        <v>4.0999999999999996</v>
      </c>
      <c r="P17" s="43">
        <v>4</v>
      </c>
      <c r="Q17" s="44">
        <f t="shared" si="1"/>
        <v>4.0999999999999996</v>
      </c>
      <c r="R17" s="18">
        <v>1.875</v>
      </c>
      <c r="S17" s="18">
        <v>1.8660000000000001</v>
      </c>
      <c r="T17" s="23">
        <f t="shared" si="2"/>
        <v>1.871</v>
      </c>
      <c r="U17" s="18">
        <v>1.7809999999999999</v>
      </c>
      <c r="V17" s="18">
        <v>1.798</v>
      </c>
      <c r="W17" s="23">
        <f t="shared" si="3"/>
        <v>1.79</v>
      </c>
      <c r="X17" s="18">
        <v>6.6000000000000003E-2</v>
      </c>
      <c r="Y17" s="18">
        <v>6.9000000000000006E-2</v>
      </c>
      <c r="Z17" s="22">
        <f t="shared" si="4"/>
        <v>6.8000000000000005E-2</v>
      </c>
      <c r="AA17" s="20">
        <v>1.2393940410556894</v>
      </c>
      <c r="AB17" s="20">
        <v>1.2401157923669877</v>
      </c>
      <c r="AC17" s="22">
        <f t="shared" si="5"/>
        <v>1.24</v>
      </c>
      <c r="AD17" s="105">
        <f t="shared" si="6"/>
        <v>5.4890383379738701</v>
      </c>
      <c r="AE17" s="105">
        <f t="shared" si="7"/>
        <v>0.18218127446512297</v>
      </c>
      <c r="AF17" s="103">
        <f t="shared" si="8"/>
        <v>88.527164988934103</v>
      </c>
      <c r="AG17" s="20">
        <v>0.13400000000000001</v>
      </c>
      <c r="AH17" s="20">
        <v>0.126</v>
      </c>
      <c r="AI17" s="22">
        <f t="shared" si="9"/>
        <v>0.13</v>
      </c>
      <c r="AJ17" s="34">
        <v>8.7999999999999995E-2</v>
      </c>
      <c r="AK17" s="34">
        <v>9.0999999999999998E-2</v>
      </c>
      <c r="AL17" s="35">
        <f t="shared" si="10"/>
        <v>0.09</v>
      </c>
      <c r="AM17" s="34">
        <v>8.8999999999999996E-2</v>
      </c>
      <c r="AN17" s="34">
        <v>8.6999999999999994E-2</v>
      </c>
      <c r="AO17" s="35">
        <f t="shared" si="11"/>
        <v>8.7999999999999995E-2</v>
      </c>
      <c r="AP17" s="20">
        <v>10.376800511166948</v>
      </c>
      <c r="AQ17" s="20">
        <v>10.407990206398379</v>
      </c>
      <c r="AR17" s="22">
        <f t="shared" si="12"/>
        <v>10.391999999999999</v>
      </c>
      <c r="AS17" s="103">
        <f t="shared" si="13"/>
        <v>293.12046935379232</v>
      </c>
      <c r="AT17" s="57">
        <v>0.1211</v>
      </c>
      <c r="AU17" s="57">
        <v>0.1205</v>
      </c>
      <c r="AV17" s="56">
        <f t="shared" si="14"/>
        <v>0.1208</v>
      </c>
      <c r="AW17" s="91">
        <v>8.58</v>
      </c>
      <c r="AX17" s="113">
        <v>0.2469786129146552</v>
      </c>
      <c r="AY17" s="91"/>
      <c r="AZ17" s="91"/>
      <c r="BA17" s="113">
        <v>0.31965605551217224</v>
      </c>
      <c r="BC17">
        <f>AF17/AS17</f>
        <v>0.30201631835572373</v>
      </c>
      <c r="BD17" s="106"/>
      <c r="BE17" s="106">
        <f>AE17</f>
        <v>0.18218127446512297</v>
      </c>
    </row>
    <row r="18" spans="1:57" x14ac:dyDescent="0.3">
      <c r="A18" s="98" t="s">
        <v>13</v>
      </c>
      <c r="B18" s="5" t="s">
        <v>66</v>
      </c>
      <c r="C18" s="6" t="s">
        <v>44</v>
      </c>
      <c r="D18" s="6" t="s">
        <v>67</v>
      </c>
      <c r="E18" s="24">
        <v>21.5</v>
      </c>
      <c r="F18" s="24">
        <v>7.1</v>
      </c>
      <c r="G18" s="48">
        <v>215</v>
      </c>
      <c r="H18" s="24">
        <v>6.9</v>
      </c>
      <c r="I18" s="24">
        <v>5.7</v>
      </c>
      <c r="J18" s="24">
        <v>38.1</v>
      </c>
      <c r="K18" s="65">
        <v>37.6</v>
      </c>
      <c r="L18" s="65">
        <v>36.299999999999997</v>
      </c>
      <c r="M18" s="65">
        <v>36.299999999999997</v>
      </c>
      <c r="N18" s="62">
        <f t="shared" si="0"/>
        <v>36.700000000000003</v>
      </c>
      <c r="O18" s="43">
        <v>8.3000000000000007</v>
      </c>
      <c r="P18" s="43">
        <v>8.1</v>
      </c>
      <c r="Q18" s="44">
        <f t="shared" si="1"/>
        <v>8.1999999999999993</v>
      </c>
      <c r="R18" s="18">
        <v>5.8550000000000004</v>
      </c>
      <c r="S18" s="18">
        <v>5.9459999999999997</v>
      </c>
      <c r="T18" s="23">
        <f t="shared" si="2"/>
        <v>5.9009999999999998</v>
      </c>
      <c r="U18" s="18">
        <v>2.29</v>
      </c>
      <c r="V18" s="18">
        <v>2.3010000000000002</v>
      </c>
      <c r="W18" s="23">
        <f t="shared" si="3"/>
        <v>2.2959999999999998</v>
      </c>
      <c r="X18" s="18">
        <v>0.61799999999999999</v>
      </c>
      <c r="Y18" s="18">
        <v>0.61399999999999999</v>
      </c>
      <c r="Z18" s="22">
        <f t="shared" si="4"/>
        <v>0.61599999999999999</v>
      </c>
      <c r="AA18" s="20">
        <v>0.78207035952046866</v>
      </c>
      <c r="AB18" s="20">
        <v>0.79119007499595195</v>
      </c>
      <c r="AC18" s="22">
        <f t="shared" si="5"/>
        <v>0.78700000000000003</v>
      </c>
      <c r="AD18" s="105">
        <f t="shared" si="6"/>
        <v>3.4837686870850288</v>
      </c>
      <c r="AE18" s="105">
        <f t="shared" si="7"/>
        <v>0.28704546421442501</v>
      </c>
      <c r="AF18" s="103">
        <f t="shared" si="8"/>
        <v>56.186192617976729</v>
      </c>
      <c r="AG18" s="20">
        <v>3.5680000000000001</v>
      </c>
      <c r="AH18" s="20">
        <v>3.702</v>
      </c>
      <c r="AI18" s="22">
        <f t="shared" si="9"/>
        <v>3.6349999999999998</v>
      </c>
      <c r="AJ18" s="34">
        <v>0.36399999999999999</v>
      </c>
      <c r="AK18" s="34">
        <v>0.36499999999999999</v>
      </c>
      <c r="AL18" s="35">
        <f t="shared" si="10"/>
        <v>0.36499999999999999</v>
      </c>
      <c r="AM18" s="34">
        <v>0.32300000000000001</v>
      </c>
      <c r="AN18" s="34">
        <v>0.32400000000000001</v>
      </c>
      <c r="AO18" s="35">
        <f t="shared" si="11"/>
        <v>0.32400000000000001</v>
      </c>
      <c r="AP18" s="20">
        <v>19.036125596453783</v>
      </c>
      <c r="AQ18" s="20">
        <v>18.882612581185928</v>
      </c>
      <c r="AR18" s="22">
        <f t="shared" si="12"/>
        <v>18.959</v>
      </c>
      <c r="AS18" s="103">
        <f t="shared" si="13"/>
        <v>534.76433588130772</v>
      </c>
      <c r="AT18" s="57">
        <v>0.75149999999999995</v>
      </c>
      <c r="AU18" s="57">
        <v>0.74909999999999999</v>
      </c>
      <c r="AV18" s="56">
        <f t="shared" si="14"/>
        <v>0.75029999999999997</v>
      </c>
      <c r="AW18" s="91">
        <v>7.21</v>
      </c>
      <c r="AX18" s="113">
        <v>0.21060729010419693</v>
      </c>
      <c r="AY18" s="91"/>
      <c r="AZ18" s="91"/>
      <c r="BA18" s="113">
        <v>0.1632559043010296</v>
      </c>
      <c r="BB18">
        <f>AF18/AS18</f>
        <v>0.10506720221979686</v>
      </c>
      <c r="BD18" s="106">
        <f>AE18</f>
        <v>0.28704546421442501</v>
      </c>
      <c r="BE18" s="106"/>
    </row>
    <row r="19" spans="1:57" x14ac:dyDescent="0.3">
      <c r="A19" s="99" t="s">
        <v>14</v>
      </c>
      <c r="B19" s="5" t="s">
        <v>64</v>
      </c>
      <c r="C19" s="6" t="s">
        <v>68</v>
      </c>
      <c r="D19" s="6" t="s">
        <v>36</v>
      </c>
      <c r="E19" s="24">
        <v>21.3</v>
      </c>
      <c r="F19" s="24">
        <v>7.1</v>
      </c>
      <c r="G19" s="48">
        <v>171</v>
      </c>
      <c r="H19" s="24">
        <v>7.6</v>
      </c>
      <c r="I19" s="24">
        <v>1.7</v>
      </c>
      <c r="J19" s="24">
        <v>7.1</v>
      </c>
      <c r="K19" s="65">
        <v>5</v>
      </c>
      <c r="L19" s="65">
        <v>4.8</v>
      </c>
      <c r="M19" s="65"/>
      <c r="N19" s="62">
        <f t="shared" si="0"/>
        <v>4.9000000000000004</v>
      </c>
      <c r="O19" s="43">
        <v>4.4000000000000004</v>
      </c>
      <c r="P19" s="43">
        <v>4.3</v>
      </c>
      <c r="Q19" s="44">
        <f t="shared" si="1"/>
        <v>4.4000000000000004</v>
      </c>
      <c r="R19" s="18">
        <v>2.0499999999999998</v>
      </c>
      <c r="S19" s="18">
        <v>2.0579999999999998</v>
      </c>
      <c r="T19" s="23">
        <f t="shared" si="2"/>
        <v>2.0539999999999998</v>
      </c>
      <c r="U19" s="18">
        <v>1.8839999999999999</v>
      </c>
      <c r="V19" s="18">
        <v>1.9259999999999999</v>
      </c>
      <c r="W19" s="23">
        <f t="shared" si="3"/>
        <v>1.905</v>
      </c>
      <c r="X19" s="18">
        <v>0.13400000000000001</v>
      </c>
      <c r="Y19" s="18">
        <v>0.13500000000000001</v>
      </c>
      <c r="Z19" s="22">
        <f t="shared" si="4"/>
        <v>0.13500000000000001</v>
      </c>
      <c r="AA19" s="20">
        <v>1.2675998178868717</v>
      </c>
      <c r="AB19" s="20">
        <v>1.2843614254622346</v>
      </c>
      <c r="AC19" s="22">
        <f t="shared" si="5"/>
        <v>1.276</v>
      </c>
      <c r="AD19" s="105">
        <f t="shared" si="6"/>
        <v>5.6483975155279502</v>
      </c>
      <c r="AE19" s="105">
        <f t="shared" si="7"/>
        <v>0.17704136390027622</v>
      </c>
      <c r="AF19" s="103">
        <f t="shared" si="8"/>
        <v>91.097308488612853</v>
      </c>
      <c r="AG19" s="20">
        <v>0.19500000000000001</v>
      </c>
      <c r="AH19" s="20">
        <v>0.186</v>
      </c>
      <c r="AI19" s="22">
        <f t="shared" si="9"/>
        <v>0.191</v>
      </c>
      <c r="AJ19" s="34">
        <v>0.107</v>
      </c>
      <c r="AK19" s="34">
        <v>0.112</v>
      </c>
      <c r="AL19" s="35">
        <f t="shared" si="10"/>
        <v>0.11</v>
      </c>
      <c r="AM19" s="34">
        <v>0.105</v>
      </c>
      <c r="AN19" s="34">
        <v>0.108</v>
      </c>
      <c r="AO19" s="35">
        <f t="shared" si="11"/>
        <v>0.107</v>
      </c>
      <c r="AP19" s="20">
        <v>11.326640853921635</v>
      </c>
      <c r="AQ19" s="20">
        <v>11.387079245445756</v>
      </c>
      <c r="AR19" s="22">
        <f t="shared" si="12"/>
        <v>11.356999999999999</v>
      </c>
      <c r="AS19" s="103">
        <f t="shared" si="13"/>
        <v>320.33960454686485</v>
      </c>
      <c r="AT19" s="57">
        <v>0.13439999999999999</v>
      </c>
      <c r="AU19" s="57">
        <v>0.13320000000000001</v>
      </c>
      <c r="AV19" s="56">
        <f t="shared" si="14"/>
        <v>0.1338</v>
      </c>
      <c r="AW19" s="91">
        <v>9.0399999999999991</v>
      </c>
      <c r="AX19" s="113">
        <v>6.7009062507489808E-2</v>
      </c>
      <c r="AY19" s="91"/>
      <c r="AZ19" s="91"/>
      <c r="BA19" s="113">
        <v>0.22435459285766279</v>
      </c>
      <c r="BC19">
        <f>AF19/AS19</f>
        <v>0.28437728958763686</v>
      </c>
      <c r="BD19" s="106"/>
      <c r="BE19" s="106">
        <f>AE19</f>
        <v>0.17704136390027622</v>
      </c>
    </row>
    <row r="20" spans="1:57" x14ac:dyDescent="0.3">
      <c r="A20" s="98" t="s">
        <v>15</v>
      </c>
      <c r="B20" s="5" t="s">
        <v>69</v>
      </c>
      <c r="C20" s="6" t="s">
        <v>70</v>
      </c>
      <c r="D20" s="6" t="s">
        <v>71</v>
      </c>
      <c r="E20" s="24">
        <v>18.2</v>
      </c>
      <c r="F20" s="24">
        <v>7.2</v>
      </c>
      <c r="G20" s="48">
        <v>237</v>
      </c>
      <c r="H20" s="24">
        <v>7.9</v>
      </c>
      <c r="I20" s="24">
        <v>1</v>
      </c>
      <c r="J20" s="24">
        <v>2.2000000000000002</v>
      </c>
      <c r="K20" s="65">
        <v>1.5</v>
      </c>
      <c r="L20" s="65">
        <v>1.6</v>
      </c>
      <c r="M20" s="65"/>
      <c r="N20" s="62">
        <f t="shared" si="0"/>
        <v>1.6</v>
      </c>
      <c r="O20" s="43">
        <v>1.5</v>
      </c>
      <c r="P20" s="43">
        <v>1.4</v>
      </c>
      <c r="Q20" s="44">
        <f t="shared" si="1"/>
        <v>1.5</v>
      </c>
      <c r="R20" s="18">
        <v>0.94599999999999995</v>
      </c>
      <c r="S20" s="18">
        <v>0.96099999999999997</v>
      </c>
      <c r="T20" s="23">
        <f t="shared" si="2"/>
        <v>0.95399999999999996</v>
      </c>
      <c r="U20" s="18">
        <v>0.90700000000000003</v>
      </c>
      <c r="V20" s="18">
        <v>0.91400000000000003</v>
      </c>
      <c r="W20" s="23">
        <f t="shared" si="3"/>
        <v>0.91100000000000003</v>
      </c>
      <c r="X20" s="18">
        <v>2.5000000000000001E-2</v>
      </c>
      <c r="Y20" s="18">
        <v>2.9000000000000001E-2</v>
      </c>
      <c r="Z20" s="22">
        <f t="shared" si="4"/>
        <v>2.7E-2</v>
      </c>
      <c r="AA20" s="20">
        <v>0.74839307239816832</v>
      </c>
      <c r="AB20" s="20">
        <v>0.75964962077348275</v>
      </c>
      <c r="AC20" s="22">
        <f t="shared" si="5"/>
        <v>0.754</v>
      </c>
      <c r="AD20" s="105">
        <f t="shared" si="6"/>
        <v>3.3376894409937887</v>
      </c>
      <c r="AE20" s="105">
        <f t="shared" si="7"/>
        <v>0.29960846198508284</v>
      </c>
      <c r="AF20" s="103">
        <f t="shared" si="8"/>
        <v>53.830227743271223</v>
      </c>
      <c r="AG20" s="20">
        <v>3.3000000000000002E-2</v>
      </c>
      <c r="AH20" s="20">
        <v>3.1E-2</v>
      </c>
      <c r="AI20" s="22">
        <f t="shared" si="9"/>
        <v>3.2000000000000001E-2</v>
      </c>
      <c r="AJ20" s="34">
        <v>1.2999999999999999E-2</v>
      </c>
      <c r="AK20" s="34">
        <v>1.0999999999999999E-2</v>
      </c>
      <c r="AL20" s="35">
        <f t="shared" si="10"/>
        <v>1.2E-2</v>
      </c>
      <c r="AM20" s="34">
        <v>1.2E-2</v>
      </c>
      <c r="AN20" s="34">
        <v>0.01</v>
      </c>
      <c r="AO20" s="35">
        <f t="shared" si="11"/>
        <v>1.0999999999999999E-2</v>
      </c>
      <c r="AP20" s="20">
        <v>7.4060438956055341</v>
      </c>
      <c r="AQ20" s="20">
        <v>7.4384417052942453</v>
      </c>
      <c r="AR20" s="22">
        <f t="shared" si="12"/>
        <v>7.4219999999999997</v>
      </c>
      <c r="AS20" s="103">
        <f t="shared" si="13"/>
        <v>209.34758694609761</v>
      </c>
      <c r="AT20" s="57">
        <v>3.5900000000000001E-2</v>
      </c>
      <c r="AU20" s="57">
        <v>3.6200000000000003E-2</v>
      </c>
      <c r="AV20" s="56">
        <f t="shared" si="14"/>
        <v>3.61E-2</v>
      </c>
      <c r="AW20" s="91">
        <v>8.8699999999999992</v>
      </c>
      <c r="AX20" s="113">
        <v>9.3384677190048851E-2</v>
      </c>
      <c r="AY20" s="91"/>
      <c r="AZ20" s="91"/>
      <c r="BA20" s="113">
        <v>0.34502211050870507</v>
      </c>
      <c r="BB20">
        <f>AF20/AS20</f>
        <v>0.25713326114015023</v>
      </c>
      <c r="BD20" s="106">
        <f>AE20</f>
        <v>0.29960846198508284</v>
      </c>
      <c r="BE20" s="106"/>
    </row>
    <row r="21" spans="1:57" x14ac:dyDescent="0.3">
      <c r="A21" s="99" t="s">
        <v>16</v>
      </c>
      <c r="B21" s="5" t="s">
        <v>72</v>
      </c>
      <c r="C21" s="6" t="s">
        <v>73</v>
      </c>
      <c r="D21" s="6" t="s">
        <v>36</v>
      </c>
      <c r="E21" s="24">
        <v>22.8</v>
      </c>
      <c r="F21" s="24">
        <v>7.9</v>
      </c>
      <c r="G21" s="48">
        <v>184</v>
      </c>
      <c r="H21" s="24">
        <v>10.1</v>
      </c>
      <c r="I21" s="24">
        <v>3.3</v>
      </c>
      <c r="J21" s="24">
        <v>6.9</v>
      </c>
      <c r="K21" s="65">
        <v>4.5999999999999996</v>
      </c>
      <c r="L21" s="65">
        <v>4.2</v>
      </c>
      <c r="M21" s="65"/>
      <c r="N21" s="62">
        <f>ROUND(AVERAGE(K21:M21),1)</f>
        <v>4.4000000000000004</v>
      </c>
      <c r="O21" s="43">
        <v>3.7</v>
      </c>
      <c r="P21" s="43">
        <v>3.7</v>
      </c>
      <c r="Q21" s="44">
        <f t="shared" si="1"/>
        <v>3.7</v>
      </c>
      <c r="R21" s="18">
        <v>1.621</v>
      </c>
      <c r="S21" s="18">
        <v>1.627</v>
      </c>
      <c r="T21" s="23">
        <f t="shared" si="2"/>
        <v>1.6240000000000001</v>
      </c>
      <c r="U21" s="18">
        <v>1.383</v>
      </c>
      <c r="V21" s="18">
        <v>1.4219999999999999</v>
      </c>
      <c r="W21" s="23">
        <f t="shared" si="3"/>
        <v>1.403</v>
      </c>
      <c r="X21" s="18">
        <v>2.3E-2</v>
      </c>
      <c r="Y21" s="18">
        <v>2.9000000000000001E-2</v>
      </c>
      <c r="Z21" s="22">
        <f t="shared" si="4"/>
        <v>2.5999999999999999E-2</v>
      </c>
      <c r="AA21" s="20">
        <v>0.97732843216814425</v>
      </c>
      <c r="AB21" s="20">
        <v>0.97871329295725984</v>
      </c>
      <c r="AC21" s="22">
        <f t="shared" si="5"/>
        <v>0.97799999999999998</v>
      </c>
      <c r="AD21" s="105">
        <f t="shared" si="6"/>
        <v>4.3292576568858427</v>
      </c>
      <c r="AE21" s="105">
        <f t="shared" si="7"/>
        <v>0.2309864829619146</v>
      </c>
      <c r="AF21" s="103">
        <f t="shared" si="8"/>
        <v>69.822231741272233</v>
      </c>
      <c r="AG21" s="20">
        <v>0.126</v>
      </c>
      <c r="AH21" s="20">
        <v>0.11799999999999999</v>
      </c>
      <c r="AI21" s="22">
        <f t="shared" si="9"/>
        <v>0.122</v>
      </c>
      <c r="AJ21" s="34">
        <v>5.6000000000000001E-2</v>
      </c>
      <c r="AK21" s="34">
        <v>5.8999999999999997E-2</v>
      </c>
      <c r="AL21" s="35">
        <f t="shared" si="10"/>
        <v>5.8000000000000003E-2</v>
      </c>
      <c r="AM21" s="34">
        <v>5.5E-2</v>
      </c>
      <c r="AN21" s="34">
        <v>5.5E-2</v>
      </c>
      <c r="AO21" s="35">
        <f t="shared" si="11"/>
        <v>5.5E-2</v>
      </c>
      <c r="AP21" s="20">
        <v>11.290547770239366</v>
      </c>
      <c r="AQ21" s="20">
        <v>11.223629529681121</v>
      </c>
      <c r="AR21" s="22">
        <f t="shared" si="12"/>
        <v>11.257</v>
      </c>
      <c r="AS21" s="103">
        <f t="shared" si="13"/>
        <v>317.51896877556197</v>
      </c>
      <c r="AT21" s="57">
        <v>9.7799999999999998E-2</v>
      </c>
      <c r="AU21" s="57">
        <v>9.6100000000000005E-2</v>
      </c>
      <c r="AV21" s="56">
        <f t="shared" si="14"/>
        <v>9.7000000000000003E-2</v>
      </c>
      <c r="AW21" s="91">
        <v>10.48</v>
      </c>
      <c r="AX21" s="113">
        <v>9.7620528237855025E-2</v>
      </c>
      <c r="AY21" s="91"/>
      <c r="AZ21" s="91"/>
      <c r="BA21" s="113">
        <v>6.9902805792721318E-2</v>
      </c>
      <c r="BC21">
        <f>AF21/AS21</f>
        <v>0.2198994032089655</v>
      </c>
      <c r="BD21" s="106"/>
      <c r="BE21" s="106">
        <f>AE21</f>
        <v>0.2309864829619146</v>
      </c>
    </row>
    <row r="22" spans="1:57" x14ac:dyDescent="0.3">
      <c r="A22" s="98" t="s">
        <v>17</v>
      </c>
      <c r="B22" s="5" t="s">
        <v>74</v>
      </c>
      <c r="C22" s="6" t="s">
        <v>75</v>
      </c>
      <c r="D22" s="6" t="s">
        <v>76</v>
      </c>
      <c r="E22" s="24">
        <v>23.1</v>
      </c>
      <c r="F22" s="24">
        <v>7.8</v>
      </c>
      <c r="G22" s="48">
        <v>274</v>
      </c>
      <c r="H22" s="24">
        <v>9.4</v>
      </c>
      <c r="I22" s="24">
        <v>4.4000000000000004</v>
      </c>
      <c r="J22" s="24">
        <v>8.6999999999999993</v>
      </c>
      <c r="K22" s="65">
        <v>6.3</v>
      </c>
      <c r="L22" s="65">
        <v>5.8</v>
      </c>
      <c r="M22" s="65"/>
      <c r="N22" s="62">
        <f t="shared" si="0"/>
        <v>6.1</v>
      </c>
      <c r="O22" s="43">
        <v>4.8</v>
      </c>
      <c r="P22" s="43">
        <v>4.8</v>
      </c>
      <c r="Q22" s="44">
        <f t="shared" si="1"/>
        <v>4.8</v>
      </c>
      <c r="R22" s="18">
        <v>2.3940000000000001</v>
      </c>
      <c r="S22" s="18">
        <v>2.419</v>
      </c>
      <c r="T22" s="23">
        <f t="shared" si="2"/>
        <v>2.407</v>
      </c>
      <c r="U22" s="18">
        <v>2.0550000000000002</v>
      </c>
      <c r="V22" s="18">
        <v>2.044</v>
      </c>
      <c r="W22" s="23">
        <f t="shared" si="3"/>
        <v>2.0499999999999998</v>
      </c>
      <c r="X22" s="18">
        <v>0.34599999999999997</v>
      </c>
      <c r="Y22" s="18">
        <v>0.33700000000000002</v>
      </c>
      <c r="Z22" s="22">
        <f t="shared" si="4"/>
        <v>0.34200000000000003</v>
      </c>
      <c r="AA22" s="20">
        <v>0.91992434360033459</v>
      </c>
      <c r="AB22" s="20">
        <v>0.92388360605580999</v>
      </c>
      <c r="AC22" s="22">
        <f t="shared" si="5"/>
        <v>0.92200000000000004</v>
      </c>
      <c r="AD22" s="105">
        <f t="shared" si="6"/>
        <v>4.0813656029128289</v>
      </c>
      <c r="AE22" s="105">
        <f t="shared" si="7"/>
        <v>0.24501603073400488</v>
      </c>
      <c r="AF22" s="103">
        <f t="shared" si="8"/>
        <v>65.82423074177197</v>
      </c>
      <c r="AG22" s="20">
        <v>0.16200000000000001</v>
      </c>
      <c r="AH22" s="20">
        <v>0.155</v>
      </c>
      <c r="AI22" s="22">
        <f t="shared" si="9"/>
        <v>0.159</v>
      </c>
      <c r="AJ22" s="34">
        <v>5.3999999999999999E-2</v>
      </c>
      <c r="AK22" s="34">
        <v>5.5E-2</v>
      </c>
      <c r="AL22" s="35">
        <f t="shared" si="10"/>
        <v>5.5E-2</v>
      </c>
      <c r="AM22" s="34">
        <v>3.6999999999999998E-2</v>
      </c>
      <c r="AN22" s="34">
        <v>3.9E-2</v>
      </c>
      <c r="AO22" s="35">
        <f t="shared" si="11"/>
        <v>3.7999999999999999E-2</v>
      </c>
      <c r="AP22" s="20">
        <v>19.514435513038805</v>
      </c>
      <c r="AQ22" s="20">
        <v>19.242067588425133</v>
      </c>
      <c r="AR22" s="22">
        <f t="shared" si="12"/>
        <v>19.378</v>
      </c>
      <c r="AS22" s="103">
        <f t="shared" si="13"/>
        <v>546.58279976306653</v>
      </c>
      <c r="AT22" s="57">
        <v>0.12479999999999999</v>
      </c>
      <c r="AU22" s="57">
        <v>0.1237</v>
      </c>
      <c r="AV22" s="56">
        <f t="shared" si="14"/>
        <v>0.12429999999999999</v>
      </c>
      <c r="AW22" s="91">
        <v>8.19</v>
      </c>
      <c r="AX22" s="113">
        <v>5.4006270362631933E-4</v>
      </c>
      <c r="AY22" s="91"/>
      <c r="AZ22" s="91"/>
      <c r="BA22" s="113">
        <v>8.6308946008961371E-2</v>
      </c>
      <c r="BB22">
        <f>AF22/AS22</f>
        <v>0.12042865375622056</v>
      </c>
      <c r="BD22" s="106">
        <f>AE22</f>
        <v>0.24501603073400488</v>
      </c>
      <c r="BE22" s="106"/>
    </row>
    <row r="23" spans="1:57" x14ac:dyDescent="0.3">
      <c r="A23" s="99" t="s">
        <v>18</v>
      </c>
      <c r="B23" s="5" t="s">
        <v>109</v>
      </c>
      <c r="C23" s="6" t="s">
        <v>77</v>
      </c>
      <c r="D23" s="6" t="s">
        <v>36</v>
      </c>
      <c r="E23" s="24">
        <v>22.7</v>
      </c>
      <c r="F23" s="24">
        <v>7.5</v>
      </c>
      <c r="G23" s="48">
        <v>238</v>
      </c>
      <c r="H23" s="24">
        <v>9.5</v>
      </c>
      <c r="I23" s="24">
        <v>3.1</v>
      </c>
      <c r="J23" s="24">
        <v>7.5</v>
      </c>
      <c r="K23" s="65">
        <v>5.5</v>
      </c>
      <c r="L23" s="65">
        <v>5.0999999999999996</v>
      </c>
      <c r="M23" s="65"/>
      <c r="N23" s="62">
        <f t="shared" si="0"/>
        <v>5.3</v>
      </c>
      <c r="O23" s="43">
        <v>4.3</v>
      </c>
      <c r="P23" s="43">
        <v>4.0999999999999996</v>
      </c>
      <c r="Q23" s="44">
        <f t="shared" si="1"/>
        <v>4.2</v>
      </c>
      <c r="R23" s="18">
        <v>2.476</v>
      </c>
      <c r="S23" s="18">
        <v>2.5230000000000001</v>
      </c>
      <c r="T23" s="23">
        <f t="shared" si="2"/>
        <v>2.5</v>
      </c>
      <c r="U23" s="18">
        <v>2.2890000000000001</v>
      </c>
      <c r="V23" s="18">
        <v>2.286</v>
      </c>
      <c r="W23" s="23">
        <f t="shared" si="3"/>
        <v>2.2879999999999998</v>
      </c>
      <c r="X23" s="18">
        <v>0.23799999999999999</v>
      </c>
      <c r="Y23" s="18">
        <v>0.23899999999999999</v>
      </c>
      <c r="Z23" s="22">
        <f t="shared" si="4"/>
        <v>0.23899999999999999</v>
      </c>
      <c r="AA23" s="20">
        <v>1.4456771899863081</v>
      </c>
      <c r="AB23" s="20">
        <v>1.4381918552242814</v>
      </c>
      <c r="AC23" s="22">
        <f t="shared" si="5"/>
        <v>1.4419999999999999</v>
      </c>
      <c r="AD23" s="105">
        <f t="shared" si="6"/>
        <v>6.3832203898050972</v>
      </c>
      <c r="AE23" s="105">
        <f t="shared" si="7"/>
        <v>0.1566607353236841</v>
      </c>
      <c r="AF23" s="103">
        <f t="shared" si="8"/>
        <v>102.94852573713143</v>
      </c>
      <c r="AG23" s="20">
        <v>0.14099999999999999</v>
      </c>
      <c r="AH23" s="20">
        <v>0.13700000000000001</v>
      </c>
      <c r="AI23" s="22">
        <f t="shared" si="9"/>
        <v>0.13900000000000001</v>
      </c>
      <c r="AJ23" s="34">
        <v>7.3999999999999996E-2</v>
      </c>
      <c r="AK23" s="34">
        <v>7.3999999999999996E-2</v>
      </c>
      <c r="AL23" s="35">
        <f t="shared" si="10"/>
        <v>7.3999999999999996E-2</v>
      </c>
      <c r="AM23" s="34">
        <v>6.4000000000000001E-2</v>
      </c>
      <c r="AN23" s="34">
        <v>6.2E-2</v>
      </c>
      <c r="AO23" s="35">
        <f t="shared" si="11"/>
        <v>6.3E-2</v>
      </c>
      <c r="AP23" s="20">
        <v>17.771691205087411</v>
      </c>
      <c r="AQ23" s="20">
        <v>17.555607100460104</v>
      </c>
      <c r="AR23" s="22">
        <f t="shared" si="12"/>
        <v>17.664000000000001</v>
      </c>
      <c r="AS23" s="103">
        <f t="shared" si="13"/>
        <v>498.23710264293567</v>
      </c>
      <c r="AT23" s="57">
        <v>0.1038</v>
      </c>
      <c r="AU23" s="57">
        <v>0.10299999999999999</v>
      </c>
      <c r="AV23" s="56">
        <f t="shared" si="14"/>
        <v>0.10340000000000001</v>
      </c>
      <c r="AW23" s="91">
        <v>9.77</v>
      </c>
      <c r="AX23" s="113">
        <v>0.10941182019238645</v>
      </c>
      <c r="AY23" s="91"/>
      <c r="AZ23" s="91"/>
      <c r="BA23" s="113">
        <v>0.12755179896401769</v>
      </c>
      <c r="BC23">
        <f>AF23/AS23</f>
        <v>0.20662557081966265</v>
      </c>
      <c r="BD23" s="106"/>
      <c r="BE23" s="106">
        <f>AE23</f>
        <v>0.1566607353236841</v>
      </c>
    </row>
    <row r="24" spans="1:57" x14ac:dyDescent="0.3">
      <c r="A24" s="98" t="s">
        <v>19</v>
      </c>
      <c r="B24" s="5" t="s">
        <v>78</v>
      </c>
      <c r="C24" s="6" t="s">
        <v>44</v>
      </c>
      <c r="D24" s="6" t="s">
        <v>79</v>
      </c>
      <c r="E24" s="24">
        <v>22</v>
      </c>
      <c r="F24" s="24">
        <v>7.3</v>
      </c>
      <c r="G24" s="48">
        <v>293</v>
      </c>
      <c r="H24" s="24">
        <v>7.4</v>
      </c>
      <c r="I24" s="24">
        <v>2.4</v>
      </c>
      <c r="J24" s="24">
        <v>4.8</v>
      </c>
      <c r="K24" s="65">
        <v>3</v>
      </c>
      <c r="L24" s="65">
        <v>2.9</v>
      </c>
      <c r="M24" s="65"/>
      <c r="N24" s="62">
        <f t="shared" si="0"/>
        <v>3</v>
      </c>
      <c r="O24" s="43">
        <v>2.8</v>
      </c>
      <c r="P24" s="43">
        <v>2.7</v>
      </c>
      <c r="Q24" s="44">
        <f t="shared" si="1"/>
        <v>2.8</v>
      </c>
      <c r="R24" s="18">
        <v>2.4350000000000001</v>
      </c>
      <c r="S24" s="18">
        <v>2.4430000000000001</v>
      </c>
      <c r="T24" s="23">
        <f t="shared" si="2"/>
        <v>2.4390000000000001</v>
      </c>
      <c r="U24" s="18">
        <v>2.3660000000000001</v>
      </c>
      <c r="V24" s="18">
        <v>2.38</v>
      </c>
      <c r="W24" s="23">
        <f t="shared" si="3"/>
        <v>2.3730000000000002</v>
      </c>
      <c r="X24" s="18">
        <v>0.42599999999999999</v>
      </c>
      <c r="Y24" s="18">
        <v>0.42599999999999999</v>
      </c>
      <c r="Z24" s="22">
        <f t="shared" si="4"/>
        <v>0.42599999999999999</v>
      </c>
      <c r="AA24" s="20">
        <v>1.3057162053931801</v>
      </c>
      <c r="AB24" s="20">
        <v>1.300624239961542</v>
      </c>
      <c r="AC24" s="22">
        <f t="shared" si="5"/>
        <v>1.3029999999999999</v>
      </c>
      <c r="AD24" s="105">
        <f t="shared" si="6"/>
        <v>5.7679168986935094</v>
      </c>
      <c r="AE24" s="105">
        <f t="shared" si="7"/>
        <v>0.17337281683557368</v>
      </c>
      <c r="AF24" s="103">
        <f t="shared" si="8"/>
        <v>93.024916113371887</v>
      </c>
      <c r="AG24" s="20">
        <v>4.2000000000000003E-2</v>
      </c>
      <c r="AH24" s="20">
        <v>3.7999999999999999E-2</v>
      </c>
      <c r="AI24" s="22">
        <f t="shared" si="9"/>
        <v>0.04</v>
      </c>
      <c r="AJ24" s="34">
        <v>2.3E-2</v>
      </c>
      <c r="AK24" s="34">
        <v>2.1000000000000001E-2</v>
      </c>
      <c r="AL24" s="35">
        <f t="shared" si="10"/>
        <v>2.1999999999999999E-2</v>
      </c>
      <c r="AM24" s="34">
        <v>1.4E-2</v>
      </c>
      <c r="AN24" s="34">
        <v>1.2999999999999999E-2</v>
      </c>
      <c r="AO24" s="35">
        <f t="shared" si="11"/>
        <v>1.4E-2</v>
      </c>
      <c r="AP24" s="20">
        <v>31.849629859316707</v>
      </c>
      <c r="AQ24" s="20">
        <v>31.502705238746426</v>
      </c>
      <c r="AR24" s="22">
        <f t="shared" si="12"/>
        <v>31.675999999999998</v>
      </c>
      <c r="AS24" s="103">
        <f t="shared" si="13"/>
        <v>893.4645869178911</v>
      </c>
      <c r="AT24" s="57">
        <v>6.6699999999999995E-2</v>
      </c>
      <c r="AU24" s="57">
        <v>6.6199999999999995E-2</v>
      </c>
      <c r="AV24" s="56">
        <f t="shared" si="14"/>
        <v>6.6500000000000004E-2</v>
      </c>
      <c r="AW24" s="115">
        <v>20.170000000000002</v>
      </c>
      <c r="AX24" s="113">
        <v>0.10124169277498961</v>
      </c>
      <c r="AY24" s="91"/>
      <c r="AZ24" s="91"/>
      <c r="BA24" s="113">
        <v>0.1365598542810823</v>
      </c>
      <c r="BB24">
        <f>AF24/AS24</f>
        <v>0.10411707131479273</v>
      </c>
      <c r="BD24" s="106">
        <f>AE24</f>
        <v>0.17337281683557368</v>
      </c>
      <c r="BE24" s="106"/>
    </row>
    <row r="25" spans="1:57" x14ac:dyDescent="0.3">
      <c r="A25" s="163" t="s">
        <v>20</v>
      </c>
      <c r="B25" s="5" t="s">
        <v>80</v>
      </c>
      <c r="C25" s="6" t="s">
        <v>81</v>
      </c>
      <c r="D25" s="6" t="s">
        <v>36</v>
      </c>
      <c r="E25" s="24">
        <v>23.7</v>
      </c>
      <c r="F25" s="24">
        <v>7.6</v>
      </c>
      <c r="G25" s="48">
        <v>235</v>
      </c>
      <c r="H25" s="24">
        <v>9.4</v>
      </c>
      <c r="I25" s="24">
        <v>4.9000000000000004</v>
      </c>
      <c r="J25" s="24">
        <v>8.9</v>
      </c>
      <c r="K25" s="65">
        <v>6.4</v>
      </c>
      <c r="L25" s="65">
        <v>6.4</v>
      </c>
      <c r="M25" s="65"/>
      <c r="N25" s="62">
        <f t="shared" si="0"/>
        <v>6.4</v>
      </c>
      <c r="O25" s="43">
        <v>5.2</v>
      </c>
      <c r="P25" s="43">
        <v>5.2</v>
      </c>
      <c r="Q25" s="44">
        <f t="shared" si="1"/>
        <v>5.2</v>
      </c>
      <c r="R25" s="18">
        <v>2.7709999999999999</v>
      </c>
      <c r="S25" s="18">
        <v>2.7160000000000002</v>
      </c>
      <c r="T25" s="23">
        <f t="shared" si="2"/>
        <v>2.7440000000000002</v>
      </c>
      <c r="U25" s="18">
        <v>2.4620000000000002</v>
      </c>
      <c r="V25" s="18">
        <v>2.4569999999999999</v>
      </c>
      <c r="W25" s="23">
        <f t="shared" si="3"/>
        <v>2.46</v>
      </c>
      <c r="X25" s="18">
        <v>0.35</v>
      </c>
      <c r="Y25" s="18">
        <v>0.35099999999999998</v>
      </c>
      <c r="Z25" s="22">
        <f t="shared" si="4"/>
        <v>0.35099999999999998</v>
      </c>
      <c r="AA25" s="20">
        <v>1.3660435113451117</v>
      </c>
      <c r="AB25" s="20">
        <v>1.3670796737459441</v>
      </c>
      <c r="AC25" s="22">
        <f t="shared" si="5"/>
        <v>1.367</v>
      </c>
      <c r="AD25" s="105">
        <f t="shared" si="6"/>
        <v>6.0512221032340969</v>
      </c>
      <c r="AE25" s="105">
        <f t="shared" si="7"/>
        <v>0.16525587442337417</v>
      </c>
      <c r="AF25" s="103">
        <f t="shared" si="8"/>
        <v>97.594060112800733</v>
      </c>
      <c r="AG25" s="20">
        <v>0.253</v>
      </c>
      <c r="AH25" s="20">
        <v>0.24</v>
      </c>
      <c r="AI25" s="22">
        <f t="shared" si="9"/>
        <v>0.247</v>
      </c>
      <c r="AJ25" s="34">
        <v>0.14399999999999999</v>
      </c>
      <c r="AK25" s="34">
        <v>0.14799999999999999</v>
      </c>
      <c r="AL25" s="35">
        <f t="shared" si="10"/>
        <v>0.14599999999999999</v>
      </c>
      <c r="AM25" s="34">
        <v>0.14299999999999999</v>
      </c>
      <c r="AN25" s="34">
        <v>0.14199999999999999</v>
      </c>
      <c r="AO25" s="35">
        <f t="shared" si="11"/>
        <v>0.14299999999999999</v>
      </c>
      <c r="AP25" s="20">
        <v>16.935469523470616</v>
      </c>
      <c r="AQ25" s="20">
        <v>16.861346229042667</v>
      </c>
      <c r="AR25" s="22">
        <f t="shared" si="12"/>
        <v>16.898</v>
      </c>
      <c r="AS25" s="103">
        <f t="shared" si="13"/>
        <v>476.6310326347558</v>
      </c>
      <c r="AT25" s="57">
        <v>0.1326</v>
      </c>
      <c r="AU25" s="57">
        <v>0.1318</v>
      </c>
      <c r="AV25" s="56">
        <f t="shared" si="14"/>
        <v>0.13220000000000001</v>
      </c>
      <c r="AW25" s="91">
        <v>8.17</v>
      </c>
      <c r="AX25" s="113">
        <v>4.9441400408203356E-2</v>
      </c>
      <c r="AY25" s="91"/>
      <c r="AZ25" s="91"/>
      <c r="BA25" s="113">
        <v>5.7969643469147403E-2</v>
      </c>
      <c r="BC25">
        <f>AF25/AS25</f>
        <v>0.20475809049468133</v>
      </c>
      <c r="BD25" s="106"/>
      <c r="BE25" s="106">
        <f>AE25</f>
        <v>0.16525587442337417</v>
      </c>
    </row>
    <row r="26" spans="1:57" x14ac:dyDescent="0.3">
      <c r="A26" s="98" t="s">
        <v>21</v>
      </c>
      <c r="B26" s="5" t="s">
        <v>82</v>
      </c>
      <c r="C26" s="6" t="s">
        <v>44</v>
      </c>
      <c r="D26" s="6" t="s">
        <v>83</v>
      </c>
      <c r="E26" s="24">
        <v>23.5</v>
      </c>
      <c r="F26" s="24">
        <v>7.3</v>
      </c>
      <c r="G26" s="48">
        <v>299</v>
      </c>
      <c r="H26" s="24">
        <v>11.1</v>
      </c>
      <c r="I26" s="24">
        <v>3.9</v>
      </c>
      <c r="J26" s="24">
        <v>13</v>
      </c>
      <c r="K26" s="65">
        <v>9.9</v>
      </c>
      <c r="L26" s="65">
        <v>9.6999999999999993</v>
      </c>
      <c r="M26" s="65"/>
      <c r="N26" s="62">
        <f t="shared" si="0"/>
        <v>9.8000000000000007</v>
      </c>
      <c r="O26" s="43">
        <v>9.1999999999999993</v>
      </c>
      <c r="P26" s="43">
        <v>9.1999999999999993</v>
      </c>
      <c r="Q26" s="44">
        <f t="shared" si="1"/>
        <v>9.1999999999999993</v>
      </c>
      <c r="R26" s="18">
        <v>3.05</v>
      </c>
      <c r="S26" s="18">
        <v>3.0009999999999999</v>
      </c>
      <c r="T26" s="23">
        <f t="shared" si="2"/>
        <v>3.0259999999999998</v>
      </c>
      <c r="U26" s="18">
        <v>2.8159999999999998</v>
      </c>
      <c r="V26" s="18">
        <v>2.8290000000000002</v>
      </c>
      <c r="W26" s="23">
        <f t="shared" si="3"/>
        <v>2.823</v>
      </c>
      <c r="X26" s="18">
        <v>0.57899999999999996</v>
      </c>
      <c r="Y26" s="18">
        <v>0.59</v>
      </c>
      <c r="Z26" s="22">
        <f t="shared" si="4"/>
        <v>0.58499999999999996</v>
      </c>
      <c r="AA26" s="20">
        <v>1.0096499692337624</v>
      </c>
      <c r="AB26" s="20">
        <v>1.0099183302052956</v>
      </c>
      <c r="AC26" s="22">
        <f t="shared" si="5"/>
        <v>1.01</v>
      </c>
      <c r="AD26" s="105">
        <f t="shared" si="6"/>
        <v>4.4709102591561365</v>
      </c>
      <c r="AE26" s="105">
        <f t="shared" si="7"/>
        <v>0.22366809934331927</v>
      </c>
      <c r="AF26" s="103">
        <f t="shared" si="8"/>
        <v>72.106803740986663</v>
      </c>
      <c r="AG26" s="20">
        <v>0.42899999999999999</v>
      </c>
      <c r="AH26" s="20">
        <v>0.39300000000000002</v>
      </c>
      <c r="AI26" s="22">
        <f t="shared" si="9"/>
        <v>0.41099999999999998</v>
      </c>
      <c r="AJ26" s="34">
        <v>0.30599999999999999</v>
      </c>
      <c r="AK26" s="34">
        <v>0.312</v>
      </c>
      <c r="AL26" s="35">
        <f t="shared" si="10"/>
        <v>0.309</v>
      </c>
      <c r="AM26" s="34">
        <v>0.30199999999999999</v>
      </c>
      <c r="AN26" s="34">
        <v>0.30499999999999999</v>
      </c>
      <c r="AO26" s="35">
        <f t="shared" si="11"/>
        <v>0.30399999999999999</v>
      </c>
      <c r="AP26" s="20">
        <v>21.85166854151176</v>
      </c>
      <c r="AQ26" s="20">
        <v>21.545874272172409</v>
      </c>
      <c r="AR26" s="22">
        <f t="shared" si="12"/>
        <v>21.699000000000002</v>
      </c>
      <c r="AS26" s="103">
        <f t="shared" si="13"/>
        <v>612.04975601500587</v>
      </c>
      <c r="AT26" s="57">
        <v>0.25419999999999998</v>
      </c>
      <c r="AU26" s="57">
        <v>0.25290000000000001</v>
      </c>
      <c r="AV26" s="56">
        <f t="shared" si="14"/>
        <v>0.25359999999999999</v>
      </c>
      <c r="AW26" s="91">
        <v>7.7</v>
      </c>
      <c r="AX26" s="113">
        <v>6.7435156568552396E-2</v>
      </c>
      <c r="AY26" s="91"/>
      <c r="AZ26" s="91"/>
      <c r="BA26" s="113">
        <v>7.1252332519645079E-2</v>
      </c>
      <c r="BB26">
        <f>AF26/AS26</f>
        <v>0.1178119965449652</v>
      </c>
      <c r="BD26" s="106">
        <f>AE26</f>
        <v>0.22366809934331927</v>
      </c>
      <c r="BE26" s="106"/>
    </row>
    <row r="27" spans="1:57" x14ac:dyDescent="0.3">
      <c r="A27" s="163" t="s">
        <v>22</v>
      </c>
      <c r="B27" s="5" t="s">
        <v>84</v>
      </c>
      <c r="C27" s="6" t="s">
        <v>85</v>
      </c>
      <c r="D27" s="6" t="s">
        <v>36</v>
      </c>
      <c r="E27" s="24">
        <v>21.9</v>
      </c>
      <c r="F27" s="24">
        <v>7.4</v>
      </c>
      <c r="G27" s="48">
        <v>236</v>
      </c>
      <c r="H27" s="24">
        <v>8.9</v>
      </c>
      <c r="I27" s="24">
        <v>3.4</v>
      </c>
      <c r="J27" s="24">
        <v>8.6</v>
      </c>
      <c r="K27" s="65">
        <v>6.2</v>
      </c>
      <c r="L27" s="65">
        <v>6</v>
      </c>
      <c r="M27" s="65"/>
      <c r="N27" s="62">
        <f t="shared" si="0"/>
        <v>6.1</v>
      </c>
      <c r="O27" s="43">
        <v>5.4</v>
      </c>
      <c r="P27" s="43">
        <v>5.3</v>
      </c>
      <c r="Q27" s="44">
        <f t="shared" si="1"/>
        <v>5.4</v>
      </c>
      <c r="R27" s="18">
        <v>2.4159999999999999</v>
      </c>
      <c r="S27" s="18">
        <v>2.4319999999999999</v>
      </c>
      <c r="T27" s="23">
        <f t="shared" si="2"/>
        <v>2.4239999999999999</v>
      </c>
      <c r="U27" s="18">
        <v>2.2010000000000001</v>
      </c>
      <c r="V27" s="18">
        <v>2.2029999999999998</v>
      </c>
      <c r="W27" s="23">
        <f t="shared" si="3"/>
        <v>2.202</v>
      </c>
      <c r="X27" s="18">
        <v>0.253</v>
      </c>
      <c r="Y27" s="18">
        <v>0.254</v>
      </c>
      <c r="Z27" s="22">
        <f t="shared" si="4"/>
        <v>0.254</v>
      </c>
      <c r="AA27" s="20">
        <v>1.2419676062143084</v>
      </c>
      <c r="AB27" s="20">
        <v>1.2432065553063556</v>
      </c>
      <c r="AC27" s="22">
        <f t="shared" si="5"/>
        <v>1.2430000000000001</v>
      </c>
      <c r="AD27" s="105">
        <f t="shared" si="6"/>
        <v>5.5023182694367101</v>
      </c>
      <c r="AE27" s="105">
        <f t="shared" si="7"/>
        <v>0.18174157710116853</v>
      </c>
      <c r="AF27" s="103">
        <f t="shared" si="8"/>
        <v>88.741343613907333</v>
      </c>
      <c r="AG27" s="20">
        <v>0.20200000000000001</v>
      </c>
      <c r="AH27" s="20">
        <v>0.19</v>
      </c>
      <c r="AI27" s="22">
        <f t="shared" si="9"/>
        <v>0.19600000000000001</v>
      </c>
      <c r="AJ27" s="34">
        <v>0.127</v>
      </c>
      <c r="AK27" s="34">
        <v>0.127</v>
      </c>
      <c r="AL27" s="35">
        <f t="shared" si="10"/>
        <v>0.127</v>
      </c>
      <c r="AM27" s="34">
        <v>0.122</v>
      </c>
      <c r="AN27" s="34">
        <v>0.11899999999999999</v>
      </c>
      <c r="AO27" s="35">
        <f t="shared" si="11"/>
        <v>0.121</v>
      </c>
      <c r="AP27" s="20">
        <v>17.089965451590228</v>
      </c>
      <c r="AQ27" s="20">
        <v>17.008755364455784</v>
      </c>
      <c r="AR27" s="22">
        <f t="shared" si="12"/>
        <v>17.048999999999999</v>
      </c>
      <c r="AS27" s="103">
        <f t="shared" si="13"/>
        <v>480.89019264942306</v>
      </c>
      <c r="AT27" s="57">
        <v>0.12959999999999999</v>
      </c>
      <c r="AU27" s="57">
        <v>0.12839999999999999</v>
      </c>
      <c r="AV27" s="56">
        <f t="shared" si="14"/>
        <v>0.129</v>
      </c>
      <c r="AW27" s="91">
        <v>8.69</v>
      </c>
      <c r="AX27" s="113">
        <v>6.4601659488185456E-2</v>
      </c>
      <c r="AY27" s="91"/>
      <c r="AZ27" s="91"/>
      <c r="BA27" s="113">
        <v>0.35219791639121434</v>
      </c>
      <c r="BC27">
        <f>AF27/AS27</f>
        <v>0.1845355654374953</v>
      </c>
      <c r="BD27" s="106"/>
      <c r="BE27" s="106">
        <f>AE27</f>
        <v>0.18174157710116853</v>
      </c>
    </row>
    <row r="28" spans="1:57" x14ac:dyDescent="0.3">
      <c r="A28" s="98" t="s">
        <v>23</v>
      </c>
      <c r="B28" s="5" t="s">
        <v>86</v>
      </c>
      <c r="C28" s="6" t="s">
        <v>87</v>
      </c>
      <c r="D28" s="6" t="s">
        <v>88</v>
      </c>
      <c r="E28" s="24">
        <v>19.399999999999999</v>
      </c>
      <c r="F28" s="24">
        <v>7.3</v>
      </c>
      <c r="G28" s="48">
        <v>201</v>
      </c>
      <c r="H28" s="24">
        <v>8.9</v>
      </c>
      <c r="I28" s="24">
        <v>2.6</v>
      </c>
      <c r="J28" s="24">
        <v>8.3000000000000007</v>
      </c>
      <c r="K28" s="65">
        <v>6.5</v>
      </c>
      <c r="L28" s="65">
        <v>5.9</v>
      </c>
      <c r="M28" s="65"/>
      <c r="N28" s="62">
        <f t="shared" si="0"/>
        <v>6.2</v>
      </c>
      <c r="O28" s="43">
        <v>5.4</v>
      </c>
      <c r="P28" s="43">
        <v>5.3</v>
      </c>
      <c r="Q28" s="44">
        <f t="shared" si="1"/>
        <v>5.4</v>
      </c>
      <c r="R28" s="18">
        <v>2.2090000000000001</v>
      </c>
      <c r="S28" s="18">
        <v>2.21</v>
      </c>
      <c r="T28" s="23">
        <f t="shared" si="2"/>
        <v>2.21</v>
      </c>
      <c r="U28" s="18">
        <v>2.0070000000000001</v>
      </c>
      <c r="V28" s="18">
        <v>2.008</v>
      </c>
      <c r="W28" s="23">
        <f t="shared" si="3"/>
        <v>2.008</v>
      </c>
      <c r="X28" s="18">
        <v>0.39</v>
      </c>
      <c r="Y28" s="18">
        <v>0.39500000000000002</v>
      </c>
      <c r="Z28" s="22">
        <f t="shared" si="4"/>
        <v>0.39300000000000002</v>
      </c>
      <c r="AA28" s="20">
        <v>1.0021673483143458</v>
      </c>
      <c r="AB28" s="20">
        <v>1.0164989518449667</v>
      </c>
      <c r="AC28" s="22">
        <f t="shared" si="5"/>
        <v>1.0089999999999999</v>
      </c>
      <c r="AD28" s="105">
        <f t="shared" si="6"/>
        <v>4.4664836153351892</v>
      </c>
      <c r="AE28" s="105">
        <f t="shared" si="7"/>
        <v>0.22388977238528493</v>
      </c>
      <c r="AF28" s="103">
        <f t="shared" si="8"/>
        <v>72.035410865995573</v>
      </c>
      <c r="AG28" s="20">
        <v>0.27700000000000002</v>
      </c>
      <c r="AH28" s="20">
        <v>0.27200000000000002</v>
      </c>
      <c r="AI28" s="22">
        <f t="shared" si="9"/>
        <v>0.27500000000000002</v>
      </c>
      <c r="AJ28" s="34">
        <v>0.20899999999999999</v>
      </c>
      <c r="AK28" s="34">
        <v>0.20799999999999999</v>
      </c>
      <c r="AL28" s="35">
        <f t="shared" si="10"/>
        <v>0.20899999999999999</v>
      </c>
      <c r="AM28" s="34">
        <v>0.20699999999999999</v>
      </c>
      <c r="AN28" s="34">
        <v>0.20699999999999999</v>
      </c>
      <c r="AO28" s="35">
        <f t="shared" si="11"/>
        <v>0.20699999999999999</v>
      </c>
      <c r="AP28" s="20">
        <v>13.178117806355239</v>
      </c>
      <c r="AQ28" s="20">
        <v>13.195911728359549</v>
      </c>
      <c r="AR28" s="22">
        <f t="shared" si="12"/>
        <v>13.186999999999999</v>
      </c>
      <c r="AS28" s="103">
        <f t="shared" si="13"/>
        <v>371.95723916170698</v>
      </c>
      <c r="AT28" s="57">
        <v>0.14530000000000001</v>
      </c>
      <c r="AU28" s="57">
        <v>0.14399999999999999</v>
      </c>
      <c r="AV28" s="56">
        <f t="shared" si="14"/>
        <v>0.1447</v>
      </c>
      <c r="AW28" s="91">
        <v>8.49</v>
      </c>
      <c r="AX28" s="113">
        <v>9.8098079166490187E-2</v>
      </c>
      <c r="AY28" s="91"/>
      <c r="AZ28" s="91"/>
      <c r="BA28" s="113">
        <v>6.4430456208537448E-2</v>
      </c>
      <c r="BB28">
        <f>AF28/AS28</f>
        <v>0.19366583919254884</v>
      </c>
      <c r="BD28" s="106">
        <f>AE28</f>
        <v>0.22388977238528493</v>
      </c>
      <c r="BE28" s="106"/>
    </row>
    <row r="29" spans="1:57" x14ac:dyDescent="0.3">
      <c r="A29" s="163" t="s">
        <v>24</v>
      </c>
      <c r="B29" s="5" t="s">
        <v>89</v>
      </c>
      <c r="C29" s="6" t="s">
        <v>42</v>
      </c>
      <c r="D29" s="6" t="s">
        <v>36</v>
      </c>
      <c r="E29" s="24">
        <v>23.1</v>
      </c>
      <c r="F29" s="24">
        <v>7.5</v>
      </c>
      <c r="G29" s="48">
        <v>245</v>
      </c>
      <c r="H29" s="24">
        <v>9.8000000000000007</v>
      </c>
      <c r="I29" s="24">
        <v>2.8</v>
      </c>
      <c r="J29" s="24">
        <v>8.1999999999999993</v>
      </c>
      <c r="K29" s="65">
        <v>6</v>
      </c>
      <c r="L29" s="65">
        <v>5.7</v>
      </c>
      <c r="M29" s="65"/>
      <c r="N29" s="62">
        <f t="shared" si="0"/>
        <v>5.9</v>
      </c>
      <c r="O29" s="43">
        <v>5.2</v>
      </c>
      <c r="P29" s="43">
        <v>5</v>
      </c>
      <c r="Q29" s="44">
        <f t="shared" si="1"/>
        <v>5.0999999999999996</v>
      </c>
      <c r="R29" s="18">
        <v>2.379</v>
      </c>
      <c r="S29" s="18">
        <v>2.4220000000000002</v>
      </c>
      <c r="T29" s="23">
        <f t="shared" si="2"/>
        <v>2.4009999999999998</v>
      </c>
      <c r="U29" s="18">
        <v>2.2400000000000002</v>
      </c>
      <c r="V29" s="18">
        <v>2.2370000000000001</v>
      </c>
      <c r="W29" s="23">
        <f t="shared" si="3"/>
        <v>2.2389999999999999</v>
      </c>
      <c r="X29" s="18">
        <v>0.14499999999999999</v>
      </c>
      <c r="Y29" s="18">
        <v>0.13800000000000001</v>
      </c>
      <c r="Z29" s="22">
        <f t="shared" si="4"/>
        <v>0.14199999999999999</v>
      </c>
      <c r="AA29" s="20">
        <v>1.5881710509608422</v>
      </c>
      <c r="AB29" s="20">
        <v>1.447074100216452</v>
      </c>
      <c r="AC29" s="22">
        <f t="shared" si="5"/>
        <v>1.518</v>
      </c>
      <c r="AD29" s="105">
        <f t="shared" si="6"/>
        <v>6.7196453201970447</v>
      </c>
      <c r="AE29" s="105">
        <f t="shared" si="7"/>
        <v>0.14881737835095682</v>
      </c>
      <c r="AF29" s="103">
        <f t="shared" si="8"/>
        <v>108.37438423645322</v>
      </c>
      <c r="AG29" s="20">
        <v>0.189</v>
      </c>
      <c r="AH29" s="20">
        <v>0.186</v>
      </c>
      <c r="AI29" s="22">
        <f t="shared" si="9"/>
        <v>0.188</v>
      </c>
      <c r="AJ29" s="34">
        <v>0.12</v>
      </c>
      <c r="AK29" s="34">
        <v>0.12</v>
      </c>
      <c r="AL29" s="35">
        <f t="shared" si="10"/>
        <v>0.12</v>
      </c>
      <c r="AM29" s="34">
        <v>0.115</v>
      </c>
      <c r="AN29" s="34">
        <v>0.114</v>
      </c>
      <c r="AO29" s="35">
        <f t="shared" si="11"/>
        <v>0.115</v>
      </c>
      <c r="AP29" s="20">
        <v>19.133356920568573</v>
      </c>
      <c r="AQ29" s="20">
        <v>17.386667740150603</v>
      </c>
      <c r="AR29" s="22">
        <f t="shared" si="12"/>
        <v>18.260000000000002</v>
      </c>
      <c r="AS29" s="103">
        <f t="shared" si="13"/>
        <v>515.04809183990074</v>
      </c>
      <c r="AT29" s="57">
        <v>0.124</v>
      </c>
      <c r="AU29" s="57">
        <v>0.1226</v>
      </c>
      <c r="AV29" s="56">
        <f t="shared" si="14"/>
        <v>0.12330000000000001</v>
      </c>
      <c r="AW29" s="91">
        <v>9.24</v>
      </c>
      <c r="AX29" s="113">
        <v>5.3437594583090074E-2</v>
      </c>
      <c r="AY29" s="91"/>
      <c r="AZ29" s="91"/>
      <c r="BA29" s="113">
        <v>6.5909265389586039E-2</v>
      </c>
      <c r="BC29">
        <f>AF29/AS29</f>
        <v>0.21041604843017392</v>
      </c>
      <c r="BD29" s="106"/>
      <c r="BE29" s="106">
        <f>AE29</f>
        <v>0.14881737835095682</v>
      </c>
    </row>
    <row r="30" spans="1:57" x14ac:dyDescent="0.3">
      <c r="A30" s="98" t="s">
        <v>25</v>
      </c>
      <c r="B30" s="5" t="s">
        <v>90</v>
      </c>
      <c r="C30" s="6" t="s">
        <v>44</v>
      </c>
      <c r="D30" s="6" t="s">
        <v>91</v>
      </c>
      <c r="E30" s="24">
        <v>20.100000000000001</v>
      </c>
      <c r="F30" s="24">
        <v>7.4</v>
      </c>
      <c r="G30" s="48">
        <v>227</v>
      </c>
      <c r="H30" s="24">
        <v>10.3</v>
      </c>
      <c r="I30" s="24">
        <v>1.2</v>
      </c>
      <c r="J30" s="24">
        <v>6.1</v>
      </c>
      <c r="K30" s="65">
        <v>4.4000000000000004</v>
      </c>
      <c r="L30" s="65">
        <v>4.4000000000000004</v>
      </c>
      <c r="M30" s="65"/>
      <c r="N30" s="62">
        <f t="shared" si="0"/>
        <v>4.4000000000000004</v>
      </c>
      <c r="O30" s="43">
        <v>4.2</v>
      </c>
      <c r="P30" s="43">
        <v>4.0999999999999996</v>
      </c>
      <c r="Q30" s="44">
        <f t="shared" si="1"/>
        <v>4.2</v>
      </c>
      <c r="R30" s="18">
        <v>1.8440000000000001</v>
      </c>
      <c r="S30" s="18">
        <v>1.8320000000000001</v>
      </c>
      <c r="T30" s="23">
        <f t="shared" si="2"/>
        <v>1.8380000000000001</v>
      </c>
      <c r="U30" s="18">
        <v>1.7350000000000001</v>
      </c>
      <c r="V30" s="18">
        <v>1.6930000000000001</v>
      </c>
      <c r="W30" s="23">
        <f t="shared" si="3"/>
        <v>1.714</v>
      </c>
      <c r="X30" s="18">
        <v>3.7999999999999999E-2</v>
      </c>
      <c r="Y30" s="18">
        <v>4.1000000000000002E-2</v>
      </c>
      <c r="Z30" s="22">
        <f t="shared" si="4"/>
        <v>0.04</v>
      </c>
      <c r="AA30" s="20">
        <v>1.2646673325034976</v>
      </c>
      <c r="AB30" s="20">
        <v>1.2596476163664605</v>
      </c>
      <c r="AC30" s="22">
        <f t="shared" si="5"/>
        <v>1.262</v>
      </c>
      <c r="AD30" s="105">
        <f t="shared" si="6"/>
        <v>5.5864245020346974</v>
      </c>
      <c r="AE30" s="105">
        <f t="shared" si="7"/>
        <v>0.17900537269156294</v>
      </c>
      <c r="AF30" s="103">
        <f t="shared" si="8"/>
        <v>90.097808238737784</v>
      </c>
      <c r="AG30" s="20">
        <v>6.4000000000000001E-2</v>
      </c>
      <c r="AH30" s="20">
        <v>6.5000000000000002E-2</v>
      </c>
      <c r="AI30" s="22">
        <f t="shared" si="9"/>
        <v>6.5000000000000002E-2</v>
      </c>
      <c r="AJ30" s="34">
        <v>3.1E-2</v>
      </c>
      <c r="AK30" s="34">
        <v>2.8000000000000001E-2</v>
      </c>
      <c r="AL30" s="35">
        <f t="shared" si="10"/>
        <v>0.03</v>
      </c>
      <c r="AM30" s="34">
        <v>2.1999999999999999E-2</v>
      </c>
      <c r="AN30" s="34">
        <v>0.02</v>
      </c>
      <c r="AO30" s="35">
        <f t="shared" si="11"/>
        <v>2.1000000000000001E-2</v>
      </c>
      <c r="AP30" s="20">
        <v>15.691557216725021</v>
      </c>
      <c r="AQ30" s="20">
        <v>15.623572266657218</v>
      </c>
      <c r="AR30" s="22">
        <f t="shared" si="12"/>
        <v>15.657999999999999</v>
      </c>
      <c r="AS30" s="103">
        <f t="shared" si="13"/>
        <v>441.65514907060043</v>
      </c>
      <c r="AT30" s="57">
        <v>0.1038</v>
      </c>
      <c r="AU30" s="57">
        <v>0.1032</v>
      </c>
      <c r="AV30" s="56">
        <f t="shared" si="14"/>
        <v>0.10349999999999999</v>
      </c>
      <c r="AW30" s="91">
        <v>9.4600000000000009</v>
      </c>
      <c r="AX30" s="113">
        <v>6.6150710535555504E-2</v>
      </c>
      <c r="AY30" s="91"/>
      <c r="AZ30" s="91"/>
      <c r="BA30" s="113">
        <v>0.39150809024268879</v>
      </c>
      <c r="BB30">
        <f>AF30/AS30</f>
        <v>0.20400035735649324</v>
      </c>
      <c r="BD30" s="106">
        <f>AE30</f>
        <v>0.17900537269156294</v>
      </c>
      <c r="BE30" s="106"/>
    </row>
    <row r="31" spans="1:57" x14ac:dyDescent="0.3">
      <c r="A31" s="163" t="s">
        <v>26</v>
      </c>
      <c r="B31" s="5" t="s">
        <v>92</v>
      </c>
      <c r="C31" s="6" t="s">
        <v>93</v>
      </c>
      <c r="D31" s="6" t="s">
        <v>36</v>
      </c>
      <c r="E31" s="24">
        <v>22.7</v>
      </c>
      <c r="F31" s="24">
        <v>8.4</v>
      </c>
      <c r="G31" s="48">
        <v>228</v>
      </c>
      <c r="H31" s="24">
        <v>10.199999999999999</v>
      </c>
      <c r="I31" s="24">
        <v>4.0999999999999996</v>
      </c>
      <c r="J31" s="24">
        <v>8.5</v>
      </c>
      <c r="K31" s="65">
        <v>6.1</v>
      </c>
      <c r="L31" s="65">
        <v>5.3</v>
      </c>
      <c r="M31" s="65"/>
      <c r="N31" s="62">
        <f t="shared" si="0"/>
        <v>5.7</v>
      </c>
      <c r="O31" s="43">
        <v>4.5999999999999996</v>
      </c>
      <c r="P31" s="43">
        <v>4.5999999999999996</v>
      </c>
      <c r="Q31" s="44">
        <f t="shared" si="1"/>
        <v>4.5999999999999996</v>
      </c>
      <c r="R31" s="18">
        <v>2.2519999999999998</v>
      </c>
      <c r="S31" s="18">
        <v>2.3079999999999998</v>
      </c>
      <c r="T31" s="23">
        <f t="shared" si="2"/>
        <v>2.2799999999999998</v>
      </c>
      <c r="U31" s="18">
        <v>1.859</v>
      </c>
      <c r="V31" s="18">
        <v>1.86</v>
      </c>
      <c r="W31" s="23">
        <f t="shared" si="3"/>
        <v>1.86</v>
      </c>
      <c r="X31" s="18">
        <v>7.5999999999999998E-2</v>
      </c>
      <c r="Y31" s="18">
        <v>8.2000000000000003E-2</v>
      </c>
      <c r="Z31" s="22">
        <f t="shared" si="4"/>
        <v>7.9000000000000001E-2</v>
      </c>
      <c r="AA31" s="20">
        <v>1.2609170026981726</v>
      </c>
      <c r="AB31" s="20">
        <v>1.2668475074496668</v>
      </c>
      <c r="AC31" s="22">
        <f t="shared" si="5"/>
        <v>1.264</v>
      </c>
      <c r="AD31" s="105">
        <f t="shared" si="6"/>
        <v>5.5952777896765902</v>
      </c>
      <c r="AE31" s="105">
        <f t="shared" si="7"/>
        <v>0.17872213634236747</v>
      </c>
      <c r="AF31" s="103">
        <f t="shared" si="8"/>
        <v>90.240593988719937</v>
      </c>
      <c r="AG31" s="20">
        <v>0.185</v>
      </c>
      <c r="AH31" s="20">
        <v>0.185</v>
      </c>
      <c r="AI31" s="22">
        <f t="shared" si="9"/>
        <v>0.185</v>
      </c>
      <c r="AJ31" s="34">
        <v>9.4E-2</v>
      </c>
      <c r="AK31" s="34">
        <v>9.9000000000000005E-2</v>
      </c>
      <c r="AL31" s="35">
        <f t="shared" si="10"/>
        <v>9.7000000000000003E-2</v>
      </c>
      <c r="AM31" s="34">
        <v>9.0999999999999998E-2</v>
      </c>
      <c r="AN31" s="34">
        <v>9.0999999999999998E-2</v>
      </c>
      <c r="AO31" s="35">
        <f t="shared" si="11"/>
        <v>9.0999999999999998E-2</v>
      </c>
      <c r="AP31" s="20">
        <v>16.633522864373287</v>
      </c>
      <c r="AQ31" s="20">
        <v>16.561702888903142</v>
      </c>
      <c r="AR31" s="22">
        <f t="shared" si="12"/>
        <v>16.597999999999999</v>
      </c>
      <c r="AS31" s="103">
        <f t="shared" si="13"/>
        <v>468.16912532084723</v>
      </c>
      <c r="AT31" s="57">
        <v>0.106</v>
      </c>
      <c r="AU31" s="57">
        <v>0.1051</v>
      </c>
      <c r="AV31" s="56">
        <f t="shared" si="14"/>
        <v>0.1056</v>
      </c>
      <c r="AW31" s="91">
        <v>10.51</v>
      </c>
      <c r="AX31" s="113">
        <v>4.2516380552244645E-2</v>
      </c>
      <c r="AY31" s="91"/>
      <c r="AZ31" s="91"/>
      <c r="BA31" s="113">
        <v>0.2711261602926448</v>
      </c>
      <c r="BC31">
        <f>AF31/AS31</f>
        <v>0.19275212547789425</v>
      </c>
      <c r="BD31" s="106"/>
      <c r="BE31" s="106">
        <f>AE31</f>
        <v>0.17872213634236747</v>
      </c>
    </row>
    <row r="32" spans="1:57" x14ac:dyDescent="0.3">
      <c r="A32" s="98" t="s">
        <v>27</v>
      </c>
      <c r="B32" s="5" t="s">
        <v>94</v>
      </c>
      <c r="C32" s="6" t="s">
        <v>95</v>
      </c>
      <c r="D32" s="6" t="s">
        <v>96</v>
      </c>
      <c r="E32" s="24">
        <v>18.100000000000001</v>
      </c>
      <c r="F32" s="24">
        <v>7.3</v>
      </c>
      <c r="G32" s="48">
        <v>179</v>
      </c>
      <c r="H32" s="24">
        <v>7.4</v>
      </c>
      <c r="I32" s="24">
        <v>0.5</v>
      </c>
      <c r="J32" s="24">
        <v>2.8</v>
      </c>
      <c r="K32" s="65">
        <v>1.9</v>
      </c>
      <c r="L32" s="65">
        <v>1.9</v>
      </c>
      <c r="M32" s="65"/>
      <c r="N32" s="62">
        <f t="shared" si="0"/>
        <v>1.9</v>
      </c>
      <c r="O32" s="43">
        <v>1.9</v>
      </c>
      <c r="P32" s="43">
        <v>1.9</v>
      </c>
      <c r="Q32" s="44">
        <f t="shared" si="1"/>
        <v>1.9</v>
      </c>
      <c r="R32" s="18">
        <v>0.52400000000000002</v>
      </c>
      <c r="S32" s="18">
        <v>0.55000000000000004</v>
      </c>
      <c r="T32" s="23">
        <f t="shared" si="2"/>
        <v>0.53700000000000003</v>
      </c>
      <c r="U32" s="18">
        <v>0.45800000000000002</v>
      </c>
      <c r="V32" s="18">
        <v>0.46</v>
      </c>
      <c r="W32" s="23">
        <f t="shared" si="3"/>
        <v>0.45900000000000002</v>
      </c>
      <c r="X32" s="18">
        <v>2.1000000000000001E-2</v>
      </c>
      <c r="Y32" s="18">
        <v>2.5000000000000001E-2</v>
      </c>
      <c r="Z32" s="22">
        <f t="shared" si="4"/>
        <v>2.3E-2</v>
      </c>
      <c r="AA32" s="20">
        <v>0.30113629165231354</v>
      </c>
      <c r="AB32" s="20">
        <v>0.31400223504462454</v>
      </c>
      <c r="AC32" s="22">
        <f t="shared" si="5"/>
        <v>0.308</v>
      </c>
      <c r="AD32" s="105">
        <f t="shared" si="6"/>
        <v>1.3634062968515741</v>
      </c>
      <c r="AE32" s="105">
        <f t="shared" si="7"/>
        <v>0.73345707901543011</v>
      </c>
      <c r="AF32" s="103">
        <f t="shared" si="8"/>
        <v>21.98900549725137</v>
      </c>
      <c r="AG32" s="20">
        <v>3.7999999999999999E-2</v>
      </c>
      <c r="AH32" s="20">
        <v>3.5999999999999997E-2</v>
      </c>
      <c r="AI32" s="22">
        <f t="shared" si="9"/>
        <v>3.6999999999999998E-2</v>
      </c>
      <c r="AJ32" s="34">
        <v>1.4999999999999999E-2</v>
      </c>
      <c r="AK32" s="34">
        <v>1.4999999999999999E-2</v>
      </c>
      <c r="AL32" s="35">
        <f t="shared" si="10"/>
        <v>1.4999999999999999E-2</v>
      </c>
      <c r="AM32" s="34">
        <v>1.4E-2</v>
      </c>
      <c r="AN32" s="34">
        <v>1.2E-2</v>
      </c>
      <c r="AO32" s="35">
        <f t="shared" si="11"/>
        <v>1.2999999999999999E-2</v>
      </c>
      <c r="AP32" s="20">
        <v>9.8316395550853226</v>
      </c>
      <c r="AQ32" s="20">
        <v>9.9136479018707941</v>
      </c>
      <c r="AR32" s="22">
        <f t="shared" si="12"/>
        <v>9.8729999999999993</v>
      </c>
      <c r="AS32" s="103">
        <f t="shared" si="13"/>
        <v>278.48136970073051</v>
      </c>
      <c r="AT32" s="57">
        <v>4.2700000000000002E-2</v>
      </c>
      <c r="AU32" s="57">
        <v>4.19E-2</v>
      </c>
      <c r="AV32" s="56">
        <f t="shared" si="14"/>
        <v>4.2299999999999997E-2</v>
      </c>
      <c r="AW32" s="91">
        <v>15.24</v>
      </c>
      <c r="AX32" s="113">
        <v>6.9225294258746795E-3</v>
      </c>
      <c r="AY32" s="91"/>
      <c r="AZ32" s="91"/>
      <c r="BA32" s="113">
        <v>2.4994374216498999E-2</v>
      </c>
      <c r="BB32">
        <f>AF32/AS32</f>
        <v>7.8960418504411309E-2</v>
      </c>
      <c r="BD32" s="106">
        <f>AE32</f>
        <v>0.73345707901543011</v>
      </c>
      <c r="BE32" s="106"/>
    </row>
    <row r="33" spans="1:57" x14ac:dyDescent="0.3">
      <c r="A33" s="163" t="s">
        <v>28</v>
      </c>
      <c r="B33" s="5" t="s">
        <v>97</v>
      </c>
      <c r="C33" s="6" t="s">
        <v>98</v>
      </c>
      <c r="D33" s="6" t="s">
        <v>36</v>
      </c>
      <c r="E33" s="24">
        <v>22.9</v>
      </c>
      <c r="F33" s="24">
        <v>8.8000000000000007</v>
      </c>
      <c r="G33" s="48">
        <v>228</v>
      </c>
      <c r="H33" s="24">
        <v>9.6</v>
      </c>
      <c r="I33" s="24">
        <v>2.5</v>
      </c>
      <c r="J33" s="24">
        <v>6.2</v>
      </c>
      <c r="K33" s="65">
        <v>4.9000000000000004</v>
      </c>
      <c r="L33" s="65">
        <v>4.7</v>
      </c>
      <c r="M33" s="65"/>
      <c r="N33" s="62">
        <f t="shared" si="0"/>
        <v>4.8</v>
      </c>
      <c r="O33" s="43">
        <v>3.9</v>
      </c>
      <c r="P33" s="43">
        <v>3.8</v>
      </c>
      <c r="Q33" s="44">
        <f t="shared" si="1"/>
        <v>3.9</v>
      </c>
      <c r="R33" s="18">
        <v>1.603</v>
      </c>
      <c r="S33" s="18">
        <v>1.633</v>
      </c>
      <c r="T33" s="23">
        <f t="shared" si="2"/>
        <v>1.6180000000000001</v>
      </c>
      <c r="U33" s="18">
        <v>1.397</v>
      </c>
      <c r="V33" s="18">
        <v>1.383</v>
      </c>
      <c r="W33" s="23">
        <f t="shared" si="3"/>
        <v>1.39</v>
      </c>
      <c r="X33" s="18">
        <v>4.2000000000000003E-2</v>
      </c>
      <c r="Y33" s="18">
        <v>4.8000000000000001E-2</v>
      </c>
      <c r="Z33" s="22">
        <f t="shared" si="4"/>
        <v>4.4999999999999998E-2</v>
      </c>
      <c r="AA33" s="20">
        <v>0.91886950965600656</v>
      </c>
      <c r="AB33" s="20">
        <v>0.92519663200997515</v>
      </c>
      <c r="AC33" s="22">
        <f t="shared" si="5"/>
        <v>0.92200000000000004</v>
      </c>
      <c r="AD33" s="105">
        <f t="shared" si="6"/>
        <v>4.0813656029128289</v>
      </c>
      <c r="AE33" s="105">
        <f t="shared" si="7"/>
        <v>0.24501603073400488</v>
      </c>
      <c r="AF33" s="103">
        <f t="shared" si="8"/>
        <v>65.82423074177197</v>
      </c>
      <c r="AG33" s="20">
        <v>0.11899999999999999</v>
      </c>
      <c r="AH33" s="20">
        <v>0.115</v>
      </c>
      <c r="AI33" s="22">
        <f t="shared" si="9"/>
        <v>0.11700000000000001</v>
      </c>
      <c r="AJ33" s="34">
        <v>6.2E-2</v>
      </c>
      <c r="AK33" s="34">
        <v>6.5000000000000002E-2</v>
      </c>
      <c r="AL33" s="35">
        <f t="shared" si="10"/>
        <v>6.4000000000000001E-2</v>
      </c>
      <c r="AM33" s="34">
        <v>0.06</v>
      </c>
      <c r="AN33" s="34">
        <v>6.0999999999999999E-2</v>
      </c>
      <c r="AO33" s="35">
        <f t="shared" si="11"/>
        <v>6.0999999999999999E-2</v>
      </c>
      <c r="AP33" s="20">
        <v>14.959279818512311</v>
      </c>
      <c r="AQ33" s="20">
        <v>14.950618262272654</v>
      </c>
      <c r="AR33" s="22">
        <f t="shared" si="12"/>
        <v>14.955</v>
      </c>
      <c r="AS33" s="103">
        <f t="shared" si="13"/>
        <v>421.82607959834138</v>
      </c>
      <c r="AT33" s="57">
        <v>8.9800000000000005E-2</v>
      </c>
      <c r="AU33" s="57">
        <v>8.8800000000000004E-2</v>
      </c>
      <c r="AV33" s="56">
        <f t="shared" si="14"/>
        <v>8.9300000000000004E-2</v>
      </c>
      <c r="AW33" s="91">
        <v>12.19</v>
      </c>
      <c r="AX33" s="113">
        <v>1.3582150186545209E-2</v>
      </c>
      <c r="AY33" s="91"/>
      <c r="AZ33" s="91"/>
      <c r="BA33" s="113">
        <v>0.26841724128498756</v>
      </c>
      <c r="BC33">
        <f>AF33/AS33</f>
        <v>0.15604590120281125</v>
      </c>
      <c r="BD33" s="106"/>
      <c r="BE33" s="106">
        <f>AE33</f>
        <v>0.24501603073400488</v>
      </c>
    </row>
    <row r="34" spans="1:57" x14ac:dyDescent="0.3">
      <c r="A34" s="98" t="s">
        <v>29</v>
      </c>
      <c r="B34" s="5" t="s">
        <v>99</v>
      </c>
      <c r="C34" s="6" t="s">
        <v>44</v>
      </c>
      <c r="D34" s="6" t="s">
        <v>100</v>
      </c>
      <c r="E34" s="24">
        <v>20.3</v>
      </c>
      <c r="F34" s="24">
        <v>7.6</v>
      </c>
      <c r="G34" s="48">
        <v>248</v>
      </c>
      <c r="H34" s="24">
        <v>5.2</v>
      </c>
      <c r="I34" s="24">
        <v>2</v>
      </c>
      <c r="J34" s="24">
        <v>7.2</v>
      </c>
      <c r="K34" s="65">
        <v>5.8</v>
      </c>
      <c r="L34" s="65">
        <v>5.4</v>
      </c>
      <c r="M34" s="65"/>
      <c r="N34" s="62">
        <f t="shared" si="0"/>
        <v>5.6</v>
      </c>
      <c r="O34" s="43">
        <v>4.8</v>
      </c>
      <c r="P34" s="43">
        <v>4.8</v>
      </c>
      <c r="Q34" s="44">
        <f t="shared" si="1"/>
        <v>4.8</v>
      </c>
      <c r="R34" s="18">
        <v>1.89</v>
      </c>
      <c r="S34" s="18">
        <v>1.923</v>
      </c>
      <c r="T34" s="23">
        <f t="shared" si="2"/>
        <v>1.907</v>
      </c>
      <c r="U34" s="18">
        <v>1.6930000000000001</v>
      </c>
      <c r="V34" s="18">
        <v>1.681</v>
      </c>
      <c r="W34" s="23">
        <f t="shared" si="3"/>
        <v>1.6870000000000001</v>
      </c>
      <c r="X34" s="18">
        <v>0.17399999999999999</v>
      </c>
      <c r="Y34" s="18">
        <v>0.17499999999999999</v>
      </c>
      <c r="Z34" s="22">
        <f t="shared" si="4"/>
        <v>0.17499999999999999</v>
      </c>
      <c r="AA34" s="20">
        <v>0.97185235569202899</v>
      </c>
      <c r="AB34" s="20">
        <v>0.97033286742617164</v>
      </c>
      <c r="AC34" s="22">
        <f t="shared" si="5"/>
        <v>0.97099999999999997</v>
      </c>
      <c r="AD34" s="105">
        <f t="shared" si="6"/>
        <v>4.2982711501392163</v>
      </c>
      <c r="AE34" s="105">
        <f t="shared" si="7"/>
        <v>0.2326516790285813</v>
      </c>
      <c r="AF34" s="103">
        <f t="shared" si="8"/>
        <v>69.322481616334699</v>
      </c>
      <c r="AG34" s="20">
        <v>0.20899999999999999</v>
      </c>
      <c r="AH34" s="20">
        <v>0.20899999999999999</v>
      </c>
      <c r="AI34" s="22">
        <f t="shared" si="9"/>
        <v>0.20899999999999999</v>
      </c>
      <c r="AJ34" s="34">
        <v>0.105</v>
      </c>
      <c r="AK34" s="34">
        <v>0.104</v>
      </c>
      <c r="AL34" s="35">
        <f t="shared" si="10"/>
        <v>0.105</v>
      </c>
      <c r="AM34" s="34">
        <v>0.104</v>
      </c>
      <c r="AN34" s="34">
        <v>0.10299999999999999</v>
      </c>
      <c r="AO34" s="35">
        <f t="shared" si="11"/>
        <v>0.104</v>
      </c>
      <c r="AP34" s="20">
        <v>16.229721333453462</v>
      </c>
      <c r="AQ34" s="20">
        <v>16.032046596109844</v>
      </c>
      <c r="AR34" s="22">
        <f t="shared" si="12"/>
        <v>16.131</v>
      </c>
      <c r="AS34" s="103">
        <f t="shared" si="13"/>
        <v>454.99675626886295</v>
      </c>
      <c r="AT34" s="57">
        <v>0.12540000000000001</v>
      </c>
      <c r="AU34" s="57">
        <v>0.1242</v>
      </c>
      <c r="AV34" s="56">
        <f t="shared" si="14"/>
        <v>0.12479999999999999</v>
      </c>
      <c r="AW34" s="91">
        <v>10.33</v>
      </c>
      <c r="AX34" s="113">
        <v>3.5940168693270991E-2</v>
      </c>
      <c r="AY34" s="91"/>
      <c r="AZ34" s="91"/>
      <c r="BA34" s="113">
        <v>5.5069263986773649E-2</v>
      </c>
      <c r="BB34">
        <f>AF34/AS34</f>
        <v>0.15235818862711017</v>
      </c>
      <c r="BD34" s="106">
        <f>AE34</f>
        <v>0.2326516790285813</v>
      </c>
      <c r="BE34" s="106"/>
    </row>
    <row r="35" spans="1:57" x14ac:dyDescent="0.3">
      <c r="A35" s="98" t="s">
        <v>30</v>
      </c>
      <c r="B35" s="5" t="s">
        <v>101</v>
      </c>
      <c r="C35" s="6" t="s">
        <v>44</v>
      </c>
      <c r="D35" s="6" t="s">
        <v>88</v>
      </c>
      <c r="E35" s="24">
        <v>22.5</v>
      </c>
      <c r="F35" s="24">
        <v>7.8</v>
      </c>
      <c r="G35" s="48">
        <v>348</v>
      </c>
      <c r="H35" s="24">
        <v>9.1999999999999993</v>
      </c>
      <c r="I35" s="24">
        <v>5.2</v>
      </c>
      <c r="J35" s="24">
        <v>9.6</v>
      </c>
      <c r="K35" s="65">
        <v>8.1999999999999993</v>
      </c>
      <c r="L35" s="65">
        <v>6.9</v>
      </c>
      <c r="M35" s="65"/>
      <c r="N35" s="62">
        <f t="shared" si="0"/>
        <v>7.6</v>
      </c>
      <c r="O35" s="43">
        <v>5.9</v>
      </c>
      <c r="P35" s="43">
        <v>5.7</v>
      </c>
      <c r="Q35" s="44">
        <f t="shared" si="1"/>
        <v>5.8</v>
      </c>
      <c r="R35" s="18">
        <v>4.327</v>
      </c>
      <c r="S35" s="18">
        <v>4.2670000000000003</v>
      </c>
      <c r="T35" s="23">
        <f t="shared" si="2"/>
        <v>4.2969999999999997</v>
      </c>
      <c r="U35" s="18">
        <v>4.0330000000000004</v>
      </c>
      <c r="V35" s="18">
        <v>4.0279999999999996</v>
      </c>
      <c r="W35" s="23">
        <f t="shared" si="3"/>
        <v>4.0309999999999997</v>
      </c>
      <c r="X35" s="18">
        <v>0.45900000000000002</v>
      </c>
      <c r="Y35" s="18">
        <v>0.45200000000000001</v>
      </c>
      <c r="Z35" s="22">
        <f t="shared" si="4"/>
        <v>0.45600000000000002</v>
      </c>
      <c r="AA35" s="20">
        <v>2.3258952017023291</v>
      </c>
      <c r="AB35" s="20">
        <v>2.3113786135127796</v>
      </c>
      <c r="AC35" s="22">
        <f t="shared" si="5"/>
        <v>2.319</v>
      </c>
      <c r="AD35" s="105">
        <f t="shared" si="6"/>
        <v>10.265387020775327</v>
      </c>
      <c r="AE35" s="105">
        <f t="shared" si="7"/>
        <v>9.7414739256900584E-2</v>
      </c>
      <c r="AF35" s="103">
        <f t="shared" si="8"/>
        <v>165.56007710430498</v>
      </c>
      <c r="AG35" s="20">
        <v>0.22900000000000001</v>
      </c>
      <c r="AH35" s="20">
        <v>0.20499999999999999</v>
      </c>
      <c r="AI35" s="22">
        <f t="shared" si="9"/>
        <v>0.217</v>
      </c>
      <c r="AJ35" s="34">
        <v>8.8999999999999996E-2</v>
      </c>
      <c r="AK35" s="34">
        <v>8.5000000000000006E-2</v>
      </c>
      <c r="AL35" s="35">
        <f t="shared" si="10"/>
        <v>8.6999999999999994E-2</v>
      </c>
      <c r="AM35" s="34">
        <v>7.9000000000000001E-2</v>
      </c>
      <c r="AN35" s="34">
        <v>7.6999999999999999E-2</v>
      </c>
      <c r="AO35" s="35">
        <f t="shared" si="11"/>
        <v>7.8E-2</v>
      </c>
      <c r="AP35" s="20">
        <v>42.588554072845504</v>
      </c>
      <c r="AQ35" s="20">
        <v>42.104876413757296</v>
      </c>
      <c r="AR35" s="22">
        <f t="shared" si="12"/>
        <v>42.347000000000001</v>
      </c>
      <c r="AS35" s="103">
        <f t="shared" si="13"/>
        <v>1194.4546300736188</v>
      </c>
      <c r="AT35" s="57">
        <v>0.14169999999999999</v>
      </c>
      <c r="AU35" s="57">
        <v>0.14030000000000001</v>
      </c>
      <c r="AV35" s="56">
        <f t="shared" si="14"/>
        <v>0.14099999999999999</v>
      </c>
      <c r="AW35" s="91">
        <v>10.06</v>
      </c>
      <c r="AX35" s="113">
        <v>4.6198522442654488E-2</v>
      </c>
      <c r="AY35" s="91"/>
      <c r="AZ35" s="91"/>
      <c r="BA35" s="113">
        <v>0.26169205970488624</v>
      </c>
      <c r="BB35">
        <f>AF35/AS35</f>
        <v>0.13860725467161603</v>
      </c>
      <c r="BD35" s="106">
        <f>AE35</f>
        <v>9.7414739256900584E-2</v>
      </c>
      <c r="BE35" s="106"/>
    </row>
    <row r="36" spans="1:57" x14ac:dyDescent="0.3">
      <c r="A36" s="163" t="s">
        <v>31</v>
      </c>
      <c r="B36" s="5" t="s">
        <v>102</v>
      </c>
      <c r="C36" s="6" t="s">
        <v>103</v>
      </c>
      <c r="D36" s="6" t="s">
        <v>36</v>
      </c>
      <c r="E36" s="24">
        <v>23.1</v>
      </c>
      <c r="F36" s="24">
        <v>8.9</v>
      </c>
      <c r="G36" s="48">
        <v>227</v>
      </c>
      <c r="H36" s="24">
        <v>9.8000000000000007</v>
      </c>
      <c r="I36" s="24">
        <v>3.6</v>
      </c>
      <c r="J36" s="24">
        <v>7.3</v>
      </c>
      <c r="K36" s="65">
        <v>4.0999999999999996</v>
      </c>
      <c r="L36" s="65">
        <v>4.8</v>
      </c>
      <c r="M36" s="65"/>
      <c r="N36" s="62">
        <f t="shared" si="0"/>
        <v>4.5</v>
      </c>
      <c r="O36" s="43">
        <v>4</v>
      </c>
      <c r="P36" s="43">
        <v>3.7</v>
      </c>
      <c r="Q36" s="44">
        <f t="shared" si="1"/>
        <v>3.9</v>
      </c>
      <c r="R36" s="18">
        <v>1.494</v>
      </c>
      <c r="S36" s="18">
        <v>1.552</v>
      </c>
      <c r="T36" s="23">
        <f t="shared" si="2"/>
        <v>1.5229999999999999</v>
      </c>
      <c r="U36" s="18">
        <v>1.1890000000000001</v>
      </c>
      <c r="V36" s="18">
        <v>1.18</v>
      </c>
      <c r="W36" s="23">
        <f t="shared" si="3"/>
        <v>1.1850000000000001</v>
      </c>
      <c r="X36" s="18">
        <v>6.0999999999999999E-2</v>
      </c>
      <c r="Y36" s="18">
        <v>6.3E-2</v>
      </c>
      <c r="Z36" s="22">
        <f t="shared" si="4"/>
        <v>6.2E-2</v>
      </c>
      <c r="AA36" s="20">
        <v>0.68017557960841957</v>
      </c>
      <c r="AB36" s="20">
        <v>0.68204765224696484</v>
      </c>
      <c r="AC36" s="22">
        <f t="shared" si="5"/>
        <v>0.68100000000000005</v>
      </c>
      <c r="AD36" s="105">
        <f t="shared" si="6"/>
        <v>3.0145444420646821</v>
      </c>
      <c r="AE36" s="105">
        <f t="shared" si="7"/>
        <v>0.33172508125807998</v>
      </c>
      <c r="AF36" s="103">
        <f t="shared" si="8"/>
        <v>48.61854786892269</v>
      </c>
      <c r="AG36" s="20">
        <v>0.127</v>
      </c>
      <c r="AH36" s="20">
        <v>0.129</v>
      </c>
      <c r="AI36" s="22">
        <f t="shared" si="9"/>
        <v>0.128</v>
      </c>
      <c r="AJ36" s="34">
        <v>4.9000000000000002E-2</v>
      </c>
      <c r="AK36" s="34">
        <v>4.8000000000000001E-2</v>
      </c>
      <c r="AL36" s="35">
        <f t="shared" si="10"/>
        <v>4.9000000000000002E-2</v>
      </c>
      <c r="AM36" s="34">
        <v>3.6999999999999998E-2</v>
      </c>
      <c r="AN36" s="34">
        <v>3.7999999999999999E-2</v>
      </c>
      <c r="AO36" s="35">
        <f t="shared" si="11"/>
        <v>3.7999999999999999E-2</v>
      </c>
      <c r="AP36" s="20">
        <v>15.798335600767198</v>
      </c>
      <c r="AQ36" s="20">
        <v>15.673248072177763</v>
      </c>
      <c r="AR36" s="22">
        <f t="shared" si="12"/>
        <v>15.736000000000001</v>
      </c>
      <c r="AS36" s="103">
        <f t="shared" si="13"/>
        <v>443.85524497221672</v>
      </c>
      <c r="AT36" s="57">
        <v>8.9300000000000004E-2</v>
      </c>
      <c r="AU36" s="57">
        <v>8.8700000000000001E-2</v>
      </c>
      <c r="AV36" s="56">
        <f t="shared" si="14"/>
        <v>8.8999999999999996E-2</v>
      </c>
      <c r="AW36" s="91">
        <v>12.27</v>
      </c>
      <c r="AX36" s="113">
        <v>7.9835648592240946E-2</v>
      </c>
      <c r="AY36" s="91"/>
      <c r="AZ36" s="91"/>
      <c r="BA36" s="113">
        <v>8.3576944207537196E-2</v>
      </c>
      <c r="BC36">
        <f>AF36/AS36</f>
        <v>0.10953694570392197</v>
      </c>
      <c r="BD36" s="106"/>
      <c r="BE36" s="106">
        <f>AE36</f>
        <v>0.33172508125807998</v>
      </c>
    </row>
    <row r="37" spans="1:57" x14ac:dyDescent="0.3">
      <c r="A37" s="98" t="s">
        <v>32</v>
      </c>
      <c r="B37" s="5" t="s">
        <v>104</v>
      </c>
      <c r="C37" s="6" t="s">
        <v>44</v>
      </c>
      <c r="D37" s="6" t="s">
        <v>105</v>
      </c>
      <c r="E37" s="24">
        <v>22.1</v>
      </c>
      <c r="F37" s="24">
        <v>7.7</v>
      </c>
      <c r="G37" s="48">
        <v>285</v>
      </c>
      <c r="H37" s="24">
        <v>8.1999999999999993</v>
      </c>
      <c r="I37" s="24">
        <v>2.6</v>
      </c>
      <c r="J37" s="24">
        <v>11.8</v>
      </c>
      <c r="K37" s="65">
        <v>9.1999999999999993</v>
      </c>
      <c r="L37" s="65">
        <v>8.5</v>
      </c>
      <c r="M37" s="65"/>
      <c r="N37" s="62">
        <f t="shared" si="0"/>
        <v>8.9</v>
      </c>
      <c r="O37" s="43">
        <v>7.7</v>
      </c>
      <c r="P37" s="43">
        <v>7.5</v>
      </c>
      <c r="Q37" s="44">
        <f t="shared" si="1"/>
        <v>7.6</v>
      </c>
      <c r="R37" s="18">
        <v>2.6549999999999998</v>
      </c>
      <c r="S37" s="18">
        <v>2.645</v>
      </c>
      <c r="T37" s="23">
        <f t="shared" si="2"/>
        <v>2.65</v>
      </c>
      <c r="U37" s="18">
        <v>2.4159999999999999</v>
      </c>
      <c r="V37" s="18">
        <v>2.4140000000000001</v>
      </c>
      <c r="W37" s="23">
        <f t="shared" si="3"/>
        <v>2.415</v>
      </c>
      <c r="X37" s="18">
        <v>0.21</v>
      </c>
      <c r="Y37" s="18">
        <v>0.20899999999999999</v>
      </c>
      <c r="Z37" s="22">
        <f t="shared" si="4"/>
        <v>0.21</v>
      </c>
      <c r="AA37" s="20">
        <v>1.0276193087038628</v>
      </c>
      <c r="AB37" s="20">
        <v>1.0565643473169666</v>
      </c>
      <c r="AC37" s="22">
        <f t="shared" si="5"/>
        <v>1.042</v>
      </c>
      <c r="AD37" s="105">
        <f t="shared" si="6"/>
        <v>4.6125628614264302</v>
      </c>
      <c r="AE37" s="105">
        <f t="shared" si="7"/>
        <v>0.21679921337500235</v>
      </c>
      <c r="AF37" s="103">
        <f t="shared" si="8"/>
        <v>74.391375740701079</v>
      </c>
      <c r="AG37" s="20">
        <v>0.24099999999999999</v>
      </c>
      <c r="AH37" s="20">
        <v>0.23100000000000001</v>
      </c>
      <c r="AI37" s="22">
        <f t="shared" si="9"/>
        <v>0.23599999999999999</v>
      </c>
      <c r="AJ37" s="34">
        <v>7.6999999999999999E-2</v>
      </c>
      <c r="AK37" s="34">
        <v>7.9000000000000001E-2</v>
      </c>
      <c r="AL37" s="35">
        <f t="shared" si="10"/>
        <v>7.8E-2</v>
      </c>
      <c r="AM37" s="34">
        <v>6.6000000000000003E-2</v>
      </c>
      <c r="AN37" s="34">
        <v>6.8000000000000005E-2</v>
      </c>
      <c r="AO37" s="35">
        <f t="shared" si="11"/>
        <v>6.7000000000000004E-2</v>
      </c>
      <c r="AP37" s="20">
        <v>21.099067607611925</v>
      </c>
      <c r="AQ37" s="20">
        <v>21.524075457629667</v>
      </c>
      <c r="AR37" s="22">
        <f t="shared" si="12"/>
        <v>21.312000000000001</v>
      </c>
      <c r="AS37" s="103">
        <f t="shared" si="13"/>
        <v>601.13389558006372</v>
      </c>
      <c r="AT37" s="57">
        <v>0.2228</v>
      </c>
      <c r="AU37" s="57">
        <v>0.22209999999999999</v>
      </c>
      <c r="AV37" s="56">
        <f t="shared" si="14"/>
        <v>0.2225</v>
      </c>
      <c r="AW37" s="91">
        <v>7.56</v>
      </c>
      <c r="AX37" s="113">
        <v>3.180984131174109E-2</v>
      </c>
      <c r="AY37" s="91"/>
      <c r="AZ37" s="91"/>
      <c r="BA37" s="113">
        <v>0.2515964791081044</v>
      </c>
      <c r="BB37">
        <f>AF37/AS37</f>
        <v>0.12375175695078244</v>
      </c>
      <c r="BD37" s="106">
        <f>AE37</f>
        <v>0.21679921337500235</v>
      </c>
      <c r="BE37" s="106"/>
    </row>
    <row r="38" spans="1:57" x14ac:dyDescent="0.3">
      <c r="A38" s="163" t="s">
        <v>33</v>
      </c>
      <c r="B38" s="5" t="s">
        <v>106</v>
      </c>
      <c r="C38" s="6" t="s">
        <v>107</v>
      </c>
      <c r="D38" s="6" t="s">
        <v>36</v>
      </c>
      <c r="E38" s="24">
        <v>22.6</v>
      </c>
      <c r="F38" s="24">
        <v>8.3000000000000007</v>
      </c>
      <c r="G38" s="48">
        <v>252</v>
      </c>
      <c r="H38" s="24">
        <v>9.1</v>
      </c>
      <c r="I38" s="24">
        <v>3</v>
      </c>
      <c r="J38" s="24">
        <v>8.3000000000000007</v>
      </c>
      <c r="K38" s="65">
        <v>5.6</v>
      </c>
      <c r="L38" s="65">
        <v>6.3</v>
      </c>
      <c r="M38" s="65"/>
      <c r="N38" s="62">
        <f t="shared" si="0"/>
        <v>6</v>
      </c>
      <c r="O38" s="43">
        <v>5.0999999999999996</v>
      </c>
      <c r="P38" s="43">
        <v>4.9000000000000004</v>
      </c>
      <c r="Q38" s="44">
        <f t="shared" si="1"/>
        <v>5</v>
      </c>
      <c r="R38" s="18">
        <v>2.2360000000000002</v>
      </c>
      <c r="S38" s="18">
        <v>2.2160000000000002</v>
      </c>
      <c r="T38" s="23">
        <f t="shared" si="2"/>
        <v>2.226</v>
      </c>
      <c r="U38" s="18">
        <v>1.9390000000000001</v>
      </c>
      <c r="V38" s="18">
        <v>1.9530000000000001</v>
      </c>
      <c r="W38" s="23">
        <f t="shared" si="3"/>
        <v>1.946</v>
      </c>
      <c r="X38" s="18">
        <v>5.7000000000000002E-2</v>
      </c>
      <c r="Y38" s="18">
        <v>5.3999999999999999E-2</v>
      </c>
      <c r="Z38" s="22">
        <f t="shared" si="4"/>
        <v>5.6000000000000001E-2</v>
      </c>
      <c r="AA38" s="20">
        <v>1.2311400513398494</v>
      </c>
      <c r="AB38" s="20">
        <v>1.2584957238621524</v>
      </c>
      <c r="AC38" s="22">
        <f t="shared" si="5"/>
        <v>1.2450000000000001</v>
      </c>
      <c r="AD38" s="105">
        <f t="shared" si="6"/>
        <v>5.5111715570786037</v>
      </c>
      <c r="AE38" s="105">
        <f t="shared" si="7"/>
        <v>0.18144962276044374</v>
      </c>
      <c r="AF38" s="103">
        <f t="shared" si="8"/>
        <v>88.8841293638895</v>
      </c>
      <c r="AG38" s="20">
        <v>0.16900000000000001</v>
      </c>
      <c r="AH38" s="20">
        <v>0.16700000000000001</v>
      </c>
      <c r="AI38" s="22">
        <f t="shared" si="9"/>
        <v>0.16800000000000001</v>
      </c>
      <c r="AJ38" s="34">
        <v>6.7000000000000004E-2</v>
      </c>
      <c r="AK38" s="34">
        <v>6.9000000000000006E-2</v>
      </c>
      <c r="AL38" s="35">
        <f t="shared" si="10"/>
        <v>6.8000000000000005E-2</v>
      </c>
      <c r="AM38" s="34">
        <v>6.2E-2</v>
      </c>
      <c r="AN38" s="34">
        <v>6.0999999999999999E-2</v>
      </c>
      <c r="AO38" s="35">
        <f t="shared" si="11"/>
        <v>6.2E-2</v>
      </c>
      <c r="AP38" s="20">
        <v>18.200285554922921</v>
      </c>
      <c r="AQ38" s="20">
        <v>18.451535535618671</v>
      </c>
      <c r="AR38" s="22">
        <f t="shared" si="12"/>
        <v>18.326000000000001</v>
      </c>
      <c r="AS38" s="103">
        <f t="shared" si="13"/>
        <v>516.90971144896059</v>
      </c>
      <c r="AT38" s="57">
        <v>0.12570000000000001</v>
      </c>
      <c r="AU38" s="57">
        <v>0.12540000000000001</v>
      </c>
      <c r="AV38" s="56">
        <f t="shared" si="14"/>
        <v>0.12559999999999999</v>
      </c>
      <c r="AW38" s="91">
        <v>11.08</v>
      </c>
      <c r="AX38" s="113">
        <v>5.0059246979080908E-2</v>
      </c>
      <c r="AY38" s="91"/>
      <c r="AZ38" s="91"/>
      <c r="BA38" s="113">
        <v>8.5769444748119289E-2</v>
      </c>
      <c r="BC38">
        <f>AF38/AS38</f>
        <v>0.17195291052810074</v>
      </c>
      <c r="BD38" s="106"/>
      <c r="BE38" s="106">
        <f>AE38</f>
        <v>0.18144962276044374</v>
      </c>
    </row>
    <row r="39" spans="1:57" x14ac:dyDescent="0.3">
      <c r="A39" s="163" t="s">
        <v>137</v>
      </c>
      <c r="B39" s="5" t="s">
        <v>138</v>
      </c>
      <c r="C39" s="6"/>
      <c r="D39" s="6"/>
      <c r="E39" s="24">
        <v>21.4</v>
      </c>
      <c r="F39" s="24">
        <v>7.4</v>
      </c>
      <c r="G39" s="68">
        <v>352</v>
      </c>
      <c r="H39" s="24">
        <v>7.8</v>
      </c>
      <c r="I39" s="24">
        <v>12.8</v>
      </c>
      <c r="J39" s="24">
        <v>13.9</v>
      </c>
      <c r="K39" s="65">
        <v>9</v>
      </c>
      <c r="L39" s="65">
        <v>8.8000000000000007</v>
      </c>
      <c r="M39" s="65"/>
      <c r="N39" s="62">
        <f>ROUND(AVERAGE(K39:M39),1)</f>
        <v>8.9</v>
      </c>
      <c r="O39" s="43">
        <v>5.3</v>
      </c>
      <c r="P39" s="43">
        <v>5.3</v>
      </c>
      <c r="Q39" s="44">
        <f>ROUND(AVERAGE(O39:P39),1)</f>
        <v>5.3</v>
      </c>
      <c r="R39" s="18">
        <v>7.415</v>
      </c>
      <c r="S39" s="18">
        <v>7.4669999999999996</v>
      </c>
      <c r="T39" s="23">
        <f>ROUND(AVERAGE(R39:S39),3)</f>
        <v>7.4409999999999998</v>
      </c>
      <c r="U39" s="4">
        <v>6.319</v>
      </c>
      <c r="V39" s="4">
        <v>6.3330000000000002</v>
      </c>
      <c r="W39" s="23">
        <f>ROUND(AVERAGE(U39:V39),3)</f>
        <v>6.3259999999999996</v>
      </c>
      <c r="X39" s="18">
        <v>1.992</v>
      </c>
      <c r="Y39" s="18">
        <v>1.9990000000000001</v>
      </c>
      <c r="Z39" s="22">
        <f>ROUND(AVERAGE(X39:Y39),3)</f>
        <v>1.996</v>
      </c>
      <c r="AA39" s="20">
        <v>3.6415662703146876</v>
      </c>
      <c r="AB39" s="20">
        <v>3.6414300414756355</v>
      </c>
      <c r="AC39" s="22">
        <f>ROUND(AVERAGE(AA39:AB39),3)</f>
        <v>3.641</v>
      </c>
      <c r="AD39" s="105">
        <f>(AC39*62.004)/14.007</f>
        <v>16.117410152066824</v>
      </c>
      <c r="AE39" s="105">
        <f>1/AD39</f>
        <v>6.2044707590429127E-2</v>
      </c>
      <c r="AF39" s="103">
        <f>((AD39*0.001)/62.004)*1000*1000</f>
        <v>259.9414578425073</v>
      </c>
      <c r="AG39" s="20">
        <v>0.42599999999999999</v>
      </c>
      <c r="AH39" s="20">
        <v>0.43099999999999999</v>
      </c>
      <c r="AI39" s="22">
        <f>ROUND(AVERAGE(AG39:AH39),3)</f>
        <v>0.42899999999999999</v>
      </c>
      <c r="AJ39" s="34">
        <v>0.114</v>
      </c>
      <c r="AK39" s="34">
        <v>0.115</v>
      </c>
      <c r="AL39" s="35">
        <f>ROUND(AVERAGE(AJ39:AK39),3)</f>
        <v>0.115</v>
      </c>
      <c r="AM39" s="34">
        <v>0.10299999999999999</v>
      </c>
      <c r="AN39" s="34">
        <v>0.10299999999999999</v>
      </c>
      <c r="AO39" s="35">
        <f>ROUND(AVERAGE(AM39:AN39),3)</f>
        <v>0.10299999999999999</v>
      </c>
      <c r="AP39" s="67">
        <v>41.143224578526571</v>
      </c>
      <c r="AQ39" s="66">
        <v>40.742228080656439</v>
      </c>
      <c r="AR39" s="22">
        <f>ROUND(AVERAGE(AP39:AQ39),3)</f>
        <v>40.942999999999998</v>
      </c>
      <c r="AS39" s="103">
        <f>((AR39*0.001)/35.453)*1000*1000</f>
        <v>1154.8529038445263</v>
      </c>
      <c r="AT39" s="57">
        <v>0.10639999999999999</v>
      </c>
      <c r="AU39" s="57">
        <v>0.10580000000000001</v>
      </c>
      <c r="AV39" s="56">
        <f>ROUND(AVERAGE(AT39:AU39),4)</f>
        <v>0.1061</v>
      </c>
      <c r="AW39" s="115">
        <v>9.83</v>
      </c>
      <c r="AX39" s="113">
        <v>8.0842603296883281E-2</v>
      </c>
      <c r="AY39" s="91"/>
      <c r="AZ39" s="91"/>
      <c r="BA39" s="113">
        <v>0.60360057682348767</v>
      </c>
      <c r="BB39">
        <f>AF39/AS39</f>
        <v>0.22508620533156862</v>
      </c>
      <c r="BD39" s="106"/>
      <c r="BE39" s="106">
        <f>AE39</f>
        <v>6.2044707590429127E-2</v>
      </c>
    </row>
    <row r="40" spans="1:57" x14ac:dyDescent="0.3">
      <c r="A40" s="163" t="s">
        <v>154</v>
      </c>
      <c r="B40" s="5" t="s">
        <v>156</v>
      </c>
      <c r="C40" s="6"/>
      <c r="D40" s="6"/>
      <c r="E40" s="4"/>
      <c r="F40" s="4"/>
      <c r="G40" s="4"/>
      <c r="H40" s="4"/>
      <c r="I40" s="4"/>
      <c r="J40" s="4"/>
      <c r="K40" s="4"/>
      <c r="L40" s="4"/>
      <c r="M40" s="4"/>
      <c r="N40" s="4"/>
      <c r="O40" s="43">
        <v>1</v>
      </c>
      <c r="P40" s="43">
        <v>0.9</v>
      </c>
      <c r="Q40" s="45">
        <f>ROUND(AVERAGE(O40:P40),1)</f>
        <v>1</v>
      </c>
      <c r="R40" s="4"/>
      <c r="S40" s="4"/>
      <c r="T40" s="4"/>
      <c r="U40" s="79">
        <v>22.016999999999999</v>
      </c>
      <c r="V40" s="4">
        <v>21.994</v>
      </c>
      <c r="W40" s="23">
        <f>ROUND(AVERAGE(U40:V40),3)</f>
        <v>22.006</v>
      </c>
      <c r="X40" s="4"/>
      <c r="Y40" s="4"/>
      <c r="Z40" s="4"/>
      <c r="AA40" s="4">
        <v>21.283999999999999</v>
      </c>
      <c r="AB40" s="4">
        <v>21.279</v>
      </c>
      <c r="AC40" s="22">
        <f>ROUND(AVERAGE(AA40:AB40),3)</f>
        <v>21.282</v>
      </c>
      <c r="AD40" s="105">
        <f>(AC40*62.004)/14.007</f>
        <v>94.207833797387011</v>
      </c>
      <c r="AE40" s="105">
        <f>1/AD40</f>
        <v>1.0614828509385983E-2</v>
      </c>
      <c r="AF40" s="103">
        <f>((AD40*0.001)/62.004)*1000*1000</f>
        <v>1519.3831655600768</v>
      </c>
      <c r="AG40" s="4"/>
      <c r="AH40" s="4"/>
      <c r="AI40" s="5"/>
      <c r="AJ40" s="34">
        <v>0.113</v>
      </c>
      <c r="AK40" s="34">
        <v>0.11</v>
      </c>
      <c r="AL40" s="35">
        <f>ROUND(AVERAGE(AJ40:AK40),3)</f>
        <v>0.112</v>
      </c>
      <c r="AM40" s="34">
        <v>0.11</v>
      </c>
      <c r="AN40" s="34">
        <v>0.108</v>
      </c>
      <c r="AO40" s="35">
        <f>ROUND(AVERAGE(AM40:AN40),3)</f>
        <v>0.109</v>
      </c>
      <c r="AP40" s="5">
        <v>39.999000000000002</v>
      </c>
      <c r="AQ40" s="5">
        <v>39.921999999999997</v>
      </c>
      <c r="AR40" s="22">
        <f>ROUND(AVERAGE(AP40:AQ40),3)</f>
        <v>39.960999999999999</v>
      </c>
      <c r="AS40" s="103">
        <f>((AR40*0.001)/35.453)*1000*1000</f>
        <v>1127.1542605703323</v>
      </c>
      <c r="AT40" s="5">
        <v>2.93E-2</v>
      </c>
      <c r="AU40" s="5">
        <v>3.15E-2</v>
      </c>
      <c r="AV40" s="56">
        <f>ROUND(AVERAGE(AT40:AU40),4)</f>
        <v>3.04E-2</v>
      </c>
      <c r="AW40" s="114">
        <v>13.13</v>
      </c>
      <c r="AX40" s="114">
        <v>0.3630873127382262</v>
      </c>
      <c r="AY40" s="114"/>
      <c r="AZ40" s="114"/>
      <c r="BA40" s="114">
        <v>2.8077547872875478E-2</v>
      </c>
      <c r="BB40">
        <f>AF40/AS40</f>
        <v>1.3479815662421215</v>
      </c>
      <c r="BD40" s="106"/>
      <c r="BE40" s="106">
        <f>AE40</f>
        <v>1.0614828509385983E-2</v>
      </c>
    </row>
    <row r="41" spans="1:57" x14ac:dyDescent="0.3">
      <c r="A41" s="163" t="s">
        <v>143</v>
      </c>
      <c r="B41" s="5" t="s">
        <v>141</v>
      </c>
      <c r="C41" s="6"/>
      <c r="D41" s="6"/>
      <c r="E41" s="24">
        <v>22</v>
      </c>
      <c r="F41" s="24">
        <v>7.2</v>
      </c>
      <c r="G41" s="48">
        <v>262</v>
      </c>
      <c r="H41" s="24">
        <v>7.6</v>
      </c>
      <c r="I41" s="24"/>
      <c r="J41" s="24"/>
      <c r="K41" s="16"/>
      <c r="L41" s="16"/>
      <c r="M41" s="16"/>
      <c r="N41" s="21"/>
      <c r="O41" s="43">
        <v>5.4</v>
      </c>
      <c r="P41" s="43">
        <v>5.5</v>
      </c>
      <c r="Q41" s="44">
        <f>ROUND(AVERAGE(O41:P41),1)</f>
        <v>5.5</v>
      </c>
      <c r="R41" s="18"/>
      <c r="S41" s="18"/>
      <c r="T41" s="23"/>
      <c r="U41" s="18">
        <v>1.1879999999999999</v>
      </c>
      <c r="V41" s="18">
        <v>1.1679999999999999</v>
      </c>
      <c r="W41" s="23">
        <f>ROUND(AVERAGE(U41:V41),3)</f>
        <v>1.1779999999999999</v>
      </c>
      <c r="X41" s="18"/>
      <c r="Y41" s="18"/>
      <c r="Z41" s="22"/>
      <c r="AA41" s="20">
        <v>0.47079004704469107</v>
      </c>
      <c r="AB41" s="20">
        <v>0.46987061114717787</v>
      </c>
      <c r="AC41" s="22">
        <f>ROUND(AVERAGE(AA41:AB41),3)</f>
        <v>0.47</v>
      </c>
      <c r="AD41" s="105">
        <f>(AC41*62.004)/14.007</f>
        <v>2.0805225958449345</v>
      </c>
      <c r="AE41" s="105">
        <f t="shared" ref="AE41:AE42" si="15">1/AD41</f>
        <v>0.48064846880160106</v>
      </c>
      <c r="AF41" s="103">
        <f t="shared" ref="AF41:AF42" si="16">((AD41*0.001)/62.004)*1000*1000</f>
        <v>33.554651245805665</v>
      </c>
      <c r="AG41" s="20"/>
      <c r="AH41" s="20"/>
      <c r="AI41" s="22"/>
      <c r="AJ41" s="34">
        <v>0.04</v>
      </c>
      <c r="AK41" s="34">
        <v>3.7999999999999999E-2</v>
      </c>
      <c r="AL41" s="35">
        <f>ROUND(AVERAGE(AJ41:AK41),3)</f>
        <v>3.9E-2</v>
      </c>
      <c r="AM41" s="34">
        <v>3.3000000000000002E-2</v>
      </c>
      <c r="AN41" s="34">
        <v>3.1E-2</v>
      </c>
      <c r="AO41" s="35">
        <f>ROUND(AVERAGE(AM41:AN41),3)</f>
        <v>3.2000000000000001E-2</v>
      </c>
      <c r="AP41" s="20">
        <v>20.923497501413927</v>
      </c>
      <c r="AQ41" s="20">
        <v>20.549515613939835</v>
      </c>
      <c r="AR41" s="22">
        <f>ROUND(AVERAGE(AP41:AQ41),3)</f>
        <v>20.736999999999998</v>
      </c>
      <c r="AS41" s="103">
        <f>((AR41*0.001)/35.453)*1000*1000</f>
        <v>584.9152398950722</v>
      </c>
      <c r="AT41" s="57">
        <v>0.14069999999999999</v>
      </c>
      <c r="AU41" s="57">
        <v>0.1399</v>
      </c>
      <c r="AV41" s="56">
        <f>ROUND(AVERAGE(AT41:AU41),4)</f>
        <v>0.14030000000000001</v>
      </c>
      <c r="AW41" s="91"/>
      <c r="AX41" s="113"/>
      <c r="AY41" s="91"/>
      <c r="AZ41" s="91"/>
      <c r="BA41" s="113"/>
      <c r="BB41" s="118">
        <f>AF41/AS41</f>
        <v>5.736669000422185E-2</v>
      </c>
      <c r="BC41" s="118"/>
      <c r="BD41" s="106">
        <f>AE41</f>
        <v>0.48064846880160106</v>
      </c>
      <c r="BE41" s="106"/>
    </row>
    <row r="42" spans="1:57" x14ac:dyDescent="0.3">
      <c r="A42" s="163" t="s">
        <v>144</v>
      </c>
      <c r="B42" s="5" t="s">
        <v>142</v>
      </c>
      <c r="C42" s="6"/>
      <c r="D42" s="6"/>
      <c r="E42" s="24">
        <v>22.1</v>
      </c>
      <c r="F42" s="24">
        <v>6.9</v>
      </c>
      <c r="G42" s="48">
        <v>211</v>
      </c>
      <c r="H42" s="24">
        <v>6.9</v>
      </c>
      <c r="I42" s="24"/>
      <c r="J42" s="24"/>
      <c r="K42" s="16"/>
      <c r="L42" s="16"/>
      <c r="M42" s="16"/>
      <c r="N42" s="21"/>
      <c r="O42" s="43">
        <v>8.8000000000000007</v>
      </c>
      <c r="P42" s="43">
        <v>8.9</v>
      </c>
      <c r="Q42" s="44">
        <f>ROUND(AVERAGE(O42:P42),1)</f>
        <v>8.9</v>
      </c>
      <c r="R42" s="18"/>
      <c r="S42" s="18"/>
      <c r="T42" s="23"/>
      <c r="U42" s="18">
        <v>2.5019999999999998</v>
      </c>
      <c r="V42" s="18">
        <v>2.4950000000000001</v>
      </c>
      <c r="W42" s="23">
        <f>ROUND(AVERAGE(U42:V42),3)</f>
        <v>2.4990000000000001</v>
      </c>
      <c r="X42" s="18"/>
      <c r="Y42" s="18"/>
      <c r="Z42" s="22"/>
      <c r="AA42" s="20">
        <v>0.82382929678224104</v>
      </c>
      <c r="AB42" s="20">
        <v>0.81682083159662389</v>
      </c>
      <c r="AC42" s="22">
        <f>ROUND(AVERAGE(AA42:AB42),3)</f>
        <v>0.82</v>
      </c>
      <c r="AD42" s="105">
        <f>(AC42*62.004)/14.007</f>
        <v>3.6298479331762685</v>
      </c>
      <c r="AE42" s="105">
        <f t="shared" si="15"/>
        <v>0.27549363455701525</v>
      </c>
      <c r="AF42" s="103">
        <f t="shared" si="16"/>
        <v>58.542157492682229</v>
      </c>
      <c r="AG42" s="20"/>
      <c r="AH42" s="20"/>
      <c r="AI42" s="22"/>
      <c r="AJ42" s="34">
        <v>0.49299999999999999</v>
      </c>
      <c r="AK42" s="34">
        <v>0.48199999999999998</v>
      </c>
      <c r="AL42" s="35">
        <f>ROUND(AVERAGE(AJ42:AK42),3)</f>
        <v>0.48799999999999999</v>
      </c>
      <c r="AM42" s="34">
        <v>0.433</v>
      </c>
      <c r="AN42" s="34">
        <v>0.443</v>
      </c>
      <c r="AO42" s="35">
        <f>ROUND(AVERAGE(AM42:AN42),3)</f>
        <v>0.438</v>
      </c>
      <c r="AP42" s="20">
        <v>18.326600485586191</v>
      </c>
      <c r="AQ42" s="20">
        <v>18.024077966363429</v>
      </c>
      <c r="AR42" s="22">
        <f>ROUND(AVERAGE(AP42:AQ42),3)</f>
        <v>18.175000000000001</v>
      </c>
      <c r="AS42" s="103">
        <f>((AR42*0.001)/35.453)*1000*1000</f>
        <v>512.65055143429322</v>
      </c>
      <c r="AT42" s="57">
        <v>0.94579999999999997</v>
      </c>
      <c r="AU42" s="57">
        <v>0.93069999999999997</v>
      </c>
      <c r="AV42" s="56">
        <f>ROUND(AVERAGE(AT42:AU42),4)</f>
        <v>0.93830000000000002</v>
      </c>
      <c r="AW42" s="90">
        <v>6.83</v>
      </c>
      <c r="AX42" s="114">
        <v>7.4910792696846876E-2</v>
      </c>
      <c r="AY42" s="90"/>
      <c r="AZ42" s="90"/>
      <c r="BA42" s="114">
        <v>0.3187383058635101</v>
      </c>
      <c r="BB42" s="118">
        <f>AF42/AS42</f>
        <v>0.11419505417265823</v>
      </c>
      <c r="BC42" s="118"/>
      <c r="BD42" s="106">
        <f>AE42</f>
        <v>0.27549363455701525</v>
      </c>
      <c r="BE42" s="106"/>
    </row>
    <row r="45" spans="1:57" x14ac:dyDescent="0.3">
      <c r="AW45" s="91"/>
      <c r="AX45" s="113"/>
      <c r="AY45" s="113"/>
      <c r="AZ45" s="91"/>
      <c r="BA45" s="113"/>
    </row>
  </sheetData>
  <mergeCells count="20">
    <mergeCell ref="X1:Z1"/>
    <mergeCell ref="A1:A2"/>
    <mergeCell ref="B1:B2"/>
    <mergeCell ref="C1:C2"/>
    <mergeCell ref="D1:D2"/>
    <mergeCell ref="E1:H1"/>
    <mergeCell ref="I1:I2"/>
    <mergeCell ref="J1:J2"/>
    <mergeCell ref="K1:N1"/>
    <mergeCell ref="O1:Q1"/>
    <mergeCell ref="R1:T1"/>
    <mergeCell ref="U1:W1"/>
    <mergeCell ref="AW1:AX1"/>
    <mergeCell ref="AZ1:BA1"/>
    <mergeCell ref="AA1:AC1"/>
    <mergeCell ref="AG1:AI1"/>
    <mergeCell ref="AJ1:AL1"/>
    <mergeCell ref="AM1:AO1"/>
    <mergeCell ref="AP1:AR1"/>
    <mergeCell ref="AT1:AV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44"/>
  <sheetViews>
    <sheetView zoomScale="70" zoomScaleNormal="70" workbookViewId="0">
      <pane xSplit="16" ySplit="24" topLeftCell="AE25" activePane="bottomRight" state="frozen"/>
      <selection pane="topRight" activeCell="Q1" sqref="Q1"/>
      <selection pane="bottomLeft" activeCell="A25" sqref="A25"/>
      <selection pane="bottomRight" activeCell="AW43" sqref="AW43:AY44"/>
    </sheetView>
  </sheetViews>
  <sheetFormatPr defaultRowHeight="16.5" x14ac:dyDescent="0.3"/>
  <cols>
    <col min="1" max="1" width="9" style="1"/>
    <col min="2" max="2" width="29.875" customWidth="1"/>
    <col min="3" max="3" width="14.75" style="2" customWidth="1"/>
    <col min="4" max="4" width="10.375" style="2" customWidth="1"/>
    <col min="5" max="10" width="0" style="1" hidden="1" customWidth="1"/>
    <col min="11" max="20" width="9" style="1"/>
    <col min="21" max="21" width="9" style="3"/>
    <col min="22" max="34" width="9" style="1"/>
  </cols>
  <sheetData>
    <row r="1" spans="1:57" s="1" customFormat="1" x14ac:dyDescent="0.3">
      <c r="A1" s="291" t="s">
        <v>118</v>
      </c>
      <c r="B1" s="293" t="s">
        <v>119</v>
      </c>
      <c r="C1" s="295" t="s">
        <v>120</v>
      </c>
      <c r="D1" s="295" t="s">
        <v>121</v>
      </c>
      <c r="E1" s="293" t="s">
        <v>122</v>
      </c>
      <c r="F1" s="293"/>
      <c r="G1" s="293"/>
      <c r="H1" s="293"/>
      <c r="I1" s="300" t="s">
        <v>123</v>
      </c>
      <c r="J1" s="301" t="s">
        <v>133</v>
      </c>
      <c r="K1" s="297" t="s">
        <v>124</v>
      </c>
      <c r="L1" s="298"/>
      <c r="M1" s="298"/>
      <c r="N1" s="299"/>
      <c r="O1" s="297" t="s">
        <v>125</v>
      </c>
      <c r="P1" s="298"/>
      <c r="Q1" s="299"/>
      <c r="R1" s="297" t="s">
        <v>135</v>
      </c>
      <c r="S1" s="298"/>
      <c r="T1" s="299"/>
      <c r="U1" s="297" t="s">
        <v>126</v>
      </c>
      <c r="V1" s="298"/>
      <c r="W1" s="299"/>
      <c r="X1" s="297" t="s">
        <v>127</v>
      </c>
      <c r="Y1" s="298"/>
      <c r="Z1" s="299"/>
      <c r="AA1" s="297" t="s">
        <v>128</v>
      </c>
      <c r="AB1" s="298"/>
      <c r="AC1" s="299"/>
      <c r="AD1" s="102" t="s">
        <v>163</v>
      </c>
      <c r="AE1" s="102" t="s">
        <v>168</v>
      </c>
      <c r="AF1" s="102" t="s">
        <v>166</v>
      </c>
      <c r="AG1" s="297" t="s">
        <v>129</v>
      </c>
      <c r="AH1" s="298"/>
      <c r="AI1" s="299"/>
      <c r="AJ1" s="297" t="s">
        <v>130</v>
      </c>
      <c r="AK1" s="298"/>
      <c r="AL1" s="299"/>
      <c r="AM1" s="297" t="s">
        <v>131</v>
      </c>
      <c r="AN1" s="298"/>
      <c r="AO1" s="299"/>
      <c r="AP1" s="297" t="s">
        <v>132</v>
      </c>
      <c r="AQ1" s="298"/>
      <c r="AR1" s="299"/>
      <c r="AS1" s="102" t="s">
        <v>165</v>
      </c>
      <c r="AT1" s="297" t="s">
        <v>134</v>
      </c>
      <c r="AU1" s="298"/>
      <c r="AV1" s="299"/>
      <c r="AW1" s="297" t="s">
        <v>160</v>
      </c>
      <c r="AX1" s="298"/>
      <c r="AY1" s="226"/>
      <c r="AZ1" s="297" t="s">
        <v>161</v>
      </c>
      <c r="BA1" s="298"/>
      <c r="BB1" s="1" t="s">
        <v>164</v>
      </c>
      <c r="BD1" s="1" t="s">
        <v>167</v>
      </c>
    </row>
    <row r="2" spans="1:57" s="1" customFormat="1" ht="17.25" thickBot="1" x14ac:dyDescent="0.35">
      <c r="A2" s="292"/>
      <c r="B2" s="294"/>
      <c r="C2" s="296"/>
      <c r="D2" s="296"/>
      <c r="E2" s="60" t="s">
        <v>111</v>
      </c>
      <c r="F2" s="60" t="s">
        <v>110</v>
      </c>
      <c r="G2" s="60" t="s">
        <v>113</v>
      </c>
      <c r="H2" s="60" t="s">
        <v>112</v>
      </c>
      <c r="I2" s="294"/>
      <c r="J2" s="302"/>
      <c r="K2" s="13" t="s">
        <v>115</v>
      </c>
      <c r="L2" s="13" t="s">
        <v>116</v>
      </c>
      <c r="M2" s="13" t="s">
        <v>117</v>
      </c>
      <c r="N2" s="60" t="s">
        <v>114</v>
      </c>
      <c r="O2" s="13" t="s">
        <v>115</v>
      </c>
      <c r="P2" s="13" t="s">
        <v>116</v>
      </c>
      <c r="Q2" s="60" t="s">
        <v>114</v>
      </c>
      <c r="R2" s="13" t="s">
        <v>115</v>
      </c>
      <c r="S2" s="13" t="s">
        <v>116</v>
      </c>
      <c r="T2" s="60" t="s">
        <v>114</v>
      </c>
      <c r="U2" s="13" t="s">
        <v>115</v>
      </c>
      <c r="V2" s="13" t="s">
        <v>116</v>
      </c>
      <c r="W2" s="60" t="s">
        <v>114</v>
      </c>
      <c r="X2" s="13" t="s">
        <v>115</v>
      </c>
      <c r="Y2" s="13" t="s">
        <v>116</v>
      </c>
      <c r="Z2" s="60" t="s">
        <v>114</v>
      </c>
      <c r="AA2" s="13" t="s">
        <v>115</v>
      </c>
      <c r="AB2" s="13" t="s">
        <v>116</v>
      </c>
      <c r="AC2" s="60" t="s">
        <v>114</v>
      </c>
      <c r="AD2" s="104"/>
      <c r="AE2" s="104"/>
      <c r="AF2" s="104"/>
      <c r="AG2" s="13" t="s">
        <v>115</v>
      </c>
      <c r="AH2" s="13" t="s">
        <v>116</v>
      </c>
      <c r="AI2" s="60" t="s">
        <v>114</v>
      </c>
      <c r="AJ2" s="13" t="s">
        <v>115</v>
      </c>
      <c r="AK2" s="13" t="s">
        <v>116</v>
      </c>
      <c r="AL2" s="60" t="s">
        <v>114</v>
      </c>
      <c r="AM2" s="13" t="s">
        <v>115</v>
      </c>
      <c r="AN2" s="13" t="s">
        <v>116</v>
      </c>
      <c r="AO2" s="60" t="s">
        <v>114</v>
      </c>
      <c r="AP2" s="13" t="s">
        <v>115</v>
      </c>
      <c r="AQ2" s="13" t="s">
        <v>116</v>
      </c>
      <c r="AR2" s="60" t="s">
        <v>114</v>
      </c>
      <c r="AS2" s="225"/>
      <c r="AT2" s="13" t="s">
        <v>115</v>
      </c>
      <c r="AU2" s="13" t="s">
        <v>116</v>
      </c>
      <c r="AV2" s="60" t="s">
        <v>114</v>
      </c>
      <c r="AW2" s="85" t="s">
        <v>114</v>
      </c>
      <c r="AX2" s="88" t="s">
        <v>162</v>
      </c>
      <c r="AY2" s="243" t="s">
        <v>201</v>
      </c>
      <c r="AZ2" s="85" t="s">
        <v>200</v>
      </c>
      <c r="BA2" s="88" t="s">
        <v>162</v>
      </c>
      <c r="BB2" s="3" t="s">
        <v>198</v>
      </c>
      <c r="BC2" s="3" t="s">
        <v>199</v>
      </c>
      <c r="BD2" s="3" t="s">
        <v>198</v>
      </c>
      <c r="BE2" s="3" t="s">
        <v>199</v>
      </c>
    </row>
    <row r="3" spans="1:57" x14ac:dyDescent="0.3">
      <c r="A3" s="8" t="s">
        <v>136</v>
      </c>
      <c r="B3" s="9" t="s">
        <v>34</v>
      </c>
      <c r="C3" s="10" t="s">
        <v>35</v>
      </c>
      <c r="D3" s="10" t="s">
        <v>36</v>
      </c>
      <c r="E3" s="21">
        <v>23.1</v>
      </c>
      <c r="F3" s="21">
        <v>7.6</v>
      </c>
      <c r="G3" s="47">
        <v>203</v>
      </c>
      <c r="H3" s="21">
        <v>8.5</v>
      </c>
      <c r="I3" s="21">
        <v>3.1</v>
      </c>
      <c r="J3" s="21">
        <v>7.4</v>
      </c>
      <c r="K3" s="15">
        <v>5.2</v>
      </c>
      <c r="L3" s="15">
        <v>5.5</v>
      </c>
      <c r="M3" s="15"/>
      <c r="N3" s="21">
        <f>ROUND(AVERAGE(K3:M3),1)</f>
        <v>5.4</v>
      </c>
      <c r="O3" s="42">
        <v>4</v>
      </c>
      <c r="P3" s="42">
        <v>4</v>
      </c>
      <c r="Q3" s="44">
        <f>ROUND(AVERAGE(O3:P3),1)</f>
        <v>4</v>
      </c>
      <c r="R3" s="17">
        <v>2.6520000000000001</v>
      </c>
      <c r="S3" s="17">
        <v>2.6219999999999999</v>
      </c>
      <c r="T3" s="23">
        <f>ROUND(AVERAGE(R3:S3),3)</f>
        <v>2.637</v>
      </c>
      <c r="U3" s="17">
        <v>2.629</v>
      </c>
      <c r="V3" s="17">
        <v>2.6269999999999998</v>
      </c>
      <c r="W3" s="23">
        <f>ROUND(AVERAGE(U3:V3),3)</f>
        <v>2.6280000000000001</v>
      </c>
      <c r="X3" s="17">
        <v>1.4690000000000001</v>
      </c>
      <c r="Y3" s="17">
        <v>1.4590000000000001</v>
      </c>
      <c r="Z3" s="22">
        <f>ROUND(AVERAGE(X3:Y3),3)</f>
        <v>1.464</v>
      </c>
      <c r="AA3" s="19">
        <v>0.78800000000000003</v>
      </c>
      <c r="AB3" s="19"/>
      <c r="AC3" s="22">
        <f>ROUND(AVERAGE(AA3:AB3),3)</f>
        <v>0.78800000000000003</v>
      </c>
      <c r="AD3" s="105">
        <f>(AC3*62.004)/14.007</f>
        <v>3.4881953309059757</v>
      </c>
      <c r="AE3" s="105">
        <f>1/AD3</f>
        <v>0.28668119332075187</v>
      </c>
      <c r="AF3" s="103">
        <f>((AD3*0.001)/62.004)*1000*1000</f>
        <v>56.257585492967813</v>
      </c>
      <c r="AG3" s="19">
        <v>0.39600000000000002</v>
      </c>
      <c r="AH3" s="19">
        <v>0.38300000000000001</v>
      </c>
      <c r="AI3" s="22">
        <f>ROUND(AVERAGE(AG3:AH3),3)</f>
        <v>0.39</v>
      </c>
      <c r="AJ3" s="19">
        <v>0.28899999999999998</v>
      </c>
      <c r="AK3" s="19">
        <v>0.30399999999999999</v>
      </c>
      <c r="AL3" s="22">
        <f>ROUND(AVERAGE(AJ3:AK3),3)</f>
        <v>0.29699999999999999</v>
      </c>
      <c r="AM3" s="19">
        <v>0.28299999999999997</v>
      </c>
      <c r="AN3" s="19">
        <v>0.28499999999999998</v>
      </c>
      <c r="AO3" s="22">
        <f>ROUND(AVERAGE(AM3:AN3),3)</f>
        <v>0.28399999999999997</v>
      </c>
      <c r="AP3" s="19">
        <v>17.975000000000001</v>
      </c>
      <c r="AQ3" s="19"/>
      <c r="AR3" s="22">
        <f>ROUND(AVERAGE(AP3:AQ3),3)</f>
        <v>17.975000000000001</v>
      </c>
      <c r="AS3" s="103">
        <f>((AR3*0.001)/35.453)*1000*1000</f>
        <v>507.00927989168764</v>
      </c>
      <c r="AT3" s="55">
        <v>0.12139999999999999</v>
      </c>
      <c r="AU3" s="55">
        <v>0.1179</v>
      </c>
      <c r="AV3" s="56">
        <f>ROUND(AVERAGE(AT3:AU3),4)</f>
        <v>0.1197</v>
      </c>
      <c r="AW3" s="239">
        <v>3.98</v>
      </c>
      <c r="AX3" s="236">
        <v>0.18665975141479954</v>
      </c>
      <c r="AY3" s="239"/>
      <c r="AZ3" s="239">
        <v>-0.49</v>
      </c>
      <c r="BA3" s="236">
        <v>0.4496274685224993</v>
      </c>
      <c r="BB3" s="244"/>
      <c r="BC3" s="244">
        <f>AF3/AS3</f>
        <v>0.11095967613252783</v>
      </c>
      <c r="BD3" s="245"/>
      <c r="BE3" s="245">
        <f>AE3</f>
        <v>0.28668119332075187</v>
      </c>
    </row>
    <row r="4" spans="1:57" x14ac:dyDescent="0.3">
      <c r="A4" s="59" t="s">
        <v>37</v>
      </c>
      <c r="B4" s="5" t="s">
        <v>38</v>
      </c>
      <c r="C4" s="6" t="s">
        <v>39</v>
      </c>
      <c r="D4" s="6" t="s">
        <v>40</v>
      </c>
      <c r="E4" s="24">
        <v>23.6</v>
      </c>
      <c r="F4" s="24">
        <v>7.3</v>
      </c>
      <c r="G4" s="48">
        <v>99</v>
      </c>
      <c r="H4" s="24">
        <v>7.2</v>
      </c>
      <c r="I4" s="24">
        <v>1.2</v>
      </c>
      <c r="J4" s="24">
        <v>4.8</v>
      </c>
      <c r="K4" s="16">
        <v>3.3</v>
      </c>
      <c r="L4" s="16">
        <v>3.4</v>
      </c>
      <c r="M4" s="16"/>
      <c r="N4" s="21">
        <f t="shared" ref="N4:N42" si="0">ROUND(AVERAGE(K4:M4),1)</f>
        <v>3.4</v>
      </c>
      <c r="O4" s="43">
        <v>2.8</v>
      </c>
      <c r="P4" s="43">
        <v>2.7</v>
      </c>
      <c r="Q4" s="44">
        <f t="shared" ref="Q4:Q44" si="1">ROUND(AVERAGE(O4:P4),1)</f>
        <v>2.8</v>
      </c>
      <c r="R4" s="18">
        <v>1.044</v>
      </c>
      <c r="S4" s="18">
        <v>1.0089999999999999</v>
      </c>
      <c r="T4" s="23">
        <f t="shared" ref="T4:T42" si="2">ROUND(AVERAGE(R4:S4),3)</f>
        <v>1.0269999999999999</v>
      </c>
      <c r="U4" s="18">
        <v>0.89200000000000002</v>
      </c>
      <c r="V4" s="18">
        <v>0.88700000000000001</v>
      </c>
      <c r="W4" s="23">
        <f t="shared" ref="W4:W42" si="3">ROUND(AVERAGE(U4:V4),3)</f>
        <v>0.89</v>
      </c>
      <c r="X4" s="18">
        <v>3.7999999999999999E-2</v>
      </c>
      <c r="Y4" s="18">
        <v>3.7999999999999999E-2</v>
      </c>
      <c r="Z4" s="22">
        <f t="shared" ref="Z4:Z42" si="4">ROUND(AVERAGE(X4:Y4),3)</f>
        <v>3.7999999999999999E-2</v>
      </c>
      <c r="AA4" s="20">
        <v>0.62</v>
      </c>
      <c r="AB4" s="20"/>
      <c r="AC4" s="22">
        <f t="shared" ref="AC4:AC43" si="5">ROUND(AVERAGE(AA4:AB4),3)</f>
        <v>0.62</v>
      </c>
      <c r="AD4" s="105">
        <f t="shared" ref="AD4:AD38" si="6">(AC4*62.004)/14.007</f>
        <v>2.744519168986935</v>
      </c>
      <c r="AE4" s="105">
        <f t="shared" ref="AE4:AE38" si="7">1/AD4</f>
        <v>0.36436254893024594</v>
      </c>
      <c r="AF4" s="103">
        <f t="shared" ref="AF4:AF38" si="8">((AD4*0.001)/62.004)*1000*1000</f>
        <v>44.263582494467052</v>
      </c>
      <c r="AG4" s="20">
        <v>6.6000000000000003E-2</v>
      </c>
      <c r="AH4" s="20">
        <v>6.4000000000000001E-2</v>
      </c>
      <c r="AI4" s="22">
        <f t="shared" ref="AI4:AI42" si="9">ROUND(AVERAGE(AG4:AH4),3)</f>
        <v>6.5000000000000002E-2</v>
      </c>
      <c r="AJ4" s="20">
        <v>0.03</v>
      </c>
      <c r="AK4" s="20">
        <v>2.3E-2</v>
      </c>
      <c r="AL4" s="22">
        <f t="shared" ref="AL4:AL42" si="10">ROUND(AVERAGE(AJ4:AK4),3)</f>
        <v>2.7E-2</v>
      </c>
      <c r="AM4" s="20">
        <v>1.4999999999999999E-2</v>
      </c>
      <c r="AN4" s="20">
        <v>1.2E-2</v>
      </c>
      <c r="AO4" s="22">
        <f t="shared" ref="AO4:AO42" si="11">ROUND(AVERAGE(AM4:AN4),3)</f>
        <v>1.4E-2</v>
      </c>
      <c r="AP4" s="20">
        <v>6.0010000000000003</v>
      </c>
      <c r="AQ4" s="20"/>
      <c r="AR4" s="22">
        <f t="shared" ref="AR4:AR43" si="12">ROUND(AVERAGE(AP4:AQ4),3)</f>
        <v>6.0010000000000003</v>
      </c>
      <c r="AS4" s="103">
        <f t="shared" ref="AS4:AS38" si="13">((AR4*0.001)/35.453)*1000*1000</f>
        <v>169.26635263588412</v>
      </c>
      <c r="AT4" s="57">
        <v>8.3000000000000004E-2</v>
      </c>
      <c r="AU4" s="57">
        <v>8.2000000000000003E-2</v>
      </c>
      <c r="AV4" s="56">
        <f t="shared" ref="AV4:AV44" si="14">ROUND(AVERAGE(AT4:AU4),4)</f>
        <v>8.2500000000000004E-2</v>
      </c>
      <c r="AW4" s="240">
        <v>7.05</v>
      </c>
      <c r="AX4" s="237">
        <v>3.8206941608826664E-2</v>
      </c>
      <c r="AY4" s="240">
        <v>2.16</v>
      </c>
      <c r="AZ4" s="240"/>
      <c r="BA4" s="237">
        <v>7.8324055819496793E-2</v>
      </c>
      <c r="BB4" s="244">
        <f>AF4/AS4</f>
        <v>0.26150254793806704</v>
      </c>
      <c r="BC4" s="244"/>
      <c r="BD4" s="245">
        <f>AE4</f>
        <v>0.36436254893024594</v>
      </c>
      <c r="BE4" s="245"/>
    </row>
    <row r="5" spans="1:57" x14ac:dyDescent="0.3">
      <c r="A5" s="59" t="s">
        <v>0</v>
      </c>
      <c r="B5" s="5" t="s">
        <v>41</v>
      </c>
      <c r="C5" s="6" t="s">
        <v>42</v>
      </c>
      <c r="D5" s="6" t="s">
        <v>36</v>
      </c>
      <c r="E5" s="24">
        <v>23.4</v>
      </c>
      <c r="F5" s="24">
        <v>7.2</v>
      </c>
      <c r="G5" s="48">
        <v>124</v>
      </c>
      <c r="H5" s="24">
        <v>9.5</v>
      </c>
      <c r="I5" s="24">
        <v>1.8</v>
      </c>
      <c r="J5" s="24">
        <v>5.7</v>
      </c>
      <c r="K5" s="16">
        <v>4</v>
      </c>
      <c r="L5" s="16">
        <v>4.0999999999999996</v>
      </c>
      <c r="M5" s="16"/>
      <c r="N5" s="21">
        <f t="shared" si="0"/>
        <v>4.0999999999999996</v>
      </c>
      <c r="O5" s="43">
        <v>3.4</v>
      </c>
      <c r="P5" s="43">
        <v>3.3</v>
      </c>
      <c r="Q5" s="44">
        <f t="shared" si="1"/>
        <v>3.4</v>
      </c>
      <c r="R5" s="18">
        <v>1.1950000000000001</v>
      </c>
      <c r="S5" s="18">
        <v>1.2090000000000001</v>
      </c>
      <c r="T5" s="23">
        <f t="shared" si="2"/>
        <v>1.202</v>
      </c>
      <c r="U5" s="18">
        <v>1.0309999999999999</v>
      </c>
      <c r="V5" s="18">
        <v>1.0509999999999999</v>
      </c>
      <c r="W5" s="23">
        <f t="shared" si="3"/>
        <v>1.0409999999999999</v>
      </c>
      <c r="X5" s="18">
        <v>8.1000000000000003E-2</v>
      </c>
      <c r="Y5" s="18">
        <v>0.08</v>
      </c>
      <c r="Z5" s="22">
        <f t="shared" si="4"/>
        <v>8.1000000000000003E-2</v>
      </c>
      <c r="AA5" s="20">
        <v>0.63800000000000001</v>
      </c>
      <c r="AB5" s="20"/>
      <c r="AC5" s="22">
        <f t="shared" si="5"/>
        <v>0.63800000000000001</v>
      </c>
      <c r="AD5" s="105">
        <f t="shared" si="6"/>
        <v>2.8241987577639751</v>
      </c>
      <c r="AE5" s="105">
        <f t="shared" si="7"/>
        <v>0.35408272780055244</v>
      </c>
      <c r="AF5" s="103">
        <f t="shared" si="8"/>
        <v>45.548654244306427</v>
      </c>
      <c r="AG5" s="20">
        <v>8.2000000000000003E-2</v>
      </c>
      <c r="AH5" s="20">
        <v>8.4000000000000005E-2</v>
      </c>
      <c r="AI5" s="22">
        <f t="shared" si="9"/>
        <v>8.3000000000000004E-2</v>
      </c>
      <c r="AJ5" s="20">
        <v>3.7999999999999999E-2</v>
      </c>
      <c r="AK5" s="20">
        <v>3.9E-2</v>
      </c>
      <c r="AL5" s="22">
        <f t="shared" si="10"/>
        <v>3.9E-2</v>
      </c>
      <c r="AM5" s="20">
        <v>2.7E-2</v>
      </c>
      <c r="AN5" s="20">
        <v>2.5000000000000001E-2</v>
      </c>
      <c r="AO5" s="22">
        <f t="shared" si="11"/>
        <v>2.5999999999999999E-2</v>
      </c>
      <c r="AP5" s="20">
        <v>9.3580000000000005</v>
      </c>
      <c r="AQ5" s="20"/>
      <c r="AR5" s="22">
        <f t="shared" si="12"/>
        <v>9.3580000000000005</v>
      </c>
      <c r="AS5" s="103">
        <f t="shared" si="13"/>
        <v>263.95509547852083</v>
      </c>
      <c r="AT5" s="57">
        <v>9.5100000000000004E-2</v>
      </c>
      <c r="AU5" s="57">
        <v>9.3700000000000006E-2</v>
      </c>
      <c r="AV5" s="56">
        <f t="shared" si="14"/>
        <v>9.4399999999999998E-2</v>
      </c>
      <c r="AW5" s="240">
        <v>7.81</v>
      </c>
      <c r="AX5" s="237">
        <v>5.4590160958753485E-2</v>
      </c>
      <c r="AY5" s="240"/>
      <c r="AZ5" s="240">
        <v>2.87</v>
      </c>
      <c r="BA5" s="237">
        <v>0.2451165193312918</v>
      </c>
      <c r="BB5" s="244"/>
      <c r="BC5" s="244">
        <f>AF5/AS5</f>
        <v>0.1725621328193413</v>
      </c>
      <c r="BD5" s="245"/>
      <c r="BE5" s="245">
        <f>AE5</f>
        <v>0.35408272780055244</v>
      </c>
    </row>
    <row r="6" spans="1:57" x14ac:dyDescent="0.3">
      <c r="A6" s="59" t="s">
        <v>1</v>
      </c>
      <c r="B6" s="5" t="s">
        <v>43</v>
      </c>
      <c r="C6" s="6" t="s">
        <v>44</v>
      </c>
      <c r="D6" s="6" t="s">
        <v>45</v>
      </c>
      <c r="E6" s="24">
        <v>22.3</v>
      </c>
      <c r="F6" s="24">
        <v>7.3</v>
      </c>
      <c r="G6" s="48">
        <v>97</v>
      </c>
      <c r="H6" s="24">
        <v>8.3000000000000007</v>
      </c>
      <c r="I6" s="24">
        <v>1.5</v>
      </c>
      <c r="J6" s="24">
        <v>5.7</v>
      </c>
      <c r="K6" s="16">
        <v>4.0999999999999996</v>
      </c>
      <c r="L6" s="16">
        <v>3.9</v>
      </c>
      <c r="M6" s="16"/>
      <c r="N6" s="21">
        <f t="shared" si="0"/>
        <v>4</v>
      </c>
      <c r="O6" s="43">
        <v>3.5</v>
      </c>
      <c r="P6" s="43">
        <v>3.5</v>
      </c>
      <c r="Q6" s="44">
        <f t="shared" si="1"/>
        <v>3.5</v>
      </c>
      <c r="R6" s="18">
        <v>1.1299999999999999</v>
      </c>
      <c r="S6" s="18">
        <v>1.1619999999999999</v>
      </c>
      <c r="T6" s="23">
        <f t="shared" si="2"/>
        <v>1.1459999999999999</v>
      </c>
      <c r="U6" s="18">
        <v>1.0209999999999999</v>
      </c>
      <c r="V6" s="18">
        <v>1.0249999999999999</v>
      </c>
      <c r="W6" s="23">
        <f t="shared" si="3"/>
        <v>1.0229999999999999</v>
      </c>
      <c r="X6" s="18">
        <v>7.5999999999999998E-2</v>
      </c>
      <c r="Y6" s="18">
        <v>7.6999999999999999E-2</v>
      </c>
      <c r="Z6" s="22">
        <f t="shared" si="4"/>
        <v>7.6999999999999999E-2</v>
      </c>
      <c r="AA6" s="20">
        <v>0.61399999999999999</v>
      </c>
      <c r="AB6" s="20"/>
      <c r="AC6" s="22">
        <f t="shared" si="5"/>
        <v>0.61399999999999999</v>
      </c>
      <c r="AD6" s="105">
        <f t="shared" si="6"/>
        <v>2.717959306061255</v>
      </c>
      <c r="AE6" s="105">
        <f t="shared" si="7"/>
        <v>0.36792309501099751</v>
      </c>
      <c r="AF6" s="103">
        <f t="shared" si="8"/>
        <v>43.835225244520601</v>
      </c>
      <c r="AG6" s="20">
        <v>6.6000000000000003E-2</v>
      </c>
      <c r="AH6" s="20">
        <v>6.8000000000000005E-2</v>
      </c>
      <c r="AI6" s="22">
        <f t="shared" si="9"/>
        <v>6.7000000000000004E-2</v>
      </c>
      <c r="AJ6" s="20">
        <v>3.5000000000000003E-2</v>
      </c>
      <c r="AK6" s="20">
        <v>3.5000000000000003E-2</v>
      </c>
      <c r="AL6" s="22">
        <f t="shared" si="10"/>
        <v>3.5000000000000003E-2</v>
      </c>
      <c r="AM6" s="20">
        <v>2.1999999999999999E-2</v>
      </c>
      <c r="AN6" s="20">
        <v>2.1999999999999999E-2</v>
      </c>
      <c r="AO6" s="22">
        <f t="shared" si="11"/>
        <v>2.1999999999999999E-2</v>
      </c>
      <c r="AP6" s="20">
        <v>6.1909999999999998</v>
      </c>
      <c r="AQ6" s="20"/>
      <c r="AR6" s="22">
        <f t="shared" si="12"/>
        <v>6.1909999999999998</v>
      </c>
      <c r="AS6" s="103">
        <f t="shared" si="13"/>
        <v>174.62556060135955</v>
      </c>
      <c r="AT6" s="57">
        <v>0.1168</v>
      </c>
      <c r="AU6" s="57">
        <v>0.1154</v>
      </c>
      <c r="AV6" s="56">
        <f t="shared" si="14"/>
        <v>0.11609999999999999</v>
      </c>
      <c r="AW6" s="240">
        <v>7.62</v>
      </c>
      <c r="AX6" s="237">
        <v>0.10430932917406312</v>
      </c>
      <c r="AY6" s="240">
        <v>0.31</v>
      </c>
      <c r="AZ6" s="240"/>
      <c r="BA6" s="237">
        <v>0.34232556374839684</v>
      </c>
      <c r="BB6" s="244">
        <f>AF6/AS6</f>
        <v>0.25102410605620884</v>
      </c>
      <c r="BC6" s="244"/>
      <c r="BD6" s="245">
        <f>AE6</f>
        <v>0.36792309501099751</v>
      </c>
      <c r="BE6" s="245"/>
    </row>
    <row r="7" spans="1:57" x14ac:dyDescent="0.3">
      <c r="A7" s="59" t="s">
        <v>2</v>
      </c>
      <c r="B7" s="5" t="s">
        <v>46</v>
      </c>
      <c r="C7" s="6" t="s">
        <v>47</v>
      </c>
      <c r="D7" s="6" t="s">
        <v>36</v>
      </c>
      <c r="E7" s="24">
        <v>23.9</v>
      </c>
      <c r="F7" s="24">
        <v>7.1</v>
      </c>
      <c r="G7" s="48">
        <v>129</v>
      </c>
      <c r="H7" s="24">
        <v>7.2</v>
      </c>
      <c r="I7" s="24">
        <v>1.5</v>
      </c>
      <c r="J7" s="24">
        <v>5.5</v>
      </c>
      <c r="K7" s="16">
        <v>4</v>
      </c>
      <c r="L7" s="16">
        <v>4</v>
      </c>
      <c r="M7" s="16"/>
      <c r="N7" s="21">
        <f t="shared" si="0"/>
        <v>4</v>
      </c>
      <c r="O7" s="43">
        <v>3.4</v>
      </c>
      <c r="P7" s="43">
        <v>3.3</v>
      </c>
      <c r="Q7" s="44">
        <f t="shared" si="1"/>
        <v>3.4</v>
      </c>
      <c r="R7" s="18">
        <v>1.458</v>
      </c>
      <c r="S7" s="18">
        <v>1.5129999999999999</v>
      </c>
      <c r="T7" s="23">
        <f t="shared" si="2"/>
        <v>1.486</v>
      </c>
      <c r="U7" s="18">
        <v>1.391</v>
      </c>
      <c r="V7" s="18">
        <v>1.379</v>
      </c>
      <c r="W7" s="23">
        <f t="shared" si="3"/>
        <v>1.385</v>
      </c>
      <c r="X7" s="18">
        <v>0.156</v>
      </c>
      <c r="Y7" s="18">
        <v>0.157</v>
      </c>
      <c r="Z7" s="22">
        <f t="shared" si="4"/>
        <v>0.157</v>
      </c>
      <c r="AA7" s="20">
        <v>0.86799999999999999</v>
      </c>
      <c r="AB7" s="20"/>
      <c r="AC7" s="22">
        <f t="shared" si="5"/>
        <v>0.86799999999999999</v>
      </c>
      <c r="AD7" s="105">
        <f t="shared" si="6"/>
        <v>3.8423268365817091</v>
      </c>
      <c r="AE7" s="105">
        <f t="shared" si="7"/>
        <v>0.26025896352160421</v>
      </c>
      <c r="AF7" s="103">
        <f t="shared" si="8"/>
        <v>61.969015492253888</v>
      </c>
      <c r="AG7" s="20">
        <v>8.6999999999999994E-2</v>
      </c>
      <c r="AH7" s="20">
        <v>8.8999999999999996E-2</v>
      </c>
      <c r="AI7" s="22">
        <f t="shared" si="9"/>
        <v>8.7999999999999995E-2</v>
      </c>
      <c r="AJ7" s="20">
        <v>4.9000000000000002E-2</v>
      </c>
      <c r="AK7" s="20">
        <v>4.9000000000000002E-2</v>
      </c>
      <c r="AL7" s="22">
        <f t="shared" si="10"/>
        <v>4.9000000000000002E-2</v>
      </c>
      <c r="AM7" s="20">
        <v>3.9E-2</v>
      </c>
      <c r="AN7" s="20">
        <v>0.04</v>
      </c>
      <c r="AO7" s="22">
        <f t="shared" si="11"/>
        <v>0.04</v>
      </c>
      <c r="AP7" s="20">
        <v>9.6170000000000009</v>
      </c>
      <c r="AQ7" s="20"/>
      <c r="AR7" s="22">
        <f t="shared" si="12"/>
        <v>9.6170000000000009</v>
      </c>
      <c r="AS7" s="103">
        <f t="shared" si="13"/>
        <v>271.26054212619522</v>
      </c>
      <c r="AT7" s="57">
        <v>9.5899999999999999E-2</v>
      </c>
      <c r="AU7" s="57">
        <v>9.4500000000000001E-2</v>
      </c>
      <c r="AV7" s="56">
        <f t="shared" si="14"/>
        <v>9.5200000000000007E-2</v>
      </c>
      <c r="AW7" s="240">
        <v>7.23</v>
      </c>
      <c r="AX7" s="237">
        <v>5.5947046545949355E-2</v>
      </c>
      <c r="AY7" s="240"/>
      <c r="AZ7" s="240">
        <v>4.2699999999999996</v>
      </c>
      <c r="BA7" s="237">
        <v>0.2820370661208334</v>
      </c>
      <c r="BB7" s="244"/>
      <c r="BC7" s="244">
        <f>AF7/AS7</f>
        <v>0.22844832133169152</v>
      </c>
      <c r="BD7" s="245"/>
      <c r="BE7" s="245">
        <f>AE7</f>
        <v>0.26025896352160421</v>
      </c>
    </row>
    <row r="8" spans="1:57" x14ac:dyDescent="0.3">
      <c r="A8" s="59" t="s">
        <v>3</v>
      </c>
      <c r="B8" s="5" t="s">
        <v>46</v>
      </c>
      <c r="C8" s="6" t="s">
        <v>44</v>
      </c>
      <c r="D8" s="6" t="s">
        <v>48</v>
      </c>
      <c r="E8" s="24">
        <v>24.9</v>
      </c>
      <c r="F8" s="24">
        <v>7.3</v>
      </c>
      <c r="G8" s="48">
        <v>134</v>
      </c>
      <c r="H8" s="24">
        <v>7.9</v>
      </c>
      <c r="I8" s="24">
        <v>3.9</v>
      </c>
      <c r="J8" s="24">
        <v>8.8000000000000007</v>
      </c>
      <c r="K8" s="16">
        <v>6.7</v>
      </c>
      <c r="L8" s="16">
        <v>6.7</v>
      </c>
      <c r="M8" s="16"/>
      <c r="N8" s="21">
        <f t="shared" si="0"/>
        <v>6.7</v>
      </c>
      <c r="O8" s="43">
        <v>5.6</v>
      </c>
      <c r="P8" s="43">
        <v>5.5</v>
      </c>
      <c r="Q8" s="44">
        <f t="shared" si="1"/>
        <v>5.6</v>
      </c>
      <c r="R8" s="18">
        <v>1.8420000000000001</v>
      </c>
      <c r="S8" s="18">
        <v>1.857</v>
      </c>
      <c r="T8" s="23">
        <f t="shared" si="2"/>
        <v>1.85</v>
      </c>
      <c r="U8" s="18">
        <v>1.7250000000000001</v>
      </c>
      <c r="V8" s="18">
        <v>1.712</v>
      </c>
      <c r="W8" s="23">
        <f t="shared" si="3"/>
        <v>1.7190000000000001</v>
      </c>
      <c r="X8" s="18">
        <v>0.41899999999999998</v>
      </c>
      <c r="Y8" s="18">
        <v>0.42099999999999999</v>
      </c>
      <c r="Z8" s="22">
        <f t="shared" si="4"/>
        <v>0.42</v>
      </c>
      <c r="AA8" s="20">
        <v>0.64700000000000002</v>
      </c>
      <c r="AB8" s="20"/>
      <c r="AC8" s="22">
        <f t="shared" si="5"/>
        <v>0.64700000000000002</v>
      </c>
      <c r="AD8" s="105">
        <f t="shared" si="6"/>
        <v>2.8640385521524951</v>
      </c>
      <c r="AE8" s="105">
        <f t="shared" si="7"/>
        <v>0.3491573111850888</v>
      </c>
      <c r="AF8" s="103">
        <f t="shared" si="8"/>
        <v>46.191190119226107</v>
      </c>
      <c r="AG8" s="20">
        <v>9.6000000000000002E-2</v>
      </c>
      <c r="AH8" s="20">
        <v>9.4E-2</v>
      </c>
      <c r="AI8" s="22">
        <f t="shared" si="9"/>
        <v>9.5000000000000001E-2</v>
      </c>
      <c r="AJ8" s="20">
        <v>3.7999999999999999E-2</v>
      </c>
      <c r="AK8" s="20">
        <v>3.9E-2</v>
      </c>
      <c r="AL8" s="22">
        <f t="shared" si="10"/>
        <v>3.9E-2</v>
      </c>
      <c r="AM8" s="20">
        <v>0.02</v>
      </c>
      <c r="AN8" s="20">
        <v>0.02</v>
      </c>
      <c r="AO8" s="22">
        <f t="shared" si="11"/>
        <v>0.02</v>
      </c>
      <c r="AP8" s="20">
        <v>8.3330000000000002</v>
      </c>
      <c r="AQ8" s="20"/>
      <c r="AR8" s="22">
        <f t="shared" si="12"/>
        <v>8.3330000000000002</v>
      </c>
      <c r="AS8" s="103">
        <f t="shared" si="13"/>
        <v>235.0435788226666</v>
      </c>
      <c r="AT8" s="57">
        <v>0.16969999999999999</v>
      </c>
      <c r="AU8" s="57">
        <v>0.16689999999999999</v>
      </c>
      <c r="AV8" s="56">
        <f t="shared" si="14"/>
        <v>0.16830000000000001</v>
      </c>
      <c r="AW8" s="241">
        <v>5.52</v>
      </c>
      <c r="AX8" s="238">
        <v>6.4700339775033672E-2</v>
      </c>
      <c r="AY8" s="241">
        <v>-1.41</v>
      </c>
      <c r="AZ8" s="241"/>
      <c r="BA8" s="238">
        <v>0.17292059735988036</v>
      </c>
      <c r="BB8" s="244">
        <f>AF8/AS8</f>
        <v>0.19652181246812953</v>
      </c>
      <c r="BC8" s="244"/>
      <c r="BD8" s="245">
        <f>AE8</f>
        <v>0.3491573111850888</v>
      </c>
      <c r="BE8" s="245"/>
    </row>
    <row r="9" spans="1:57" x14ac:dyDescent="0.3">
      <c r="A9" s="59" t="s">
        <v>4</v>
      </c>
      <c r="B9" s="5" t="s">
        <v>49</v>
      </c>
      <c r="C9" s="6" t="s">
        <v>44</v>
      </c>
      <c r="D9" s="6" t="s">
        <v>36</v>
      </c>
      <c r="E9" s="24">
        <v>24</v>
      </c>
      <c r="F9" s="24">
        <v>7.1</v>
      </c>
      <c r="G9" s="48">
        <v>128</v>
      </c>
      <c r="H9" s="24">
        <v>6.9</v>
      </c>
      <c r="I9" s="24">
        <v>1.5</v>
      </c>
      <c r="J9" s="24">
        <v>5.8</v>
      </c>
      <c r="K9" s="16">
        <v>4.2</v>
      </c>
      <c r="L9" s="16">
        <v>4.2</v>
      </c>
      <c r="M9" s="16"/>
      <c r="N9" s="21">
        <f t="shared" si="0"/>
        <v>4.2</v>
      </c>
      <c r="O9" s="43">
        <v>3.6</v>
      </c>
      <c r="P9" s="43">
        <v>3.5</v>
      </c>
      <c r="Q9" s="44">
        <f t="shared" si="1"/>
        <v>3.6</v>
      </c>
      <c r="R9" s="18">
        <v>1.528</v>
      </c>
      <c r="S9" s="18">
        <v>1.5740000000000001</v>
      </c>
      <c r="T9" s="23">
        <f t="shared" si="2"/>
        <v>1.5509999999999999</v>
      </c>
      <c r="U9" s="18">
        <v>1.417</v>
      </c>
      <c r="V9" s="18">
        <v>1.4019999999999999</v>
      </c>
      <c r="W9" s="23">
        <f t="shared" si="3"/>
        <v>1.41</v>
      </c>
      <c r="X9" s="18">
        <v>7.8E-2</v>
      </c>
      <c r="Y9" s="18">
        <v>8.2000000000000003E-2</v>
      </c>
      <c r="Z9" s="22">
        <f t="shared" si="4"/>
        <v>0.08</v>
      </c>
      <c r="AA9" s="20">
        <v>0.89200000000000002</v>
      </c>
      <c r="AB9" s="20"/>
      <c r="AC9" s="22">
        <f t="shared" si="5"/>
        <v>0.89200000000000002</v>
      </c>
      <c r="AD9" s="105">
        <f t="shared" si="6"/>
        <v>3.9485662882844292</v>
      </c>
      <c r="AE9" s="105">
        <f t="shared" si="7"/>
        <v>0.253256480198153</v>
      </c>
      <c r="AF9" s="103">
        <f t="shared" si="8"/>
        <v>63.682444492039693</v>
      </c>
      <c r="AG9" s="20">
        <v>6.4000000000000001E-2</v>
      </c>
      <c r="AH9" s="20">
        <v>6.3E-2</v>
      </c>
      <c r="AI9" s="22">
        <f t="shared" si="9"/>
        <v>6.4000000000000001E-2</v>
      </c>
      <c r="AJ9" s="20">
        <v>3.1E-2</v>
      </c>
      <c r="AK9" s="20">
        <v>3.1E-2</v>
      </c>
      <c r="AL9" s="22">
        <f t="shared" si="10"/>
        <v>3.1E-2</v>
      </c>
      <c r="AM9" s="20">
        <v>1.9E-2</v>
      </c>
      <c r="AN9" s="20">
        <v>1.9E-2</v>
      </c>
      <c r="AO9" s="22">
        <f t="shared" si="11"/>
        <v>1.9E-2</v>
      </c>
      <c r="AP9" s="20">
        <v>9.5950000000000006</v>
      </c>
      <c r="AQ9" s="20"/>
      <c r="AR9" s="22">
        <f t="shared" si="12"/>
        <v>9.5950000000000006</v>
      </c>
      <c r="AS9" s="103">
        <f t="shared" si="13"/>
        <v>270.64000225650864</v>
      </c>
      <c r="AT9" s="57">
        <v>0.10440000000000001</v>
      </c>
      <c r="AU9" s="57">
        <v>0.1026</v>
      </c>
      <c r="AV9" s="56">
        <f t="shared" si="14"/>
        <v>0.10349999999999999</v>
      </c>
      <c r="AW9" s="241">
        <v>7.76</v>
      </c>
      <c r="AX9" s="238">
        <v>0.10760669042420909</v>
      </c>
      <c r="AY9" s="242"/>
      <c r="AZ9" s="241">
        <v>2.1</v>
      </c>
      <c r="BA9" s="238">
        <v>4.0142253978063553E-3</v>
      </c>
      <c r="BB9" s="244"/>
      <c r="BC9" s="244">
        <f>AF9/AS9</f>
        <v>0.23530314794958657</v>
      </c>
      <c r="BD9" s="245"/>
      <c r="BE9" s="245">
        <f>AE9</f>
        <v>0.253256480198153</v>
      </c>
    </row>
    <row r="10" spans="1:57" x14ac:dyDescent="0.3">
      <c r="A10" s="59" t="s">
        <v>5</v>
      </c>
      <c r="B10" s="5" t="s">
        <v>50</v>
      </c>
      <c r="C10" s="6" t="s">
        <v>42</v>
      </c>
      <c r="D10" s="6" t="s">
        <v>51</v>
      </c>
      <c r="E10" s="24">
        <v>23.7</v>
      </c>
      <c r="F10" s="24">
        <v>6.6</v>
      </c>
      <c r="G10" s="48">
        <v>175</v>
      </c>
      <c r="H10" s="24">
        <v>5.7</v>
      </c>
      <c r="I10" s="24">
        <v>1.3</v>
      </c>
      <c r="J10" s="24">
        <v>6.1</v>
      </c>
      <c r="K10" s="16">
        <v>4.7</v>
      </c>
      <c r="L10" s="16">
        <v>4.5999999999999996</v>
      </c>
      <c r="M10" s="16"/>
      <c r="N10" s="21">
        <f t="shared" si="0"/>
        <v>4.7</v>
      </c>
      <c r="O10" s="43">
        <v>3.9</v>
      </c>
      <c r="P10" s="43">
        <v>3.9</v>
      </c>
      <c r="Q10" s="44">
        <f t="shared" si="1"/>
        <v>3.9</v>
      </c>
      <c r="R10" s="18">
        <v>2.5590000000000002</v>
      </c>
      <c r="S10" s="18">
        <v>2.6309999999999998</v>
      </c>
      <c r="T10" s="23">
        <f t="shared" si="2"/>
        <v>2.5950000000000002</v>
      </c>
      <c r="U10" s="18">
        <v>2.5350000000000001</v>
      </c>
      <c r="V10" s="18">
        <v>2.528</v>
      </c>
      <c r="W10" s="23">
        <f t="shared" si="3"/>
        <v>2.532</v>
      </c>
      <c r="X10" s="18">
        <v>0.104</v>
      </c>
      <c r="Y10" s="18">
        <v>0.10299999999999999</v>
      </c>
      <c r="Z10" s="22">
        <f t="shared" si="4"/>
        <v>0.104</v>
      </c>
      <c r="AA10" s="20">
        <v>1.927</v>
      </c>
      <c r="AB10" s="20"/>
      <c r="AC10" s="22">
        <f t="shared" si="5"/>
        <v>1.927</v>
      </c>
      <c r="AD10" s="105">
        <f t="shared" si="6"/>
        <v>8.5301426429642326</v>
      </c>
      <c r="AE10" s="105">
        <f t="shared" si="7"/>
        <v>0.11723133385404902</v>
      </c>
      <c r="AF10" s="103">
        <f t="shared" si="8"/>
        <v>137.57407010780327</v>
      </c>
      <c r="AG10" s="20">
        <v>0.151</v>
      </c>
      <c r="AH10" s="20">
        <v>0.154</v>
      </c>
      <c r="AI10" s="22">
        <f t="shared" si="9"/>
        <v>0.153</v>
      </c>
      <c r="AJ10" s="20">
        <v>0.107</v>
      </c>
      <c r="AK10" s="20">
        <v>0.109</v>
      </c>
      <c r="AL10" s="22">
        <f t="shared" si="10"/>
        <v>0.108</v>
      </c>
      <c r="AM10" s="20">
        <v>0.10299999999999999</v>
      </c>
      <c r="AN10" s="20">
        <v>0.105</v>
      </c>
      <c r="AO10" s="22">
        <f t="shared" si="11"/>
        <v>0.104</v>
      </c>
      <c r="AP10" s="20">
        <v>12.201000000000001</v>
      </c>
      <c r="AQ10" s="20"/>
      <c r="AR10" s="22">
        <f t="shared" si="12"/>
        <v>12.201000000000001</v>
      </c>
      <c r="AS10" s="103">
        <f t="shared" si="13"/>
        <v>344.1457704566609</v>
      </c>
      <c r="AT10" s="57">
        <v>0.1096</v>
      </c>
      <c r="AU10" s="57">
        <v>0.1072</v>
      </c>
      <c r="AV10" s="56">
        <f t="shared" si="14"/>
        <v>0.1084</v>
      </c>
      <c r="AW10" s="241">
        <v>9.16</v>
      </c>
      <c r="AX10" s="238">
        <v>0.15136248279276981</v>
      </c>
      <c r="AY10" s="241">
        <v>13.54</v>
      </c>
      <c r="AZ10" s="241"/>
      <c r="BA10" s="238">
        <v>0.31853105428015832</v>
      </c>
      <c r="BB10" s="244">
        <f>AF10/AS10</f>
        <v>0.39975522559888121</v>
      </c>
      <c r="BC10" s="244"/>
      <c r="BD10" s="245">
        <f>AE10</f>
        <v>0.11723133385404902</v>
      </c>
      <c r="BE10" s="245"/>
    </row>
    <row r="11" spans="1:57" x14ac:dyDescent="0.3">
      <c r="A11" s="59" t="s">
        <v>6</v>
      </c>
      <c r="B11" s="5" t="s">
        <v>52</v>
      </c>
      <c r="C11" s="6" t="s">
        <v>53</v>
      </c>
      <c r="D11" s="6" t="s">
        <v>36</v>
      </c>
      <c r="E11" s="24">
        <v>25.8</v>
      </c>
      <c r="F11" s="24">
        <v>8.3000000000000007</v>
      </c>
      <c r="G11" s="48">
        <v>133</v>
      </c>
      <c r="H11" s="24">
        <v>12.5</v>
      </c>
      <c r="I11" s="24">
        <v>4.5</v>
      </c>
      <c r="J11" s="24">
        <v>7.7</v>
      </c>
      <c r="K11" s="16">
        <v>5.8</v>
      </c>
      <c r="L11" s="16">
        <v>5.8</v>
      </c>
      <c r="M11" s="16"/>
      <c r="N11" s="21">
        <f t="shared" si="0"/>
        <v>5.8</v>
      </c>
      <c r="O11" s="43">
        <v>3.6</v>
      </c>
      <c r="P11" s="43">
        <v>3.5</v>
      </c>
      <c r="Q11" s="44">
        <f t="shared" si="1"/>
        <v>3.6</v>
      </c>
      <c r="R11" s="18">
        <v>1.5289999999999999</v>
      </c>
      <c r="S11" s="18">
        <v>1.577</v>
      </c>
      <c r="T11" s="23">
        <f t="shared" si="2"/>
        <v>1.5529999999999999</v>
      </c>
      <c r="U11" s="18">
        <v>1.1859999999999999</v>
      </c>
      <c r="V11" s="18">
        <v>1.167</v>
      </c>
      <c r="W11" s="23">
        <f t="shared" si="3"/>
        <v>1.177</v>
      </c>
      <c r="X11" s="18">
        <v>4.2000000000000003E-2</v>
      </c>
      <c r="Y11" s="18">
        <v>3.5999999999999997E-2</v>
      </c>
      <c r="Z11" s="22">
        <f t="shared" si="4"/>
        <v>3.9E-2</v>
      </c>
      <c r="AA11" s="20">
        <v>0.73699999999999999</v>
      </c>
      <c r="AB11" s="20"/>
      <c r="AC11" s="22">
        <f t="shared" si="5"/>
        <v>0.73699999999999999</v>
      </c>
      <c r="AD11" s="105">
        <f t="shared" si="6"/>
        <v>3.2624364960376955</v>
      </c>
      <c r="AE11" s="105">
        <f t="shared" si="7"/>
        <v>0.30651937630495585</v>
      </c>
      <c r="AF11" s="103">
        <f t="shared" si="8"/>
        <v>52.616548868422932</v>
      </c>
      <c r="AG11" s="20">
        <v>0.105</v>
      </c>
      <c r="AH11" s="20">
        <v>0.106</v>
      </c>
      <c r="AI11" s="22">
        <f t="shared" si="9"/>
        <v>0.106</v>
      </c>
      <c r="AJ11" s="20">
        <v>2.4E-2</v>
      </c>
      <c r="AK11" s="20">
        <v>2.1999999999999999E-2</v>
      </c>
      <c r="AL11" s="22">
        <f t="shared" si="10"/>
        <v>2.3E-2</v>
      </c>
      <c r="AM11" s="20">
        <v>4.0000000000000001E-3</v>
      </c>
      <c r="AN11" s="20">
        <v>3.0000000000000001E-3</v>
      </c>
      <c r="AO11" s="22">
        <f t="shared" si="11"/>
        <v>4.0000000000000001E-3</v>
      </c>
      <c r="AP11" s="20">
        <v>10.811</v>
      </c>
      <c r="AQ11" s="20"/>
      <c r="AR11" s="22">
        <f t="shared" si="12"/>
        <v>10.811</v>
      </c>
      <c r="AS11" s="103">
        <f t="shared" si="13"/>
        <v>304.93893323555125</v>
      </c>
      <c r="AT11" s="57">
        <v>9.4200000000000006E-2</v>
      </c>
      <c r="AU11" s="57">
        <v>9.2799999999999994E-2</v>
      </c>
      <c r="AV11" s="56">
        <f t="shared" si="14"/>
        <v>9.35E-2</v>
      </c>
      <c r="AW11" s="241">
        <v>9.0500000000000007</v>
      </c>
      <c r="AX11" s="238">
        <v>1.5738979311335829E-2</v>
      </c>
      <c r="AY11" s="242"/>
      <c r="AZ11" s="241">
        <v>7.58</v>
      </c>
      <c r="BA11" s="238">
        <v>0.23488679421415737</v>
      </c>
      <c r="BB11" s="244"/>
      <c r="BC11" s="244">
        <f>AF11/AS11</f>
        <v>0.17254782231358787</v>
      </c>
      <c r="BD11" s="245"/>
      <c r="BE11" s="245">
        <f>AE11</f>
        <v>0.30651937630495585</v>
      </c>
    </row>
    <row r="12" spans="1:57" x14ac:dyDescent="0.3">
      <c r="A12" s="59" t="s">
        <v>7</v>
      </c>
      <c r="B12" s="5" t="s">
        <v>54</v>
      </c>
      <c r="C12" s="6" t="s">
        <v>55</v>
      </c>
      <c r="D12" s="6" t="s">
        <v>56</v>
      </c>
      <c r="E12" s="24">
        <v>25.5</v>
      </c>
      <c r="F12" s="24">
        <v>7.5</v>
      </c>
      <c r="G12" s="48">
        <v>235</v>
      </c>
      <c r="H12" s="24">
        <v>8.6999999999999993</v>
      </c>
      <c r="I12" s="24">
        <v>2.2999999999999998</v>
      </c>
      <c r="J12" s="24">
        <v>7.6</v>
      </c>
      <c r="K12" s="16">
        <v>5.9</v>
      </c>
      <c r="L12" s="16">
        <v>5.8</v>
      </c>
      <c r="M12" s="16"/>
      <c r="N12" s="21">
        <f t="shared" si="0"/>
        <v>5.9</v>
      </c>
      <c r="O12" s="43">
        <v>5.2</v>
      </c>
      <c r="P12" s="43">
        <v>5.2</v>
      </c>
      <c r="Q12" s="44">
        <f t="shared" si="1"/>
        <v>5.2</v>
      </c>
      <c r="R12" s="18">
        <v>2.0059999999999998</v>
      </c>
      <c r="S12" s="18">
        <v>2.0649999999999999</v>
      </c>
      <c r="T12" s="23">
        <f t="shared" si="2"/>
        <v>2.036</v>
      </c>
      <c r="U12" s="18">
        <v>1.8979999999999999</v>
      </c>
      <c r="V12" s="18">
        <v>1.88</v>
      </c>
      <c r="W12" s="23">
        <f t="shared" si="3"/>
        <v>1.889</v>
      </c>
      <c r="X12" s="18">
        <v>0.156</v>
      </c>
      <c r="Y12" s="18">
        <v>0.156</v>
      </c>
      <c r="Z12" s="22">
        <f t="shared" si="4"/>
        <v>0.156</v>
      </c>
      <c r="AA12" s="20">
        <v>1.1319999999999999</v>
      </c>
      <c r="AB12" s="20"/>
      <c r="AC12" s="22">
        <f t="shared" si="5"/>
        <v>1.1319999999999999</v>
      </c>
      <c r="AD12" s="105">
        <f t="shared" si="6"/>
        <v>5.0109608053116297</v>
      </c>
      <c r="AE12" s="105">
        <f t="shared" si="7"/>
        <v>0.19956252679925129</v>
      </c>
      <c r="AF12" s="103">
        <f t="shared" si="8"/>
        <v>80.816734489897911</v>
      </c>
      <c r="AG12" s="20">
        <v>0.14499999999999999</v>
      </c>
      <c r="AH12" s="20">
        <v>0.14699999999999999</v>
      </c>
      <c r="AI12" s="22">
        <f t="shared" si="9"/>
        <v>0.14599999999999999</v>
      </c>
      <c r="AJ12" s="20">
        <v>9.1999999999999998E-2</v>
      </c>
      <c r="AK12" s="20">
        <v>9.5000000000000001E-2</v>
      </c>
      <c r="AL12" s="22">
        <f t="shared" si="10"/>
        <v>9.4E-2</v>
      </c>
      <c r="AM12" s="20">
        <v>8.5000000000000006E-2</v>
      </c>
      <c r="AN12" s="20">
        <v>8.7999999999999995E-2</v>
      </c>
      <c r="AO12" s="22">
        <f t="shared" si="11"/>
        <v>8.6999999999999994E-2</v>
      </c>
      <c r="AP12" s="20">
        <v>24.847999999999999</v>
      </c>
      <c r="AQ12" s="20"/>
      <c r="AR12" s="22">
        <f t="shared" si="12"/>
        <v>24.847999999999999</v>
      </c>
      <c r="AS12" s="103">
        <f t="shared" si="13"/>
        <v>700.87157645333252</v>
      </c>
      <c r="AT12" s="57">
        <v>0.1384</v>
      </c>
      <c r="AU12" s="57">
        <v>0.13689999999999999</v>
      </c>
      <c r="AV12" s="56">
        <f t="shared" si="14"/>
        <v>0.13769999999999999</v>
      </c>
      <c r="AW12" s="241">
        <v>11.99</v>
      </c>
      <c r="AX12" s="238">
        <v>7.7027079854336794E-2</v>
      </c>
      <c r="AY12" s="241">
        <v>4.3099999999999996</v>
      </c>
      <c r="AZ12" s="241"/>
      <c r="BA12" s="238">
        <v>0.16668633739054095</v>
      </c>
      <c r="BB12" s="244">
        <f>AF12/AS12</f>
        <v>0.11530890566123433</v>
      </c>
      <c r="BC12" s="244"/>
      <c r="BD12" s="245">
        <f>AE12</f>
        <v>0.19956252679925129</v>
      </c>
      <c r="BE12" s="245"/>
    </row>
    <row r="13" spans="1:57" x14ac:dyDescent="0.3">
      <c r="A13" s="59" t="s">
        <v>8</v>
      </c>
      <c r="B13" s="5" t="s">
        <v>54</v>
      </c>
      <c r="C13" s="6" t="s">
        <v>44</v>
      </c>
      <c r="D13" s="6" t="s">
        <v>36</v>
      </c>
      <c r="E13" s="24">
        <v>25.5</v>
      </c>
      <c r="F13" s="24">
        <v>7.3</v>
      </c>
      <c r="G13" s="48">
        <v>174</v>
      </c>
      <c r="H13" s="24">
        <v>8.3000000000000007</v>
      </c>
      <c r="I13" s="24">
        <v>2.6</v>
      </c>
      <c r="J13" s="24">
        <v>8.4</v>
      </c>
      <c r="K13" s="16">
        <v>6.5</v>
      </c>
      <c r="L13" s="16">
        <v>6.4</v>
      </c>
      <c r="M13" s="16"/>
      <c r="N13" s="21">
        <f t="shared" si="0"/>
        <v>6.5</v>
      </c>
      <c r="O13" s="43">
        <v>5.4</v>
      </c>
      <c r="P13" s="43">
        <v>5.4</v>
      </c>
      <c r="Q13" s="44">
        <f t="shared" si="1"/>
        <v>5.4</v>
      </c>
      <c r="R13" s="18">
        <v>2.8740000000000001</v>
      </c>
      <c r="S13" s="18">
        <v>2.923</v>
      </c>
      <c r="T13" s="23">
        <f t="shared" si="2"/>
        <v>2.899</v>
      </c>
      <c r="U13" s="18">
        <v>2.6930000000000001</v>
      </c>
      <c r="V13" s="18">
        <v>2.6829999999999998</v>
      </c>
      <c r="W13" s="23">
        <f t="shared" si="3"/>
        <v>2.6880000000000002</v>
      </c>
      <c r="X13" s="18">
        <v>6.9000000000000006E-2</v>
      </c>
      <c r="Y13" s="18">
        <v>7.2999999999999995E-2</v>
      </c>
      <c r="Z13" s="22">
        <f t="shared" si="4"/>
        <v>7.0999999999999994E-2</v>
      </c>
      <c r="AA13" s="20">
        <v>1.9610000000000001</v>
      </c>
      <c r="AB13" s="20"/>
      <c r="AC13" s="22">
        <f t="shared" si="5"/>
        <v>1.9610000000000001</v>
      </c>
      <c r="AD13" s="105">
        <f t="shared" si="6"/>
        <v>8.6806485328764182</v>
      </c>
      <c r="AE13" s="105">
        <f t="shared" si="7"/>
        <v>0.11519876610747194</v>
      </c>
      <c r="AF13" s="103">
        <f t="shared" si="8"/>
        <v>140.00142785749983</v>
      </c>
      <c r="AG13" s="20">
        <v>0.191</v>
      </c>
      <c r="AH13" s="20">
        <v>0.19800000000000001</v>
      </c>
      <c r="AI13" s="22">
        <f t="shared" si="9"/>
        <v>0.19500000000000001</v>
      </c>
      <c r="AJ13" s="20">
        <v>0.111</v>
      </c>
      <c r="AK13" s="20">
        <v>0.11700000000000001</v>
      </c>
      <c r="AL13" s="22">
        <f t="shared" si="10"/>
        <v>0.114</v>
      </c>
      <c r="AM13" s="20">
        <v>0.107</v>
      </c>
      <c r="AN13" s="20">
        <v>0.111</v>
      </c>
      <c r="AO13" s="22">
        <f t="shared" si="11"/>
        <v>0.109</v>
      </c>
      <c r="AP13" s="20">
        <v>12.449</v>
      </c>
      <c r="AQ13" s="20"/>
      <c r="AR13" s="22">
        <f t="shared" si="12"/>
        <v>12.449</v>
      </c>
      <c r="AS13" s="103">
        <f t="shared" si="13"/>
        <v>351.14094716949194</v>
      </c>
      <c r="AT13" s="57">
        <v>0.14430000000000001</v>
      </c>
      <c r="AU13" s="57">
        <v>0.14280000000000001</v>
      </c>
      <c r="AV13" s="56">
        <f t="shared" si="14"/>
        <v>0.14360000000000001</v>
      </c>
      <c r="AW13" s="241">
        <v>5.98</v>
      </c>
      <c r="AX13" s="238">
        <v>4.0704995010374036E-2</v>
      </c>
      <c r="AY13" s="242"/>
      <c r="AZ13" s="241">
        <v>9.9600000000000009</v>
      </c>
      <c r="BA13" s="238">
        <v>0.31691784389899569</v>
      </c>
      <c r="BB13" s="244"/>
      <c r="BC13" s="244">
        <f>AF13/AS13</f>
        <v>0.39870436354983874</v>
      </c>
      <c r="BD13" s="245"/>
      <c r="BE13" s="245">
        <f>AE13</f>
        <v>0.11519876610747194</v>
      </c>
    </row>
    <row r="14" spans="1:57" x14ac:dyDescent="0.3">
      <c r="A14" s="59" t="s">
        <v>9</v>
      </c>
      <c r="B14" s="5" t="s">
        <v>57</v>
      </c>
      <c r="C14" s="6" t="s">
        <v>58</v>
      </c>
      <c r="D14" s="6" t="s">
        <v>59</v>
      </c>
      <c r="E14" s="24">
        <v>23.9</v>
      </c>
      <c r="F14" s="24">
        <v>7.5</v>
      </c>
      <c r="G14" s="48">
        <v>109</v>
      </c>
      <c r="H14" s="24">
        <v>8.6999999999999993</v>
      </c>
      <c r="I14" s="24">
        <v>1.2</v>
      </c>
      <c r="J14" s="24">
        <v>3.4</v>
      </c>
      <c r="K14" s="16">
        <v>2.5</v>
      </c>
      <c r="L14" s="16">
        <v>2.6</v>
      </c>
      <c r="M14" s="16"/>
      <c r="N14" s="21">
        <f t="shared" si="0"/>
        <v>2.6</v>
      </c>
      <c r="O14" s="43">
        <v>2</v>
      </c>
      <c r="P14" s="43">
        <v>1.9</v>
      </c>
      <c r="Q14" s="44">
        <f t="shared" si="1"/>
        <v>2</v>
      </c>
      <c r="R14" s="18">
        <v>1.0649999999999999</v>
      </c>
      <c r="S14" s="18">
        <v>1.1279999999999999</v>
      </c>
      <c r="T14" s="23">
        <f t="shared" si="2"/>
        <v>1.097</v>
      </c>
      <c r="U14" s="18">
        <v>0.997</v>
      </c>
      <c r="V14" s="18">
        <v>0.98899999999999999</v>
      </c>
      <c r="W14" s="23">
        <f t="shared" si="3"/>
        <v>0.99299999999999999</v>
      </c>
      <c r="X14" s="18">
        <v>1.9E-2</v>
      </c>
      <c r="Y14" s="18">
        <v>1.9E-2</v>
      </c>
      <c r="Z14" s="22">
        <f t="shared" si="4"/>
        <v>1.9E-2</v>
      </c>
      <c r="AA14" s="20">
        <v>0.77300000000000002</v>
      </c>
      <c r="AB14" s="20"/>
      <c r="AC14" s="22">
        <f t="shared" si="5"/>
        <v>0.77300000000000002</v>
      </c>
      <c r="AD14" s="105">
        <f t="shared" si="6"/>
        <v>3.4217956735917756</v>
      </c>
      <c r="AE14" s="105">
        <f t="shared" si="7"/>
        <v>0.29224421777070175</v>
      </c>
      <c r="AF14" s="103">
        <f t="shared" si="8"/>
        <v>55.186692368101667</v>
      </c>
      <c r="AG14" s="20">
        <v>3.3000000000000002E-2</v>
      </c>
      <c r="AH14" s="20">
        <v>3.2000000000000001E-2</v>
      </c>
      <c r="AI14" s="22">
        <f t="shared" si="9"/>
        <v>3.3000000000000002E-2</v>
      </c>
      <c r="AJ14" s="20">
        <v>8.9999999999999993E-3</v>
      </c>
      <c r="AK14" s="20">
        <v>7.0000000000000001E-3</v>
      </c>
      <c r="AL14" s="22">
        <f t="shared" si="10"/>
        <v>8.0000000000000002E-3</v>
      </c>
      <c r="AM14" s="20">
        <v>2E-3</v>
      </c>
      <c r="AN14" s="20">
        <v>1E-3</v>
      </c>
      <c r="AO14" s="22">
        <f t="shared" si="11"/>
        <v>2E-3</v>
      </c>
      <c r="AP14" s="20">
        <v>5.7880000000000003</v>
      </c>
      <c r="AQ14" s="20"/>
      <c r="AR14" s="22">
        <f t="shared" si="12"/>
        <v>5.7880000000000003</v>
      </c>
      <c r="AS14" s="103">
        <f t="shared" si="13"/>
        <v>163.25839844300904</v>
      </c>
      <c r="AT14" s="57">
        <v>4.8300000000000003E-2</v>
      </c>
      <c r="AU14" s="57">
        <v>4.5999999999999999E-2</v>
      </c>
      <c r="AV14" s="56">
        <f t="shared" si="14"/>
        <v>4.7199999999999999E-2</v>
      </c>
      <c r="AW14" s="241">
        <v>5.91</v>
      </c>
      <c r="AX14" s="238">
        <v>0.13241869614498519</v>
      </c>
      <c r="AY14" s="241">
        <v>4.4000000000000004</v>
      </c>
      <c r="AZ14" s="241"/>
      <c r="BA14" s="238">
        <v>0.32857911447281757</v>
      </c>
      <c r="BB14" s="244">
        <f>AF14/AS14</f>
        <v>0.33803279276542997</v>
      </c>
      <c r="BC14" s="244"/>
      <c r="BD14" s="245">
        <f>AE14</f>
        <v>0.29224421777070175</v>
      </c>
      <c r="BE14" s="245"/>
    </row>
    <row r="15" spans="1:57" x14ac:dyDescent="0.3">
      <c r="A15" s="59" t="s">
        <v>10</v>
      </c>
      <c r="B15" s="5" t="s">
        <v>60</v>
      </c>
      <c r="C15" s="6" t="s">
        <v>61</v>
      </c>
      <c r="D15" s="6" t="s">
        <v>36</v>
      </c>
      <c r="E15" s="24">
        <v>24.7</v>
      </c>
      <c r="F15" s="24">
        <v>7.4</v>
      </c>
      <c r="G15" s="48">
        <v>146</v>
      </c>
      <c r="H15" s="24">
        <v>9.5</v>
      </c>
      <c r="I15" s="24">
        <v>1.2</v>
      </c>
      <c r="J15" s="24">
        <v>5.7</v>
      </c>
      <c r="K15" s="16">
        <v>4.2</v>
      </c>
      <c r="L15" s="16">
        <v>4.2</v>
      </c>
      <c r="M15" s="16"/>
      <c r="N15" s="21">
        <f t="shared" si="0"/>
        <v>4.2</v>
      </c>
      <c r="O15" s="43">
        <v>3.9</v>
      </c>
      <c r="P15" s="43">
        <v>3.7</v>
      </c>
      <c r="Q15" s="44">
        <f t="shared" si="1"/>
        <v>3.8</v>
      </c>
      <c r="R15" s="18">
        <v>1.8129999999999999</v>
      </c>
      <c r="S15" s="18">
        <v>1.89</v>
      </c>
      <c r="T15" s="23">
        <f t="shared" si="2"/>
        <v>1.8520000000000001</v>
      </c>
      <c r="U15" s="18">
        <v>1.73</v>
      </c>
      <c r="V15" s="18">
        <v>1.7829999999999999</v>
      </c>
      <c r="W15" s="23">
        <f t="shared" si="3"/>
        <v>1.7569999999999999</v>
      </c>
      <c r="X15" s="18">
        <v>0.05</v>
      </c>
      <c r="Y15" s="18">
        <v>5.5E-2</v>
      </c>
      <c r="Z15" s="22">
        <f t="shared" si="4"/>
        <v>5.2999999999999999E-2</v>
      </c>
      <c r="AA15" s="20">
        <v>1.2669999999999999</v>
      </c>
      <c r="AB15" s="20"/>
      <c r="AC15" s="22">
        <f t="shared" si="5"/>
        <v>1.2669999999999999</v>
      </c>
      <c r="AD15" s="105">
        <f t="shared" si="6"/>
        <v>5.6085577211394302</v>
      </c>
      <c r="AE15" s="105">
        <f t="shared" si="7"/>
        <v>0.17829895843469018</v>
      </c>
      <c r="AF15" s="103">
        <f t="shared" si="8"/>
        <v>90.454772613693152</v>
      </c>
      <c r="AG15" s="20">
        <v>0.113</v>
      </c>
      <c r="AH15" s="20">
        <v>0.115</v>
      </c>
      <c r="AI15" s="22">
        <f t="shared" si="9"/>
        <v>0.114</v>
      </c>
      <c r="AJ15" s="20">
        <v>7.8E-2</v>
      </c>
      <c r="AK15" s="20">
        <v>8.5000000000000006E-2</v>
      </c>
      <c r="AL15" s="22">
        <f t="shared" si="10"/>
        <v>8.2000000000000003E-2</v>
      </c>
      <c r="AM15" s="20">
        <v>7.5999999999999998E-2</v>
      </c>
      <c r="AN15" s="20">
        <v>7.9000000000000001E-2</v>
      </c>
      <c r="AO15" s="22">
        <f t="shared" si="11"/>
        <v>7.8E-2</v>
      </c>
      <c r="AP15" s="20">
        <v>9.7230000000000008</v>
      </c>
      <c r="AQ15" s="20"/>
      <c r="AR15" s="22">
        <f t="shared" si="12"/>
        <v>9.7230000000000008</v>
      </c>
      <c r="AS15" s="103">
        <f t="shared" si="13"/>
        <v>274.25041604377628</v>
      </c>
      <c r="AT15" s="57">
        <v>0.1009</v>
      </c>
      <c r="AU15" s="57">
        <v>9.9199999999999997E-2</v>
      </c>
      <c r="AV15" s="56">
        <f t="shared" si="14"/>
        <v>0.10009999999999999</v>
      </c>
      <c r="AW15" s="241">
        <v>7.97</v>
      </c>
      <c r="AX15" s="238">
        <v>4.8562883165083379E-2</v>
      </c>
      <c r="AY15" s="242"/>
      <c r="AZ15" s="241">
        <v>6.34</v>
      </c>
      <c r="BA15" s="238">
        <v>0.28607779175947817</v>
      </c>
      <c r="BB15" s="244"/>
      <c r="BC15" s="244">
        <f>AF15/AS15</f>
        <v>0.32982547089100722</v>
      </c>
      <c r="BD15" s="245"/>
      <c r="BE15" s="245">
        <f>AE15</f>
        <v>0.17829895843469018</v>
      </c>
    </row>
    <row r="16" spans="1:57" x14ac:dyDescent="0.3">
      <c r="A16" s="59" t="s">
        <v>11</v>
      </c>
      <c r="B16" s="5" t="s">
        <v>108</v>
      </c>
      <c r="C16" s="6" t="s">
        <v>62</v>
      </c>
      <c r="D16" s="6" t="s">
        <v>63</v>
      </c>
      <c r="E16" s="24">
        <v>25</v>
      </c>
      <c r="F16" s="24">
        <v>7.2</v>
      </c>
      <c r="G16" s="48">
        <v>274</v>
      </c>
      <c r="H16" s="24">
        <v>7.1</v>
      </c>
      <c r="I16" s="24">
        <v>4</v>
      </c>
      <c r="J16" s="24">
        <v>18.399999999999999</v>
      </c>
      <c r="K16" s="16">
        <v>13.4</v>
      </c>
      <c r="L16" s="16">
        <v>13.5</v>
      </c>
      <c r="M16" s="16"/>
      <c r="N16" s="21">
        <f t="shared" si="0"/>
        <v>13.5</v>
      </c>
      <c r="O16" s="43">
        <v>12.1</v>
      </c>
      <c r="P16" s="43">
        <v>11.9</v>
      </c>
      <c r="Q16" s="44">
        <f t="shared" si="1"/>
        <v>12</v>
      </c>
      <c r="R16" s="18">
        <v>2.7890000000000001</v>
      </c>
      <c r="S16" s="18">
        <v>2.8559999999999999</v>
      </c>
      <c r="T16" s="23">
        <f t="shared" si="2"/>
        <v>2.823</v>
      </c>
      <c r="U16" s="18">
        <v>2.605</v>
      </c>
      <c r="V16" s="18">
        <v>2.5750000000000002</v>
      </c>
      <c r="W16" s="23">
        <f t="shared" si="3"/>
        <v>2.59</v>
      </c>
      <c r="X16" s="80">
        <v>0.55400000000000005</v>
      </c>
      <c r="Y16" s="18">
        <v>0.54600000000000004</v>
      </c>
      <c r="Z16" s="81">
        <f t="shared" si="4"/>
        <v>0.55000000000000004</v>
      </c>
      <c r="AA16" s="20">
        <v>0.70899999999999996</v>
      </c>
      <c r="AB16" s="20"/>
      <c r="AC16" s="22">
        <f t="shared" si="5"/>
        <v>0.70899999999999996</v>
      </c>
      <c r="AD16" s="105">
        <f t="shared" si="6"/>
        <v>3.1384904690511881</v>
      </c>
      <c r="AE16" s="105">
        <f t="shared" si="7"/>
        <v>0.318624513874122</v>
      </c>
      <c r="AF16" s="103">
        <f t="shared" si="8"/>
        <v>50.617548368672807</v>
      </c>
      <c r="AG16" s="20">
        <v>0.41599999999999998</v>
      </c>
      <c r="AH16" s="20">
        <v>0.42699999999999999</v>
      </c>
      <c r="AI16" s="22">
        <f t="shared" si="9"/>
        <v>0.42199999999999999</v>
      </c>
      <c r="AJ16" s="20">
        <v>0.25800000000000001</v>
      </c>
      <c r="AK16" s="20">
        <v>0.25800000000000001</v>
      </c>
      <c r="AL16" s="22">
        <f t="shared" si="10"/>
        <v>0.25800000000000001</v>
      </c>
      <c r="AM16" s="20">
        <v>0.219</v>
      </c>
      <c r="AN16" s="20">
        <v>0.22</v>
      </c>
      <c r="AO16" s="22">
        <f t="shared" si="11"/>
        <v>0.22</v>
      </c>
      <c r="AP16" s="20">
        <v>22.032</v>
      </c>
      <c r="AQ16" s="20"/>
      <c r="AR16" s="22">
        <f t="shared" si="12"/>
        <v>22.032</v>
      </c>
      <c r="AS16" s="103">
        <f t="shared" si="13"/>
        <v>621.4424731334442</v>
      </c>
      <c r="AT16" s="57">
        <v>0.38179999999999997</v>
      </c>
      <c r="AU16" s="57">
        <v>0.37530000000000002</v>
      </c>
      <c r="AV16" s="56">
        <f t="shared" si="14"/>
        <v>0.37859999999999999</v>
      </c>
      <c r="AW16" s="241">
        <v>8.32</v>
      </c>
      <c r="AX16" s="238">
        <v>8.6007075760111976E-2</v>
      </c>
      <c r="AY16" s="241">
        <v>3.18</v>
      </c>
      <c r="AZ16" s="241"/>
      <c r="BA16" s="238">
        <v>0.14303899805666925</v>
      </c>
      <c r="BB16" s="244">
        <f>AF16/AS16</f>
        <v>8.1451703990312152E-2</v>
      </c>
      <c r="BC16" s="244"/>
      <c r="BD16" s="245">
        <f>AE16</f>
        <v>0.318624513874122</v>
      </c>
      <c r="BE16" s="245"/>
    </row>
    <row r="17" spans="1:57" x14ac:dyDescent="0.3">
      <c r="A17" s="59" t="s">
        <v>12</v>
      </c>
      <c r="B17" s="5" t="s">
        <v>64</v>
      </c>
      <c r="C17" s="6" t="s">
        <v>65</v>
      </c>
      <c r="D17" s="6" t="s">
        <v>36</v>
      </c>
      <c r="E17" s="24">
        <v>24.8</v>
      </c>
      <c r="F17" s="24">
        <v>7.1</v>
      </c>
      <c r="G17" s="48">
        <v>235</v>
      </c>
      <c r="H17" s="24">
        <v>7.4</v>
      </c>
      <c r="I17" s="24">
        <v>3.3</v>
      </c>
      <c r="J17" s="24">
        <v>12.2</v>
      </c>
      <c r="K17" s="16">
        <v>8.4</v>
      </c>
      <c r="L17" s="16">
        <v>8.3000000000000007</v>
      </c>
      <c r="M17" s="16"/>
      <c r="N17" s="21">
        <f t="shared" si="0"/>
        <v>8.4</v>
      </c>
      <c r="O17" s="43">
        <v>7.2</v>
      </c>
      <c r="P17" s="43">
        <v>7</v>
      </c>
      <c r="Q17" s="44">
        <f t="shared" si="1"/>
        <v>7.1</v>
      </c>
      <c r="R17" s="18">
        <v>2.4790000000000001</v>
      </c>
      <c r="S17" s="18">
        <v>2.4950000000000001</v>
      </c>
      <c r="T17" s="23">
        <f t="shared" si="2"/>
        <v>2.4870000000000001</v>
      </c>
      <c r="U17" s="18">
        <v>2.2970000000000002</v>
      </c>
      <c r="V17" s="18">
        <v>2.302</v>
      </c>
      <c r="W17" s="23">
        <f t="shared" si="3"/>
        <v>2.2999999999999998</v>
      </c>
      <c r="X17" s="18">
        <v>0.221</v>
      </c>
      <c r="Y17" s="18">
        <v>0.223</v>
      </c>
      <c r="Z17" s="22">
        <f t="shared" si="4"/>
        <v>0.222</v>
      </c>
      <c r="AA17" s="20">
        <v>1.272</v>
      </c>
      <c r="AB17" s="20"/>
      <c r="AC17" s="22">
        <f t="shared" si="5"/>
        <v>1.272</v>
      </c>
      <c r="AD17" s="105">
        <f t="shared" si="6"/>
        <v>5.6306909402441638</v>
      </c>
      <c r="AE17" s="105">
        <f t="shared" si="7"/>
        <v>0.17759809774901922</v>
      </c>
      <c r="AF17" s="103">
        <f t="shared" si="8"/>
        <v>90.811736988648533</v>
      </c>
      <c r="AG17" s="20">
        <v>0.24199999999999999</v>
      </c>
      <c r="AH17" s="20">
        <v>0.23899999999999999</v>
      </c>
      <c r="AI17" s="22">
        <f t="shared" si="9"/>
        <v>0.24099999999999999</v>
      </c>
      <c r="AJ17" s="20">
        <v>0.15</v>
      </c>
      <c r="AK17" s="20">
        <v>0.15</v>
      </c>
      <c r="AL17" s="22">
        <f t="shared" si="10"/>
        <v>0.15</v>
      </c>
      <c r="AM17" s="20">
        <v>0.13100000000000001</v>
      </c>
      <c r="AN17" s="20">
        <v>0.13200000000000001</v>
      </c>
      <c r="AO17" s="22">
        <f t="shared" si="11"/>
        <v>0.13200000000000001</v>
      </c>
      <c r="AP17" s="20">
        <v>16.137</v>
      </c>
      <c r="AQ17" s="20"/>
      <c r="AR17" s="22">
        <f t="shared" si="12"/>
        <v>16.137</v>
      </c>
      <c r="AS17" s="103">
        <f t="shared" si="13"/>
        <v>455.1659944151412</v>
      </c>
      <c r="AT17" s="57">
        <v>0.20330000000000001</v>
      </c>
      <c r="AU17" s="57">
        <v>0.20200000000000001</v>
      </c>
      <c r="AV17" s="56">
        <f t="shared" si="14"/>
        <v>0.20269999999999999</v>
      </c>
      <c r="AW17" s="3">
        <v>8.8800000000000008</v>
      </c>
      <c r="AX17" s="238">
        <v>1.7659405668612571E-2</v>
      </c>
      <c r="AY17" s="242"/>
      <c r="AZ17" s="241">
        <v>7.56</v>
      </c>
      <c r="BA17" s="238">
        <v>0.11660429894568905</v>
      </c>
      <c r="BB17" s="244"/>
      <c r="BC17" s="244">
        <f>AF17/AS17</f>
        <v>0.19951344806708535</v>
      </c>
      <c r="BD17" s="245"/>
      <c r="BE17" s="245">
        <f>AE17</f>
        <v>0.17759809774901922</v>
      </c>
    </row>
    <row r="18" spans="1:57" x14ac:dyDescent="0.3">
      <c r="A18" s="59" t="s">
        <v>13</v>
      </c>
      <c r="B18" s="5" t="s">
        <v>66</v>
      </c>
      <c r="C18" s="6" t="s">
        <v>44</v>
      </c>
      <c r="D18" s="6" t="s">
        <v>67</v>
      </c>
      <c r="E18" s="24">
        <v>24.7</v>
      </c>
      <c r="F18" s="24">
        <v>7.1</v>
      </c>
      <c r="G18" s="48">
        <v>245</v>
      </c>
      <c r="H18" s="24">
        <v>7.4</v>
      </c>
      <c r="I18" s="24">
        <v>3.5</v>
      </c>
      <c r="J18" s="24">
        <v>14.9</v>
      </c>
      <c r="K18" s="16">
        <v>10.6</v>
      </c>
      <c r="L18" s="16">
        <v>10.4</v>
      </c>
      <c r="M18" s="16"/>
      <c r="N18" s="21">
        <f t="shared" si="0"/>
        <v>10.5</v>
      </c>
      <c r="O18" s="43">
        <v>9.6</v>
      </c>
      <c r="P18" s="43">
        <v>9.5</v>
      </c>
      <c r="Q18" s="44">
        <f t="shared" si="1"/>
        <v>9.6</v>
      </c>
      <c r="R18" s="18">
        <v>1.841</v>
      </c>
      <c r="S18" s="18">
        <v>1.9139999999999999</v>
      </c>
      <c r="T18" s="23">
        <f t="shared" si="2"/>
        <v>1.8779999999999999</v>
      </c>
      <c r="U18" s="18">
        <v>1.7330000000000001</v>
      </c>
      <c r="V18" s="18">
        <v>1.712</v>
      </c>
      <c r="W18" s="23">
        <f t="shared" si="3"/>
        <v>1.7230000000000001</v>
      </c>
      <c r="X18" s="18">
        <v>0.16200000000000001</v>
      </c>
      <c r="Y18" s="18">
        <v>0.161</v>
      </c>
      <c r="Z18" s="22">
        <f t="shared" si="4"/>
        <v>0.16200000000000001</v>
      </c>
      <c r="AA18" s="20">
        <v>0.5</v>
      </c>
      <c r="AB18" s="20"/>
      <c r="AC18" s="22">
        <f t="shared" si="5"/>
        <v>0.5</v>
      </c>
      <c r="AD18" s="105">
        <f t="shared" si="6"/>
        <v>2.2133219104733346</v>
      </c>
      <c r="AE18" s="105">
        <f t="shared" si="7"/>
        <v>0.45180956067350497</v>
      </c>
      <c r="AF18" s="103">
        <f t="shared" si="8"/>
        <v>35.696437495537943</v>
      </c>
      <c r="AG18" s="20">
        <v>0.17299999999999999</v>
      </c>
      <c r="AH18" s="20">
        <v>0.17599999999999999</v>
      </c>
      <c r="AI18" s="22">
        <f t="shared" si="9"/>
        <v>0.17499999999999999</v>
      </c>
      <c r="AJ18" s="20">
        <v>0.105</v>
      </c>
      <c r="AK18" s="20">
        <v>0.10299999999999999</v>
      </c>
      <c r="AL18" s="22">
        <f t="shared" si="10"/>
        <v>0.104</v>
      </c>
      <c r="AM18" s="20">
        <v>7.2999999999999995E-2</v>
      </c>
      <c r="AN18" s="20">
        <v>7.1999999999999995E-2</v>
      </c>
      <c r="AO18" s="22">
        <f t="shared" si="11"/>
        <v>7.2999999999999995E-2</v>
      </c>
      <c r="AP18" s="20">
        <v>18.210999999999999</v>
      </c>
      <c r="AQ18" s="20"/>
      <c r="AR18" s="22">
        <f t="shared" si="12"/>
        <v>18.210999999999999</v>
      </c>
      <c r="AS18" s="103">
        <f t="shared" si="13"/>
        <v>513.66598031196224</v>
      </c>
      <c r="AT18" s="57">
        <v>0.28349999999999997</v>
      </c>
      <c r="AU18" s="57">
        <v>0.28360000000000002</v>
      </c>
      <c r="AV18" s="56">
        <f t="shared" si="14"/>
        <v>0.28360000000000002</v>
      </c>
      <c r="AW18" s="3">
        <v>6.38</v>
      </c>
      <c r="AX18" s="238">
        <v>6.0272922893602511E-2</v>
      </c>
      <c r="AY18" s="241">
        <v>1.42</v>
      </c>
      <c r="AZ18" s="241"/>
      <c r="BA18" s="238">
        <v>5.296142816953147E-2</v>
      </c>
      <c r="BB18" s="244">
        <f>AF18/AS18</f>
        <v>6.9493481880693361E-2</v>
      </c>
      <c r="BC18" s="244"/>
      <c r="BD18" s="245">
        <f>AE18</f>
        <v>0.45180956067350497</v>
      </c>
      <c r="BE18" s="245"/>
    </row>
    <row r="19" spans="1:57" x14ac:dyDescent="0.3">
      <c r="A19" s="59" t="s">
        <v>14</v>
      </c>
      <c r="B19" s="5" t="s">
        <v>64</v>
      </c>
      <c r="C19" s="6" t="s">
        <v>68</v>
      </c>
      <c r="D19" s="6" t="s">
        <v>36</v>
      </c>
      <c r="E19" s="24">
        <v>24.7</v>
      </c>
      <c r="F19" s="24">
        <v>7.1</v>
      </c>
      <c r="G19" s="48">
        <v>215</v>
      </c>
      <c r="H19" s="24">
        <v>6.9</v>
      </c>
      <c r="I19" s="24">
        <v>3.3</v>
      </c>
      <c r="J19" s="24">
        <v>11.7</v>
      </c>
      <c r="K19" s="16">
        <v>9.1999999999999993</v>
      </c>
      <c r="L19" s="16">
        <v>8.6</v>
      </c>
      <c r="M19" s="16"/>
      <c r="N19" s="21">
        <f t="shared" si="0"/>
        <v>8.9</v>
      </c>
      <c r="O19" s="43">
        <v>7.5</v>
      </c>
      <c r="P19" s="43">
        <v>7.4</v>
      </c>
      <c r="Q19" s="44">
        <f t="shared" si="1"/>
        <v>7.5</v>
      </c>
      <c r="R19" s="18">
        <v>2.52</v>
      </c>
      <c r="S19" s="18">
        <v>2.5760000000000001</v>
      </c>
      <c r="T19" s="23">
        <f t="shared" si="2"/>
        <v>2.548</v>
      </c>
      <c r="U19" s="18">
        <v>2.2080000000000002</v>
      </c>
      <c r="V19" s="18">
        <v>2.19</v>
      </c>
      <c r="W19" s="23">
        <f t="shared" si="3"/>
        <v>2.1989999999999998</v>
      </c>
      <c r="X19" s="18">
        <v>0.19400000000000001</v>
      </c>
      <c r="Y19" s="18">
        <v>0.155</v>
      </c>
      <c r="Z19" s="22">
        <f t="shared" si="4"/>
        <v>0.17499999999999999</v>
      </c>
      <c r="AA19" s="20">
        <v>1.2090000000000001</v>
      </c>
      <c r="AB19" s="20"/>
      <c r="AC19" s="22">
        <f t="shared" si="5"/>
        <v>1.2090000000000001</v>
      </c>
      <c r="AD19" s="105">
        <f t="shared" si="6"/>
        <v>5.3518123795245236</v>
      </c>
      <c r="AE19" s="105">
        <f t="shared" si="7"/>
        <v>0.18685258919499789</v>
      </c>
      <c r="AF19" s="103">
        <f t="shared" si="8"/>
        <v>86.31398586421075</v>
      </c>
      <c r="AG19" s="20">
        <v>0.26900000000000002</v>
      </c>
      <c r="AH19" s="20">
        <v>0.27300000000000002</v>
      </c>
      <c r="AI19" s="22">
        <f t="shared" si="9"/>
        <v>0.27100000000000002</v>
      </c>
      <c r="AJ19" s="20">
        <v>0.16600000000000001</v>
      </c>
      <c r="AK19" s="20">
        <v>0.161</v>
      </c>
      <c r="AL19" s="22">
        <f t="shared" si="10"/>
        <v>0.16400000000000001</v>
      </c>
      <c r="AM19" s="20">
        <v>0.14499999999999999</v>
      </c>
      <c r="AN19" s="20">
        <v>0.14599999999999999</v>
      </c>
      <c r="AO19" s="22">
        <f t="shared" si="11"/>
        <v>0.14599999999999999</v>
      </c>
      <c r="AP19" s="20">
        <v>16.762</v>
      </c>
      <c r="AQ19" s="20"/>
      <c r="AR19" s="22">
        <f t="shared" si="12"/>
        <v>16.762</v>
      </c>
      <c r="AS19" s="103">
        <f t="shared" si="13"/>
        <v>472.7949679857839</v>
      </c>
      <c r="AT19" s="57">
        <v>0.2056</v>
      </c>
      <c r="AU19" s="57">
        <v>0.20680000000000001</v>
      </c>
      <c r="AV19" s="56">
        <f t="shared" si="14"/>
        <v>0.20619999999999999</v>
      </c>
      <c r="AW19" s="3">
        <v>9.25</v>
      </c>
      <c r="AX19" s="238">
        <v>4.9380902473325841E-2</v>
      </c>
      <c r="AY19" s="242"/>
      <c r="AZ19" s="241">
        <v>5.33</v>
      </c>
      <c r="BA19" s="238">
        <v>0.16394550453252751</v>
      </c>
      <c r="BB19" s="244"/>
      <c r="BC19" s="244">
        <f>AF19/AS19</f>
        <v>0.18256113475980576</v>
      </c>
      <c r="BD19" s="245"/>
      <c r="BE19" s="245">
        <f>AE19</f>
        <v>0.18685258919499789</v>
      </c>
    </row>
    <row r="20" spans="1:57" x14ac:dyDescent="0.3">
      <c r="A20" s="59" t="s">
        <v>15</v>
      </c>
      <c r="B20" s="5" t="s">
        <v>69</v>
      </c>
      <c r="C20" s="6" t="s">
        <v>70</v>
      </c>
      <c r="D20" s="6" t="s">
        <v>71</v>
      </c>
      <c r="E20" s="24">
        <v>20</v>
      </c>
      <c r="F20" s="24">
        <v>7.2</v>
      </c>
      <c r="G20" s="48">
        <v>237</v>
      </c>
      <c r="H20" s="24">
        <v>7.7</v>
      </c>
      <c r="I20" s="24">
        <v>0.5</v>
      </c>
      <c r="J20" s="24">
        <v>2.2999999999999998</v>
      </c>
      <c r="K20" s="16">
        <v>1.7</v>
      </c>
      <c r="L20" s="16">
        <v>1.8</v>
      </c>
      <c r="M20" s="16"/>
      <c r="N20" s="21">
        <f t="shared" si="0"/>
        <v>1.8</v>
      </c>
      <c r="O20" s="43">
        <v>1.7</v>
      </c>
      <c r="P20" s="43">
        <v>1.5</v>
      </c>
      <c r="Q20" s="44">
        <f t="shared" si="1"/>
        <v>1.6</v>
      </c>
      <c r="R20" s="18">
        <v>0.92600000000000005</v>
      </c>
      <c r="S20" s="18">
        <v>0.95699999999999996</v>
      </c>
      <c r="T20" s="23">
        <f t="shared" si="2"/>
        <v>0.94199999999999995</v>
      </c>
      <c r="U20" s="18">
        <v>0.84899999999999998</v>
      </c>
      <c r="V20" s="18">
        <v>0.82899999999999996</v>
      </c>
      <c r="W20" s="23">
        <f t="shared" si="3"/>
        <v>0.83899999999999997</v>
      </c>
      <c r="X20" s="18">
        <v>4.8000000000000001E-2</v>
      </c>
      <c r="Y20" s="18">
        <v>2.3E-2</v>
      </c>
      <c r="Z20" s="22">
        <f t="shared" si="4"/>
        <v>3.5999999999999997E-2</v>
      </c>
      <c r="AA20" s="20">
        <v>0.69099999999999995</v>
      </c>
      <c r="AB20" s="20"/>
      <c r="AC20" s="22">
        <f t="shared" si="5"/>
        <v>0.69099999999999995</v>
      </c>
      <c r="AD20" s="105">
        <f t="shared" si="6"/>
        <v>3.0588108802741485</v>
      </c>
      <c r="AE20" s="105">
        <f t="shared" si="7"/>
        <v>0.32692442885202966</v>
      </c>
      <c r="AF20" s="103">
        <f t="shared" si="8"/>
        <v>49.332476618833439</v>
      </c>
      <c r="AG20" s="20">
        <v>0.03</v>
      </c>
      <c r="AH20" s="20">
        <v>2.5999999999999999E-2</v>
      </c>
      <c r="AI20" s="22">
        <f t="shared" si="9"/>
        <v>2.8000000000000001E-2</v>
      </c>
      <c r="AJ20" s="20">
        <v>1.0999999999999999E-2</v>
      </c>
      <c r="AK20" s="20">
        <v>8.9999999999999993E-3</v>
      </c>
      <c r="AL20" s="22">
        <f t="shared" si="10"/>
        <v>0.01</v>
      </c>
      <c r="AM20" s="20">
        <v>7.0000000000000001E-3</v>
      </c>
      <c r="AN20" s="20">
        <v>6.0000000000000001E-3</v>
      </c>
      <c r="AO20" s="22">
        <f t="shared" si="11"/>
        <v>7.0000000000000001E-3</v>
      </c>
      <c r="AP20" s="20">
        <v>7.7480000000000002</v>
      </c>
      <c r="AQ20" s="20"/>
      <c r="AR20" s="22">
        <f t="shared" si="12"/>
        <v>7.7480000000000002</v>
      </c>
      <c r="AS20" s="103">
        <f t="shared" si="13"/>
        <v>218.54285956054494</v>
      </c>
      <c r="AT20" s="57">
        <v>3.4799999999999998E-2</v>
      </c>
      <c r="AU20" s="57">
        <v>3.7100000000000001E-2</v>
      </c>
      <c r="AV20" s="56">
        <f t="shared" si="14"/>
        <v>3.5999999999999997E-2</v>
      </c>
      <c r="AW20" s="3">
        <v>8.56</v>
      </c>
      <c r="AX20" s="238">
        <v>0.15888441390913541</v>
      </c>
      <c r="AY20" s="241">
        <v>2.98</v>
      </c>
      <c r="AZ20" s="241"/>
      <c r="BA20" s="238">
        <v>0.22508936660587642</v>
      </c>
      <c r="BB20" s="244">
        <f>AF20/AS20</f>
        <v>0.22573364656266159</v>
      </c>
      <c r="BC20" s="244"/>
      <c r="BD20" s="245">
        <f>AE20</f>
        <v>0.32692442885202966</v>
      </c>
      <c r="BE20" s="245"/>
    </row>
    <row r="21" spans="1:57" x14ac:dyDescent="0.3">
      <c r="A21" s="59" t="s">
        <v>16</v>
      </c>
      <c r="B21" s="5" t="s">
        <v>72</v>
      </c>
      <c r="C21" s="6" t="s">
        <v>73</v>
      </c>
      <c r="D21" s="6" t="s">
        <v>36</v>
      </c>
      <c r="E21" s="24">
        <v>27.2</v>
      </c>
      <c r="F21" s="24">
        <v>8.1</v>
      </c>
      <c r="G21" s="48">
        <v>212</v>
      </c>
      <c r="H21" s="24">
        <v>9.6999999999999993</v>
      </c>
      <c r="I21" s="24">
        <v>4.3</v>
      </c>
      <c r="J21" s="24">
        <v>9.6999999999999993</v>
      </c>
      <c r="K21" s="16">
        <v>8</v>
      </c>
      <c r="L21" s="16">
        <v>7.2</v>
      </c>
      <c r="M21" s="16"/>
      <c r="N21" s="21">
        <f t="shared" si="0"/>
        <v>7.6</v>
      </c>
      <c r="O21" s="43">
        <v>5.8</v>
      </c>
      <c r="P21" s="43">
        <v>5.8</v>
      </c>
      <c r="Q21" s="44">
        <f t="shared" si="1"/>
        <v>5.8</v>
      </c>
      <c r="R21" s="18">
        <v>1.738</v>
      </c>
      <c r="S21" s="18">
        <v>1.8049999999999999</v>
      </c>
      <c r="T21" s="23">
        <f t="shared" si="2"/>
        <v>1.772</v>
      </c>
      <c r="U21" s="18">
        <v>1.415</v>
      </c>
      <c r="V21" s="18">
        <v>1.4359999999999999</v>
      </c>
      <c r="W21" s="23">
        <f t="shared" si="3"/>
        <v>1.4259999999999999</v>
      </c>
      <c r="X21" s="18">
        <v>3.6999999999999998E-2</v>
      </c>
      <c r="Y21" s="18">
        <v>3.5000000000000003E-2</v>
      </c>
      <c r="Z21" s="22">
        <f t="shared" si="4"/>
        <v>3.5999999999999997E-2</v>
      </c>
      <c r="AA21" s="20">
        <v>0.755</v>
      </c>
      <c r="AB21" s="20"/>
      <c r="AC21" s="22">
        <f t="shared" si="5"/>
        <v>0.755</v>
      </c>
      <c r="AD21" s="105">
        <f t="shared" si="6"/>
        <v>3.3421160848147355</v>
      </c>
      <c r="AE21" s="105">
        <f t="shared" si="7"/>
        <v>0.29921162958510261</v>
      </c>
      <c r="AF21" s="103">
        <f t="shared" si="8"/>
        <v>53.901620618262299</v>
      </c>
      <c r="AG21" s="20">
        <v>0.151</v>
      </c>
      <c r="AH21" s="20">
        <v>0.158</v>
      </c>
      <c r="AI21" s="22">
        <f t="shared" si="9"/>
        <v>0.155</v>
      </c>
      <c r="AJ21" s="20">
        <v>5.7000000000000002E-2</v>
      </c>
      <c r="AK21" s="20">
        <v>5.8999999999999997E-2</v>
      </c>
      <c r="AL21" s="22">
        <f t="shared" si="10"/>
        <v>5.8000000000000003E-2</v>
      </c>
      <c r="AM21" s="20">
        <v>3.9E-2</v>
      </c>
      <c r="AN21" s="20">
        <v>3.9E-2</v>
      </c>
      <c r="AO21" s="22">
        <f t="shared" si="11"/>
        <v>3.9E-2</v>
      </c>
      <c r="AP21" s="20">
        <v>14.92</v>
      </c>
      <c r="AQ21" s="20"/>
      <c r="AR21" s="22">
        <f t="shared" si="12"/>
        <v>14.92</v>
      </c>
      <c r="AS21" s="103">
        <f t="shared" si="13"/>
        <v>420.8388570783855</v>
      </c>
      <c r="AT21" s="57">
        <v>0.15040000000000001</v>
      </c>
      <c r="AU21" s="57">
        <v>0.15040000000000001</v>
      </c>
      <c r="AV21" s="56">
        <f t="shared" si="14"/>
        <v>0.15040000000000001</v>
      </c>
      <c r="AW21" s="3">
        <v>10.050000000000001</v>
      </c>
      <c r="AX21" s="238">
        <v>0.13261558083581809</v>
      </c>
      <c r="AY21" s="242"/>
      <c r="AZ21" s="241">
        <v>6.47</v>
      </c>
      <c r="BA21" s="238">
        <v>0.15908741578073293</v>
      </c>
      <c r="BB21" s="244"/>
      <c r="BC21" s="244">
        <f>AF21/AS21</f>
        <v>0.12808137773319392</v>
      </c>
      <c r="BD21" s="245"/>
      <c r="BE21" s="245">
        <f>AE21</f>
        <v>0.29921162958510261</v>
      </c>
    </row>
    <row r="22" spans="1:57" x14ac:dyDescent="0.3">
      <c r="A22" s="59" t="s">
        <v>17</v>
      </c>
      <c r="B22" s="5" t="s">
        <v>74</v>
      </c>
      <c r="C22" s="6" t="s">
        <v>75</v>
      </c>
      <c r="D22" s="6" t="s">
        <v>76</v>
      </c>
      <c r="E22" s="24">
        <v>27.4</v>
      </c>
      <c r="F22" s="24">
        <v>7.5</v>
      </c>
      <c r="G22" s="48">
        <v>300</v>
      </c>
      <c r="H22" s="24">
        <v>8.1999999999999993</v>
      </c>
      <c r="I22" s="24">
        <v>2.2000000000000002</v>
      </c>
      <c r="J22" s="24">
        <v>7.9</v>
      </c>
      <c r="K22" s="16">
        <v>6.3</v>
      </c>
      <c r="L22" s="16">
        <v>6.3</v>
      </c>
      <c r="M22" s="16"/>
      <c r="N22" s="21">
        <f t="shared" si="0"/>
        <v>6.3</v>
      </c>
      <c r="O22" s="43">
        <v>5.0999999999999996</v>
      </c>
      <c r="P22" s="43">
        <v>5.0999999999999996</v>
      </c>
      <c r="Q22" s="44">
        <f t="shared" si="1"/>
        <v>5.0999999999999996</v>
      </c>
      <c r="R22" s="18">
        <v>2.2200000000000002</v>
      </c>
      <c r="S22" s="18">
        <v>2.2949999999999999</v>
      </c>
      <c r="T22" s="23">
        <f t="shared" si="2"/>
        <v>2.258</v>
      </c>
      <c r="U22" s="18">
        <v>2.0569999999999999</v>
      </c>
      <c r="V22" s="18">
        <v>2.0419999999999998</v>
      </c>
      <c r="W22" s="23">
        <f t="shared" si="3"/>
        <v>2.0499999999999998</v>
      </c>
      <c r="X22" s="18">
        <v>0.112</v>
      </c>
      <c r="Y22" s="18">
        <v>0.11</v>
      </c>
      <c r="Z22" s="22">
        <f t="shared" si="4"/>
        <v>0.111</v>
      </c>
      <c r="AA22" s="20">
        <v>1.2969999999999999</v>
      </c>
      <c r="AB22" s="20"/>
      <c r="AC22" s="22">
        <f t="shared" si="5"/>
        <v>1.2969999999999999</v>
      </c>
      <c r="AD22" s="105">
        <f t="shared" si="6"/>
        <v>5.7413570357678303</v>
      </c>
      <c r="AE22" s="105">
        <f t="shared" si="7"/>
        <v>0.17417484991268503</v>
      </c>
      <c r="AF22" s="103">
        <f t="shared" si="8"/>
        <v>92.596558863425443</v>
      </c>
      <c r="AG22" s="20">
        <v>0.153</v>
      </c>
      <c r="AH22" s="20">
        <v>0.14599999999999999</v>
      </c>
      <c r="AI22" s="22">
        <f t="shared" si="9"/>
        <v>0.15</v>
      </c>
      <c r="AJ22" s="20">
        <v>7.8E-2</v>
      </c>
      <c r="AK22" s="20">
        <v>7.9000000000000001E-2</v>
      </c>
      <c r="AL22" s="22">
        <f t="shared" si="10"/>
        <v>7.9000000000000001E-2</v>
      </c>
      <c r="AM22" s="20">
        <v>6.8000000000000005E-2</v>
      </c>
      <c r="AN22" s="20">
        <v>6.9000000000000006E-2</v>
      </c>
      <c r="AO22" s="22">
        <f t="shared" si="11"/>
        <v>6.9000000000000006E-2</v>
      </c>
      <c r="AP22" s="20">
        <v>20.54</v>
      </c>
      <c r="AQ22" s="20"/>
      <c r="AR22" s="22">
        <f t="shared" si="12"/>
        <v>20.54</v>
      </c>
      <c r="AS22" s="103">
        <f t="shared" si="13"/>
        <v>579.35858742560561</v>
      </c>
      <c r="AT22" s="57">
        <v>0.13109999999999999</v>
      </c>
      <c r="AU22" s="57">
        <v>0.13300000000000001</v>
      </c>
      <c r="AV22" s="56">
        <f t="shared" si="14"/>
        <v>0.1321</v>
      </c>
      <c r="AW22" s="3">
        <v>5.16</v>
      </c>
      <c r="AX22" s="238">
        <v>6.1429074300647354E-2</v>
      </c>
      <c r="AY22" s="241">
        <v>10.28</v>
      </c>
      <c r="AZ22" s="241"/>
      <c r="BA22" s="238">
        <v>0.28021572946523116</v>
      </c>
      <c r="BB22" s="244">
        <f>AF22/AS22</f>
        <v>0.15982598838291251</v>
      </c>
      <c r="BC22" s="244"/>
      <c r="BD22" s="245">
        <f>AE22</f>
        <v>0.17417484991268503</v>
      </c>
      <c r="BE22" s="245"/>
    </row>
    <row r="23" spans="1:57" x14ac:dyDescent="0.3">
      <c r="A23" s="59" t="s">
        <v>18</v>
      </c>
      <c r="B23" s="5" t="s">
        <v>109</v>
      </c>
      <c r="C23" s="6" t="s">
        <v>77</v>
      </c>
      <c r="D23" s="6" t="s">
        <v>36</v>
      </c>
      <c r="E23" s="24">
        <v>27.2</v>
      </c>
      <c r="F23" s="24">
        <v>7.5</v>
      </c>
      <c r="G23" s="48">
        <v>274</v>
      </c>
      <c r="H23" s="24">
        <v>8.6</v>
      </c>
      <c r="I23" s="24">
        <v>2.7</v>
      </c>
      <c r="J23" s="24">
        <v>8.5</v>
      </c>
      <c r="K23" s="16">
        <v>7</v>
      </c>
      <c r="L23" s="16">
        <v>6.4</v>
      </c>
      <c r="M23" s="16"/>
      <c r="N23" s="21">
        <f t="shared" si="0"/>
        <v>6.7</v>
      </c>
      <c r="O23" s="43">
        <v>5.6</v>
      </c>
      <c r="P23" s="43">
        <v>5.5</v>
      </c>
      <c r="Q23" s="44">
        <f t="shared" si="1"/>
        <v>5.6</v>
      </c>
      <c r="R23" s="18">
        <v>2.7970000000000002</v>
      </c>
      <c r="S23" s="18">
        <v>2.8879999999999999</v>
      </c>
      <c r="T23" s="23">
        <f t="shared" si="2"/>
        <v>2.843</v>
      </c>
      <c r="U23" s="18">
        <v>2.5470000000000002</v>
      </c>
      <c r="V23" s="18">
        <v>2.641</v>
      </c>
      <c r="W23" s="23">
        <f t="shared" si="3"/>
        <v>2.5939999999999999</v>
      </c>
      <c r="X23" s="18">
        <v>0.21099999999999999</v>
      </c>
      <c r="Y23" s="18">
        <v>0.21</v>
      </c>
      <c r="Z23" s="22">
        <f t="shared" si="4"/>
        <v>0.21099999999999999</v>
      </c>
      <c r="AA23" s="20">
        <v>1.724</v>
      </c>
      <c r="AB23" s="20"/>
      <c r="AC23" s="22">
        <f t="shared" si="5"/>
        <v>1.724</v>
      </c>
      <c r="AD23" s="105">
        <f t="shared" si="6"/>
        <v>7.6315339473120574</v>
      </c>
      <c r="AE23" s="105">
        <f t="shared" si="7"/>
        <v>0.1310352554157497</v>
      </c>
      <c r="AF23" s="103">
        <f t="shared" si="8"/>
        <v>123.08131648461482</v>
      </c>
      <c r="AG23" s="20">
        <v>0.151</v>
      </c>
      <c r="AH23" s="82">
        <v>0.153</v>
      </c>
      <c r="AI23" s="83">
        <f t="shared" si="9"/>
        <v>0.152</v>
      </c>
      <c r="AJ23" s="20">
        <v>7.8E-2</v>
      </c>
      <c r="AK23" s="20">
        <v>8.5999999999999993E-2</v>
      </c>
      <c r="AL23" s="22">
        <f t="shared" si="10"/>
        <v>8.2000000000000003E-2</v>
      </c>
      <c r="AM23" s="20">
        <v>6.9000000000000006E-2</v>
      </c>
      <c r="AN23" s="20">
        <v>7.0999999999999994E-2</v>
      </c>
      <c r="AO23" s="22">
        <f t="shared" si="11"/>
        <v>7.0000000000000007E-2</v>
      </c>
      <c r="AP23" s="20">
        <v>23.190999999999999</v>
      </c>
      <c r="AQ23" s="20"/>
      <c r="AR23" s="22">
        <f t="shared" si="12"/>
        <v>23.190999999999999</v>
      </c>
      <c r="AS23" s="103">
        <f t="shared" si="13"/>
        <v>654.13364172284423</v>
      </c>
      <c r="AT23" s="57">
        <v>0.13739999999999999</v>
      </c>
      <c r="AU23" s="57">
        <v>0.1386</v>
      </c>
      <c r="AV23" s="56">
        <f t="shared" si="14"/>
        <v>0.13800000000000001</v>
      </c>
      <c r="AW23" s="3">
        <v>9.02</v>
      </c>
      <c r="AX23" s="238">
        <v>3.2863607899510414E-2</v>
      </c>
      <c r="AY23" s="242"/>
      <c r="AZ23" s="241">
        <v>2.76</v>
      </c>
      <c r="BA23" s="238">
        <v>0.2277193222921724</v>
      </c>
      <c r="BB23" s="244"/>
      <c r="BC23" s="244">
        <f>AF23/AS23</f>
        <v>0.18815928219261996</v>
      </c>
      <c r="BD23" s="245"/>
      <c r="BE23" s="245">
        <f>AE23</f>
        <v>0.1310352554157497</v>
      </c>
    </row>
    <row r="24" spans="1:57" x14ac:dyDescent="0.3">
      <c r="A24" s="59" t="s">
        <v>19</v>
      </c>
      <c r="B24" s="5" t="s">
        <v>78</v>
      </c>
      <c r="C24" s="6" t="s">
        <v>44</v>
      </c>
      <c r="D24" s="6" t="s">
        <v>79</v>
      </c>
      <c r="E24" s="24">
        <v>25.1</v>
      </c>
      <c r="F24" s="24">
        <v>7.7</v>
      </c>
      <c r="G24" s="48">
        <v>337</v>
      </c>
      <c r="H24" s="24">
        <v>8.1</v>
      </c>
      <c r="I24" s="24">
        <v>1.1000000000000001</v>
      </c>
      <c r="J24" s="24">
        <v>4.7</v>
      </c>
      <c r="K24" s="16">
        <v>3.2</v>
      </c>
      <c r="L24" s="16">
        <v>3.3</v>
      </c>
      <c r="M24" s="16"/>
      <c r="N24" s="21">
        <f t="shared" si="0"/>
        <v>3.3</v>
      </c>
      <c r="O24" s="43">
        <v>2.8</v>
      </c>
      <c r="P24" s="43">
        <v>2.7</v>
      </c>
      <c r="Q24" s="44">
        <f t="shared" si="1"/>
        <v>2.8</v>
      </c>
      <c r="R24" s="18">
        <v>1.0740000000000001</v>
      </c>
      <c r="S24" s="18">
        <v>1.133</v>
      </c>
      <c r="T24" s="23">
        <f t="shared" si="2"/>
        <v>1.1040000000000001</v>
      </c>
      <c r="U24" s="18">
        <v>0.96399999999999997</v>
      </c>
      <c r="V24" s="18">
        <v>0.96499999999999997</v>
      </c>
      <c r="W24" s="23">
        <f t="shared" si="3"/>
        <v>0.96499999999999997</v>
      </c>
      <c r="X24" s="18">
        <v>2.5000000000000001E-2</v>
      </c>
      <c r="Y24" s="18">
        <v>2.7E-2</v>
      </c>
      <c r="Z24" s="22">
        <f t="shared" si="4"/>
        <v>2.5999999999999999E-2</v>
      </c>
      <c r="AA24" s="20">
        <v>0.61599999999999999</v>
      </c>
      <c r="AB24" s="20"/>
      <c r="AC24" s="22">
        <f t="shared" si="5"/>
        <v>0.61599999999999999</v>
      </c>
      <c r="AD24" s="105">
        <f t="shared" si="6"/>
        <v>2.7268125937031482</v>
      </c>
      <c r="AE24" s="105">
        <f t="shared" si="7"/>
        <v>0.36672853950771506</v>
      </c>
      <c r="AF24" s="103">
        <f t="shared" si="8"/>
        <v>43.978010994502739</v>
      </c>
      <c r="AG24" s="20">
        <v>4.5999999999999999E-2</v>
      </c>
      <c r="AH24" s="20">
        <v>4.3999999999999997E-2</v>
      </c>
      <c r="AI24" s="22">
        <f t="shared" si="9"/>
        <v>4.4999999999999998E-2</v>
      </c>
      <c r="AJ24" s="20">
        <v>2.5000000000000001E-2</v>
      </c>
      <c r="AK24" s="20">
        <v>2.1999999999999999E-2</v>
      </c>
      <c r="AL24" s="22">
        <f t="shared" si="10"/>
        <v>2.4E-2</v>
      </c>
      <c r="AM24" s="20">
        <v>1.6E-2</v>
      </c>
      <c r="AN24" s="20">
        <v>1.4999999999999999E-2</v>
      </c>
      <c r="AO24" s="22">
        <f t="shared" si="11"/>
        <v>1.6E-2</v>
      </c>
      <c r="AP24" s="20">
        <v>45.975999999999999</v>
      </c>
      <c r="AQ24" s="20"/>
      <c r="AR24" s="22">
        <f t="shared" si="12"/>
        <v>45.975999999999999</v>
      </c>
      <c r="AS24" s="103">
        <f t="shared" si="13"/>
        <v>1296.8155022141989</v>
      </c>
      <c r="AT24" s="57">
        <v>6.5500000000000003E-2</v>
      </c>
      <c r="AU24" s="57">
        <v>6.8199999999999997E-2</v>
      </c>
      <c r="AV24" s="56">
        <f t="shared" si="14"/>
        <v>6.6900000000000001E-2</v>
      </c>
      <c r="AW24" s="3">
        <v>19.38</v>
      </c>
      <c r="AX24" s="238">
        <v>1.6205924345359807E-2</v>
      </c>
      <c r="AY24" s="241">
        <v>3.14</v>
      </c>
      <c r="AZ24" s="241"/>
      <c r="BA24" s="238">
        <v>0.13104453947465985</v>
      </c>
      <c r="BB24" s="244">
        <f>AF24/AS24</f>
        <v>3.3912311288239641E-2</v>
      </c>
      <c r="BC24" s="244"/>
      <c r="BD24" s="245">
        <f>AE24</f>
        <v>0.36672853950771506</v>
      </c>
      <c r="BE24" s="245"/>
    </row>
    <row r="25" spans="1:57" x14ac:dyDescent="0.3">
      <c r="A25" s="59" t="s">
        <v>20</v>
      </c>
      <c r="B25" s="5" t="s">
        <v>80</v>
      </c>
      <c r="C25" s="6" t="s">
        <v>81</v>
      </c>
      <c r="D25" s="6" t="s">
        <v>36</v>
      </c>
      <c r="E25" s="24">
        <v>27.1</v>
      </c>
      <c r="F25" s="24">
        <v>8.5</v>
      </c>
      <c r="G25" s="48">
        <v>265</v>
      </c>
      <c r="H25" s="24">
        <v>9.1999999999999993</v>
      </c>
      <c r="I25" s="24">
        <v>4.2</v>
      </c>
      <c r="J25" s="24">
        <v>12.4</v>
      </c>
      <c r="K25" s="16">
        <v>9</v>
      </c>
      <c r="L25" s="16">
        <v>8.5</v>
      </c>
      <c r="M25" s="16"/>
      <c r="N25" s="21">
        <f t="shared" si="0"/>
        <v>8.8000000000000007</v>
      </c>
      <c r="O25" s="43">
        <v>6.8</v>
      </c>
      <c r="P25" s="43">
        <v>6.7</v>
      </c>
      <c r="Q25" s="44">
        <f t="shared" si="1"/>
        <v>6.8</v>
      </c>
      <c r="R25" s="18">
        <v>2.593</v>
      </c>
      <c r="S25" s="18">
        <v>2.6680000000000001</v>
      </c>
      <c r="T25" s="23">
        <f t="shared" si="2"/>
        <v>2.6309999999999998</v>
      </c>
      <c r="U25" s="18">
        <v>2.266</v>
      </c>
      <c r="V25" s="18">
        <v>2.266</v>
      </c>
      <c r="W25" s="23">
        <f t="shared" si="3"/>
        <v>2.266</v>
      </c>
      <c r="X25" s="18">
        <v>5.6000000000000001E-2</v>
      </c>
      <c r="Y25" s="18">
        <v>5.2999999999999999E-2</v>
      </c>
      <c r="Z25" s="22">
        <f t="shared" si="4"/>
        <v>5.5E-2</v>
      </c>
      <c r="AA25" s="20">
        <v>1.413</v>
      </c>
      <c r="AB25" s="20"/>
      <c r="AC25" s="22">
        <f t="shared" si="5"/>
        <v>1.413</v>
      </c>
      <c r="AD25" s="105">
        <f t="shared" si="6"/>
        <v>6.2548477189976435</v>
      </c>
      <c r="AE25" s="105">
        <f t="shared" si="7"/>
        <v>0.15987599457661181</v>
      </c>
      <c r="AF25" s="103">
        <f t="shared" si="8"/>
        <v>100.87813236239023</v>
      </c>
      <c r="AG25" s="20">
        <v>0.23300000000000001</v>
      </c>
      <c r="AH25" s="20">
        <v>0.23699999999999999</v>
      </c>
      <c r="AI25" s="22">
        <f t="shared" si="9"/>
        <v>0.23499999999999999</v>
      </c>
      <c r="AJ25" s="20">
        <v>0.111</v>
      </c>
      <c r="AK25" s="20">
        <v>0.114</v>
      </c>
      <c r="AL25" s="22">
        <f t="shared" si="10"/>
        <v>0.113</v>
      </c>
      <c r="AM25" s="20">
        <v>9.8000000000000004E-2</v>
      </c>
      <c r="AN25" s="20">
        <v>0.1</v>
      </c>
      <c r="AO25" s="22">
        <f t="shared" si="11"/>
        <v>9.9000000000000005E-2</v>
      </c>
      <c r="AP25" s="20">
        <v>21.856999999999999</v>
      </c>
      <c r="AQ25" s="20"/>
      <c r="AR25" s="22">
        <f t="shared" si="12"/>
        <v>21.856999999999999</v>
      </c>
      <c r="AS25" s="103">
        <f t="shared" si="13"/>
        <v>616.50636053366429</v>
      </c>
      <c r="AT25" s="57">
        <v>0.17180000000000001</v>
      </c>
      <c r="AU25" s="57">
        <v>0.1734</v>
      </c>
      <c r="AV25" s="56">
        <f t="shared" si="14"/>
        <v>0.1726</v>
      </c>
      <c r="AW25" s="3">
        <v>8.26</v>
      </c>
      <c r="AX25" s="238">
        <v>3.0153522165663176E-2</v>
      </c>
      <c r="AY25" s="242"/>
      <c r="AZ25" s="241">
        <v>5.61</v>
      </c>
      <c r="BA25" s="238">
        <v>0.16294609889988146</v>
      </c>
      <c r="BB25" s="244"/>
      <c r="BC25" s="244">
        <f>AF25/AS25</f>
        <v>0.16362869683139594</v>
      </c>
      <c r="BD25" s="245"/>
      <c r="BE25" s="245">
        <f>AE25</f>
        <v>0.15987599457661181</v>
      </c>
    </row>
    <row r="26" spans="1:57" x14ac:dyDescent="0.3">
      <c r="A26" s="59" t="s">
        <v>21</v>
      </c>
      <c r="B26" s="5" t="s">
        <v>82</v>
      </c>
      <c r="C26" s="6" t="s">
        <v>44</v>
      </c>
      <c r="D26" s="6" t="s">
        <v>83</v>
      </c>
      <c r="E26" s="24">
        <v>27.1</v>
      </c>
      <c r="F26" s="24">
        <v>7.7</v>
      </c>
      <c r="G26" s="48">
        <v>294</v>
      </c>
      <c r="H26" s="24">
        <v>8.8000000000000007</v>
      </c>
      <c r="I26" s="24">
        <v>3.2</v>
      </c>
      <c r="J26" s="24">
        <v>16</v>
      </c>
      <c r="K26" s="16">
        <v>11.6</v>
      </c>
      <c r="L26" s="16">
        <v>11.4</v>
      </c>
      <c r="M26" s="16"/>
      <c r="N26" s="21">
        <f t="shared" si="0"/>
        <v>11.5</v>
      </c>
      <c r="O26" s="43">
        <v>10.8</v>
      </c>
      <c r="P26" s="43">
        <v>10.8</v>
      </c>
      <c r="Q26" s="44">
        <f t="shared" si="1"/>
        <v>10.8</v>
      </c>
      <c r="R26" s="18">
        <v>2.6160000000000001</v>
      </c>
      <c r="S26" s="18">
        <v>2.5920000000000001</v>
      </c>
      <c r="T26" s="23">
        <f t="shared" si="2"/>
        <v>2.6040000000000001</v>
      </c>
      <c r="U26" s="18">
        <v>2.419</v>
      </c>
      <c r="V26" s="18">
        <v>2.4260000000000002</v>
      </c>
      <c r="W26" s="23">
        <f t="shared" si="3"/>
        <v>2.423</v>
      </c>
      <c r="X26" s="18">
        <v>0.11600000000000001</v>
      </c>
      <c r="Y26" s="18">
        <v>0.108</v>
      </c>
      <c r="Z26" s="22">
        <f t="shared" si="4"/>
        <v>0.112</v>
      </c>
      <c r="AA26" s="20">
        <v>1.0169999999999999</v>
      </c>
      <c r="AB26" s="20"/>
      <c r="AC26" s="22">
        <f t="shared" si="5"/>
        <v>1.0169999999999999</v>
      </c>
      <c r="AD26" s="105">
        <f t="shared" si="6"/>
        <v>4.501896765902762</v>
      </c>
      <c r="AE26" s="105">
        <f t="shared" si="7"/>
        <v>0.22212859423476156</v>
      </c>
      <c r="AF26" s="103">
        <f t="shared" si="8"/>
        <v>72.60655386592417</v>
      </c>
      <c r="AG26" s="20">
        <v>0.17599999999999999</v>
      </c>
      <c r="AH26" s="20">
        <v>0.16800000000000001</v>
      </c>
      <c r="AI26" s="22">
        <f t="shared" si="9"/>
        <v>0.17199999999999999</v>
      </c>
      <c r="AJ26" s="20">
        <v>0.114</v>
      </c>
      <c r="AK26" s="20">
        <v>0.11700000000000001</v>
      </c>
      <c r="AL26" s="22">
        <f t="shared" si="10"/>
        <v>0.11600000000000001</v>
      </c>
      <c r="AM26" s="20">
        <v>0.09</v>
      </c>
      <c r="AN26" s="20">
        <v>0.09</v>
      </c>
      <c r="AO26" s="22">
        <f t="shared" si="11"/>
        <v>0.09</v>
      </c>
      <c r="AP26" s="20">
        <v>23.463000000000001</v>
      </c>
      <c r="AQ26" s="20"/>
      <c r="AR26" s="22">
        <f t="shared" si="12"/>
        <v>23.463000000000001</v>
      </c>
      <c r="AS26" s="103">
        <f t="shared" si="13"/>
        <v>661.80577102078792</v>
      </c>
      <c r="AT26" s="57">
        <v>0.28960000000000002</v>
      </c>
      <c r="AU26" s="57">
        <v>0.29089999999999999</v>
      </c>
      <c r="AV26" s="56">
        <f t="shared" si="14"/>
        <v>0.2903</v>
      </c>
      <c r="AW26" s="3">
        <v>7.89</v>
      </c>
      <c r="AX26" s="238">
        <v>5.5351987905310471E-2</v>
      </c>
      <c r="AY26" s="241">
        <v>0.1</v>
      </c>
      <c r="AZ26" s="241"/>
      <c r="BA26" s="238">
        <v>1.1425263786104971E-2</v>
      </c>
      <c r="BB26" s="244">
        <f>AF26/AS26</f>
        <v>0.10970976235812173</v>
      </c>
      <c r="BC26" s="244"/>
      <c r="BD26" s="245">
        <f>AE26</f>
        <v>0.22212859423476156</v>
      </c>
      <c r="BE26" s="245"/>
    </row>
    <row r="27" spans="1:57" x14ac:dyDescent="0.3">
      <c r="A27" s="59" t="s">
        <v>22</v>
      </c>
      <c r="B27" s="5" t="s">
        <v>84</v>
      </c>
      <c r="C27" s="6" t="s">
        <v>85</v>
      </c>
      <c r="D27" s="6" t="s">
        <v>36</v>
      </c>
      <c r="E27" s="24">
        <v>25.7</v>
      </c>
      <c r="F27" s="24">
        <v>7.8</v>
      </c>
      <c r="G27" s="48">
        <v>273</v>
      </c>
      <c r="H27" s="24">
        <v>7.8</v>
      </c>
      <c r="I27" s="24">
        <v>4.0999999999999996</v>
      </c>
      <c r="J27" s="24">
        <v>13.2</v>
      </c>
      <c r="K27" s="16">
        <v>9</v>
      </c>
      <c r="L27" s="16">
        <v>9.3000000000000007</v>
      </c>
      <c r="M27" s="16"/>
      <c r="N27" s="21">
        <f t="shared" si="0"/>
        <v>9.1999999999999993</v>
      </c>
      <c r="O27" s="43">
        <v>7.4</v>
      </c>
      <c r="P27" s="43">
        <v>7.1</v>
      </c>
      <c r="Q27" s="44">
        <f t="shared" si="1"/>
        <v>7.3</v>
      </c>
      <c r="R27" s="18">
        <v>2.5179999999999998</v>
      </c>
      <c r="S27" s="18">
        <v>2.4740000000000002</v>
      </c>
      <c r="T27" s="23">
        <f t="shared" si="2"/>
        <v>2.496</v>
      </c>
      <c r="U27" s="18">
        <v>2.133</v>
      </c>
      <c r="V27" s="18">
        <v>2.1160000000000001</v>
      </c>
      <c r="W27" s="23">
        <f t="shared" si="3"/>
        <v>2.125</v>
      </c>
      <c r="X27" s="18">
        <v>2.7E-2</v>
      </c>
      <c r="Y27" s="18">
        <v>2.7E-2</v>
      </c>
      <c r="Z27" s="22">
        <f t="shared" si="4"/>
        <v>2.7E-2</v>
      </c>
      <c r="AA27" s="20">
        <v>1.26</v>
      </c>
      <c r="AB27" s="20"/>
      <c r="AC27" s="22">
        <f t="shared" si="5"/>
        <v>1.26</v>
      </c>
      <c r="AD27" s="105">
        <f t="shared" si="6"/>
        <v>5.5775712143928038</v>
      </c>
      <c r="AE27" s="105">
        <f t="shared" si="7"/>
        <v>0.17928950820377179</v>
      </c>
      <c r="AF27" s="103">
        <f t="shared" si="8"/>
        <v>89.955022488755631</v>
      </c>
      <c r="AG27" s="20">
        <v>0.23499999999999999</v>
      </c>
      <c r="AH27" s="20">
        <v>0.22800000000000001</v>
      </c>
      <c r="AI27" s="22">
        <f t="shared" si="9"/>
        <v>0.23200000000000001</v>
      </c>
      <c r="AJ27" s="20">
        <v>0.10199999999999999</v>
      </c>
      <c r="AK27" s="20">
        <v>0.10199999999999999</v>
      </c>
      <c r="AL27" s="22">
        <f t="shared" si="10"/>
        <v>0.10199999999999999</v>
      </c>
      <c r="AM27" s="20">
        <v>8.6999999999999994E-2</v>
      </c>
      <c r="AN27" s="20">
        <v>8.6999999999999994E-2</v>
      </c>
      <c r="AO27" s="22">
        <f t="shared" si="11"/>
        <v>8.6999999999999994E-2</v>
      </c>
      <c r="AP27" s="20">
        <v>22.177</v>
      </c>
      <c r="AQ27" s="20"/>
      <c r="AR27" s="22">
        <f t="shared" si="12"/>
        <v>22.177</v>
      </c>
      <c r="AS27" s="103">
        <f t="shared" si="13"/>
        <v>625.53239500183338</v>
      </c>
      <c r="AT27" s="57">
        <v>0.19040000000000001</v>
      </c>
      <c r="AU27" s="57">
        <v>0.1923</v>
      </c>
      <c r="AV27" s="56">
        <f t="shared" si="14"/>
        <v>0.19139999999999999</v>
      </c>
      <c r="AW27" s="3">
        <v>8.49</v>
      </c>
      <c r="AX27" s="238">
        <v>5.437267400474316E-2</v>
      </c>
      <c r="AY27" s="242"/>
      <c r="AZ27" s="241">
        <v>5.03</v>
      </c>
      <c r="BA27" s="238">
        <v>0.25093199672368788</v>
      </c>
      <c r="BB27" s="244"/>
      <c r="BC27" s="244">
        <f>AF27/AS27</f>
        <v>0.14380553782269259</v>
      </c>
      <c r="BD27" s="245"/>
      <c r="BE27" s="245">
        <f>AE27</f>
        <v>0.17928950820377179</v>
      </c>
    </row>
    <row r="28" spans="1:57" x14ac:dyDescent="0.3">
      <c r="A28" s="59" t="s">
        <v>23</v>
      </c>
      <c r="B28" s="5" t="s">
        <v>86</v>
      </c>
      <c r="C28" s="6" t="s">
        <v>87</v>
      </c>
      <c r="D28" s="6" t="s">
        <v>88</v>
      </c>
      <c r="E28" s="24">
        <v>24.6</v>
      </c>
      <c r="F28" s="24">
        <v>7.5</v>
      </c>
      <c r="G28" s="48">
        <v>295</v>
      </c>
      <c r="H28" s="24">
        <v>7.8</v>
      </c>
      <c r="I28" s="24">
        <v>5.8</v>
      </c>
      <c r="J28" s="24">
        <v>23.7</v>
      </c>
      <c r="K28" s="16">
        <v>17.3</v>
      </c>
      <c r="L28" s="16">
        <v>16.8</v>
      </c>
      <c r="M28" s="16"/>
      <c r="N28" s="21">
        <f t="shared" si="0"/>
        <v>17.100000000000001</v>
      </c>
      <c r="O28" s="43">
        <v>14.2</v>
      </c>
      <c r="P28" s="43">
        <v>14.3</v>
      </c>
      <c r="Q28" s="44">
        <f t="shared" si="1"/>
        <v>14.3</v>
      </c>
      <c r="R28" s="18">
        <v>3.5249999999999999</v>
      </c>
      <c r="S28" s="18">
        <v>3.4769999999999999</v>
      </c>
      <c r="T28" s="23">
        <f t="shared" si="2"/>
        <v>3.5009999999999999</v>
      </c>
      <c r="U28" s="18">
        <v>3.1320000000000001</v>
      </c>
      <c r="V28" s="18">
        <v>3.133</v>
      </c>
      <c r="W28" s="23">
        <f t="shared" si="3"/>
        <v>3.133</v>
      </c>
      <c r="X28" s="18">
        <v>0.70599999999999996</v>
      </c>
      <c r="Y28" s="18">
        <v>0.70399999999999996</v>
      </c>
      <c r="Z28" s="22">
        <f t="shared" si="4"/>
        <v>0.70499999999999996</v>
      </c>
      <c r="AA28" s="20">
        <v>0.75900000000000001</v>
      </c>
      <c r="AB28" s="20"/>
      <c r="AC28" s="22">
        <f t="shared" si="5"/>
        <v>0.75900000000000001</v>
      </c>
      <c r="AD28" s="105">
        <f t="shared" si="6"/>
        <v>3.3598226600985224</v>
      </c>
      <c r="AE28" s="105">
        <f t="shared" si="7"/>
        <v>0.29763475670191364</v>
      </c>
      <c r="AF28" s="103">
        <f t="shared" si="8"/>
        <v>54.187192118226612</v>
      </c>
      <c r="AG28" s="20">
        <v>0.59599999999999997</v>
      </c>
      <c r="AH28" s="20">
        <v>0.626</v>
      </c>
      <c r="AI28" s="22">
        <f t="shared" si="9"/>
        <v>0.61099999999999999</v>
      </c>
      <c r="AJ28" s="20">
        <v>0.317</v>
      </c>
      <c r="AK28" s="20">
        <v>0.312</v>
      </c>
      <c r="AL28" s="22">
        <f t="shared" si="10"/>
        <v>0.315</v>
      </c>
      <c r="AM28" s="20">
        <v>0.24399999999999999</v>
      </c>
      <c r="AN28" s="20">
        <v>0.24399999999999999</v>
      </c>
      <c r="AO28" s="22">
        <f t="shared" si="11"/>
        <v>0.24399999999999999</v>
      </c>
      <c r="AP28" s="20">
        <v>26.888999999999999</v>
      </c>
      <c r="AQ28" s="20"/>
      <c r="AR28" s="22">
        <f t="shared" si="12"/>
        <v>26.888999999999999</v>
      </c>
      <c r="AS28" s="103">
        <f t="shared" si="13"/>
        <v>758.4407525456237</v>
      </c>
      <c r="AT28" s="57">
        <v>0.45950000000000002</v>
      </c>
      <c r="AU28" s="57">
        <v>0.45939999999999998</v>
      </c>
      <c r="AV28" s="56">
        <f t="shared" si="14"/>
        <v>0.45950000000000002</v>
      </c>
      <c r="AW28" s="3">
        <v>8.32</v>
      </c>
      <c r="AX28" s="238">
        <v>2.0754138399541634E-2</v>
      </c>
      <c r="AY28" s="241">
        <v>2.76</v>
      </c>
      <c r="AZ28" s="241"/>
      <c r="BA28" s="238">
        <v>0.33818303241093228</v>
      </c>
      <c r="BB28" s="244">
        <f>AF28/AS28</f>
        <v>7.1445517578470313E-2</v>
      </c>
      <c r="BC28" s="244"/>
      <c r="BD28" s="245">
        <f>AE28</f>
        <v>0.29763475670191364</v>
      </c>
      <c r="BE28" s="245"/>
    </row>
    <row r="29" spans="1:57" x14ac:dyDescent="0.3">
      <c r="A29" s="59" t="s">
        <v>24</v>
      </c>
      <c r="B29" s="5" t="s">
        <v>89</v>
      </c>
      <c r="C29" s="6" t="s">
        <v>42</v>
      </c>
      <c r="D29" s="6" t="s">
        <v>36</v>
      </c>
      <c r="E29" s="24">
        <v>26</v>
      </c>
      <c r="F29" s="24">
        <v>7.4</v>
      </c>
      <c r="G29" s="48">
        <v>286</v>
      </c>
      <c r="H29" s="24">
        <v>8.6</v>
      </c>
      <c r="I29" s="24">
        <v>3.2</v>
      </c>
      <c r="J29" s="24">
        <v>13.3</v>
      </c>
      <c r="K29" s="16">
        <v>9.1999999999999993</v>
      </c>
      <c r="L29" s="16">
        <v>8.6999999999999993</v>
      </c>
      <c r="M29" s="16"/>
      <c r="N29" s="21">
        <f t="shared" si="0"/>
        <v>9</v>
      </c>
      <c r="O29" s="43">
        <v>7.4</v>
      </c>
      <c r="P29" s="43">
        <v>7.1</v>
      </c>
      <c r="Q29" s="44">
        <f t="shared" si="1"/>
        <v>7.3</v>
      </c>
      <c r="R29" s="18">
        <v>2.9289999999999998</v>
      </c>
      <c r="S29" s="18">
        <v>2.9180000000000001</v>
      </c>
      <c r="T29" s="23">
        <f t="shared" si="2"/>
        <v>2.9239999999999999</v>
      </c>
      <c r="U29" s="18">
        <v>2.609</v>
      </c>
      <c r="V29" s="18">
        <v>2.62</v>
      </c>
      <c r="W29" s="23">
        <f t="shared" si="3"/>
        <v>2.6150000000000002</v>
      </c>
      <c r="X29" s="18">
        <v>9.4E-2</v>
      </c>
      <c r="Y29" s="18">
        <v>7.0000000000000007E-2</v>
      </c>
      <c r="Z29" s="22">
        <f t="shared" si="4"/>
        <v>8.2000000000000003E-2</v>
      </c>
      <c r="AA29" s="20">
        <v>1.6879999999999999</v>
      </c>
      <c r="AB29" s="20"/>
      <c r="AC29" s="22">
        <f t="shared" si="5"/>
        <v>1.6879999999999999</v>
      </c>
      <c r="AD29" s="105">
        <f t="shared" si="6"/>
        <v>7.4721747697579781</v>
      </c>
      <c r="AE29" s="105">
        <f t="shared" si="7"/>
        <v>0.13382984617106189</v>
      </c>
      <c r="AF29" s="103">
        <f t="shared" si="8"/>
        <v>120.51117298493612</v>
      </c>
      <c r="AG29" s="20">
        <v>0.24099999999999999</v>
      </c>
      <c r="AH29" s="20">
        <v>0.23699999999999999</v>
      </c>
      <c r="AI29" s="22">
        <f t="shared" si="9"/>
        <v>0.23899999999999999</v>
      </c>
      <c r="AJ29" s="20">
        <v>0.153</v>
      </c>
      <c r="AK29" s="20">
        <v>0.157</v>
      </c>
      <c r="AL29" s="22">
        <f t="shared" si="10"/>
        <v>0.155</v>
      </c>
      <c r="AM29" s="20">
        <v>0.14099999999999999</v>
      </c>
      <c r="AN29" s="20">
        <v>0.14199999999999999</v>
      </c>
      <c r="AO29" s="22">
        <f t="shared" si="11"/>
        <v>0.14199999999999999</v>
      </c>
      <c r="AP29" s="20">
        <v>22.591000000000001</v>
      </c>
      <c r="AQ29" s="20"/>
      <c r="AR29" s="22">
        <f t="shared" si="12"/>
        <v>22.591000000000001</v>
      </c>
      <c r="AS29" s="103">
        <f t="shared" si="13"/>
        <v>637.20982709502721</v>
      </c>
      <c r="AT29" s="57">
        <v>0.1973</v>
      </c>
      <c r="AU29" s="57">
        <v>0.2009</v>
      </c>
      <c r="AV29" s="56">
        <f t="shared" si="14"/>
        <v>0.1991</v>
      </c>
      <c r="AW29" s="3">
        <v>7.37</v>
      </c>
      <c r="AX29" s="238">
        <v>6.2157626216294143E-2</v>
      </c>
      <c r="AY29" s="242"/>
      <c r="AZ29" s="241">
        <v>8.7100000000000009</v>
      </c>
      <c r="BA29" s="238">
        <v>0.39042987119531769</v>
      </c>
      <c r="BB29" s="244"/>
      <c r="BC29" s="244">
        <f>AF29/AS29</f>
        <v>0.18912321791133374</v>
      </c>
      <c r="BD29" s="245"/>
      <c r="BE29" s="245">
        <f>AE29</f>
        <v>0.13382984617106189</v>
      </c>
    </row>
    <row r="30" spans="1:57" x14ac:dyDescent="0.3">
      <c r="A30" s="59" t="s">
        <v>25</v>
      </c>
      <c r="B30" s="5" t="s">
        <v>90</v>
      </c>
      <c r="C30" s="6" t="s">
        <v>44</v>
      </c>
      <c r="D30" s="6" t="s">
        <v>91</v>
      </c>
      <c r="E30" s="24">
        <v>25.5</v>
      </c>
      <c r="F30" s="24">
        <v>7</v>
      </c>
      <c r="G30" s="48">
        <v>238</v>
      </c>
      <c r="H30" s="24">
        <v>7.9</v>
      </c>
      <c r="I30" s="24">
        <v>4.8</v>
      </c>
      <c r="J30" s="24">
        <v>13.2</v>
      </c>
      <c r="K30" s="16">
        <v>9.6999999999999993</v>
      </c>
      <c r="L30" s="16">
        <v>9.1999999999999993</v>
      </c>
      <c r="M30" s="16"/>
      <c r="N30" s="21">
        <f t="shared" si="0"/>
        <v>9.5</v>
      </c>
      <c r="O30" s="43">
        <v>8.1</v>
      </c>
      <c r="P30" s="43">
        <v>8.1</v>
      </c>
      <c r="Q30" s="44">
        <f t="shared" si="1"/>
        <v>8.1</v>
      </c>
      <c r="R30" s="18">
        <v>3.72</v>
      </c>
      <c r="S30" s="18">
        <v>3.7240000000000002</v>
      </c>
      <c r="T30" s="23">
        <f t="shared" si="2"/>
        <v>3.722</v>
      </c>
      <c r="U30" s="18">
        <v>3.4580000000000002</v>
      </c>
      <c r="V30" s="18">
        <v>3.4710000000000001</v>
      </c>
      <c r="W30" s="23">
        <f t="shared" si="3"/>
        <v>3.4649999999999999</v>
      </c>
      <c r="X30" s="18">
        <v>0.61599999999999999</v>
      </c>
      <c r="Y30" s="18">
        <v>0.61599999999999999</v>
      </c>
      <c r="Z30" s="22">
        <f t="shared" si="4"/>
        <v>0.61599999999999999</v>
      </c>
      <c r="AA30" s="20">
        <v>0.94499999999999995</v>
      </c>
      <c r="AB30" s="20"/>
      <c r="AC30" s="22">
        <f t="shared" si="5"/>
        <v>0.94499999999999995</v>
      </c>
      <c r="AD30" s="105">
        <f t="shared" si="6"/>
        <v>4.1831784107946026</v>
      </c>
      <c r="AE30" s="105">
        <f t="shared" si="7"/>
        <v>0.23905267760502907</v>
      </c>
      <c r="AF30" s="103">
        <f t="shared" si="8"/>
        <v>67.466266866566698</v>
      </c>
      <c r="AG30" s="20">
        <v>0.151</v>
      </c>
      <c r="AH30" s="20">
        <v>0.14699999999999999</v>
      </c>
      <c r="AI30" s="22">
        <f t="shared" si="9"/>
        <v>0.14899999999999999</v>
      </c>
      <c r="AJ30" s="20">
        <v>5.8000000000000003E-2</v>
      </c>
      <c r="AK30" s="20">
        <v>5.3999999999999999E-2</v>
      </c>
      <c r="AL30" s="22">
        <f t="shared" si="10"/>
        <v>5.6000000000000001E-2</v>
      </c>
      <c r="AM30" s="20">
        <v>3.3000000000000002E-2</v>
      </c>
      <c r="AN30" s="20">
        <v>3.3000000000000002E-2</v>
      </c>
      <c r="AO30" s="22">
        <f t="shared" si="11"/>
        <v>3.3000000000000002E-2</v>
      </c>
      <c r="AP30" s="20">
        <v>18.574999999999999</v>
      </c>
      <c r="AQ30" s="20"/>
      <c r="AR30" s="22">
        <f t="shared" si="12"/>
        <v>18.574999999999999</v>
      </c>
      <c r="AS30" s="103">
        <f t="shared" si="13"/>
        <v>523.93309451950472</v>
      </c>
      <c r="AT30" s="57">
        <v>0.20130000000000001</v>
      </c>
      <c r="AU30" s="57">
        <v>0.20269999999999999</v>
      </c>
      <c r="AV30" s="56">
        <f t="shared" si="14"/>
        <v>0.20200000000000001</v>
      </c>
      <c r="AW30" s="3">
        <v>4.7300000000000004</v>
      </c>
      <c r="AX30" s="238">
        <v>0.12099519093344546</v>
      </c>
      <c r="AY30" s="241">
        <v>1.03</v>
      </c>
      <c r="AZ30" s="241"/>
      <c r="BA30" s="238">
        <v>0.30344127677569782</v>
      </c>
      <c r="BB30" s="244">
        <f>AF30/AS30</f>
        <v>0.12876885917740991</v>
      </c>
      <c r="BC30" s="244"/>
      <c r="BD30" s="245">
        <f>AE30</f>
        <v>0.23905267760502907</v>
      </c>
      <c r="BE30" s="245"/>
    </row>
    <row r="31" spans="1:57" x14ac:dyDescent="0.3">
      <c r="A31" s="59" t="s">
        <v>26</v>
      </c>
      <c r="B31" s="5" t="s">
        <v>92</v>
      </c>
      <c r="C31" s="6" t="s">
        <v>93</v>
      </c>
      <c r="D31" s="6" t="s">
        <v>36</v>
      </c>
      <c r="E31" s="24">
        <v>27.7</v>
      </c>
      <c r="F31" s="24">
        <v>9.1</v>
      </c>
      <c r="G31" s="48">
        <v>254</v>
      </c>
      <c r="H31" s="24">
        <v>13.1</v>
      </c>
      <c r="I31" s="24">
        <v>4.8</v>
      </c>
      <c r="J31" s="24">
        <v>11.8</v>
      </c>
      <c r="K31" s="16">
        <v>8.4</v>
      </c>
      <c r="L31" s="16">
        <v>7.5</v>
      </c>
      <c r="M31" s="16"/>
      <c r="N31" s="21">
        <f t="shared" si="0"/>
        <v>8</v>
      </c>
      <c r="O31" s="43">
        <v>6.2</v>
      </c>
      <c r="P31" s="43">
        <v>6.1</v>
      </c>
      <c r="Q31" s="44">
        <f t="shared" si="1"/>
        <v>6.2</v>
      </c>
      <c r="R31" s="18">
        <v>1.9139999999999999</v>
      </c>
      <c r="S31" s="18">
        <v>2.0139999999999998</v>
      </c>
      <c r="T31" s="23">
        <f t="shared" si="2"/>
        <v>1.964</v>
      </c>
      <c r="U31" s="18">
        <v>1.556</v>
      </c>
      <c r="V31" s="18">
        <v>1.532</v>
      </c>
      <c r="W31" s="23">
        <f t="shared" si="3"/>
        <v>1.544</v>
      </c>
      <c r="X31" s="18">
        <v>2.5000000000000001E-2</v>
      </c>
      <c r="Y31" s="18">
        <v>2.5999999999999999E-2</v>
      </c>
      <c r="Z31" s="22">
        <f t="shared" si="4"/>
        <v>2.5999999999999999E-2</v>
      </c>
      <c r="AA31" s="20">
        <v>0.79700000000000004</v>
      </c>
      <c r="AB31" s="20"/>
      <c r="AC31" s="22">
        <f t="shared" si="5"/>
        <v>0.79700000000000004</v>
      </c>
      <c r="AD31" s="105">
        <f t="shared" si="6"/>
        <v>3.5280351252944957</v>
      </c>
      <c r="AE31" s="105">
        <f t="shared" si="7"/>
        <v>0.28344389000847237</v>
      </c>
      <c r="AF31" s="103">
        <f t="shared" si="8"/>
        <v>56.900121367887486</v>
      </c>
      <c r="AG31" s="20">
        <v>0.11899999999999999</v>
      </c>
      <c r="AH31" s="20">
        <v>0.127</v>
      </c>
      <c r="AI31" s="22">
        <f t="shared" si="9"/>
        <v>0.123</v>
      </c>
      <c r="AJ31" s="20">
        <v>4.4999999999999998E-2</v>
      </c>
      <c r="AK31" s="20">
        <v>4.3999999999999997E-2</v>
      </c>
      <c r="AL31" s="22">
        <f t="shared" si="10"/>
        <v>4.4999999999999998E-2</v>
      </c>
      <c r="AM31" s="20">
        <v>2.4E-2</v>
      </c>
      <c r="AN31" s="20">
        <v>2.4E-2</v>
      </c>
      <c r="AO31" s="22">
        <f t="shared" si="11"/>
        <v>2.4E-2</v>
      </c>
      <c r="AP31" s="20">
        <v>20.748000000000001</v>
      </c>
      <c r="AQ31" s="20"/>
      <c r="AR31" s="22">
        <f t="shared" si="12"/>
        <v>20.748000000000001</v>
      </c>
      <c r="AS31" s="103">
        <f t="shared" si="13"/>
        <v>585.22550982991572</v>
      </c>
      <c r="AT31" s="57">
        <v>0.1487</v>
      </c>
      <c r="AU31" s="57">
        <v>0.15</v>
      </c>
      <c r="AV31" s="56">
        <f t="shared" si="14"/>
        <v>0.14940000000000001</v>
      </c>
      <c r="AW31" s="3">
        <v>11.11</v>
      </c>
      <c r="AX31" s="238">
        <v>0.14375663365782798</v>
      </c>
      <c r="AY31" s="242"/>
      <c r="AZ31" s="241">
        <v>8.8800000000000008</v>
      </c>
      <c r="BA31" s="238">
        <v>0.49044363839654559</v>
      </c>
      <c r="BB31" s="244"/>
      <c r="BC31" s="244">
        <f>AF31/AS31</f>
        <v>9.7227684733743727E-2</v>
      </c>
      <c r="BD31" s="245"/>
      <c r="BE31" s="245">
        <f>AE31</f>
        <v>0.28344389000847237</v>
      </c>
    </row>
    <row r="32" spans="1:57" x14ac:dyDescent="0.3">
      <c r="A32" s="59" t="s">
        <v>27</v>
      </c>
      <c r="B32" s="5" t="s">
        <v>94</v>
      </c>
      <c r="C32" s="6" t="s">
        <v>95</v>
      </c>
      <c r="D32" s="6" t="s">
        <v>96</v>
      </c>
      <c r="E32" s="24">
        <v>22.3</v>
      </c>
      <c r="F32" s="24">
        <v>7.1</v>
      </c>
      <c r="G32" s="48">
        <v>179</v>
      </c>
      <c r="H32" s="24">
        <v>7.1</v>
      </c>
      <c r="I32" s="24">
        <v>1.3</v>
      </c>
      <c r="J32" s="24">
        <v>3.8</v>
      </c>
      <c r="K32" s="16">
        <v>2.8</v>
      </c>
      <c r="L32" s="16">
        <v>2.2999999999999998</v>
      </c>
      <c r="M32" s="16"/>
      <c r="N32" s="21">
        <f t="shared" si="0"/>
        <v>2.6</v>
      </c>
      <c r="O32" s="43">
        <v>2.1</v>
      </c>
      <c r="P32" s="43">
        <v>2</v>
      </c>
      <c r="Q32" s="44">
        <f t="shared" si="1"/>
        <v>2.1</v>
      </c>
      <c r="R32" s="18">
        <v>0.41699999999999998</v>
      </c>
      <c r="S32" s="18">
        <v>0.44800000000000001</v>
      </c>
      <c r="T32" s="23">
        <f t="shared" si="2"/>
        <v>0.433</v>
      </c>
      <c r="U32" s="18">
        <v>0.24399999999999999</v>
      </c>
      <c r="V32" s="18">
        <v>0.23100000000000001</v>
      </c>
      <c r="W32" s="23">
        <f t="shared" si="3"/>
        <v>0.23799999999999999</v>
      </c>
      <c r="X32" s="18">
        <v>1.2E-2</v>
      </c>
      <c r="Y32" s="18">
        <v>1.2E-2</v>
      </c>
      <c r="Z32" s="22">
        <f t="shared" si="4"/>
        <v>1.2E-2</v>
      </c>
      <c r="AA32" s="20">
        <v>0.122</v>
      </c>
      <c r="AB32" s="20"/>
      <c r="AC32" s="22">
        <f t="shared" si="5"/>
        <v>0.122</v>
      </c>
      <c r="AD32" s="105">
        <f t="shared" si="6"/>
        <v>0.54005054615549364</v>
      </c>
      <c r="AE32" s="105">
        <f t="shared" si="7"/>
        <v>1.8516785273504301</v>
      </c>
      <c r="AF32" s="103">
        <f t="shared" si="8"/>
        <v>8.7099307489112583</v>
      </c>
      <c r="AG32" s="20">
        <v>4.9000000000000002E-2</v>
      </c>
      <c r="AH32" s="20">
        <v>0.05</v>
      </c>
      <c r="AI32" s="22">
        <f t="shared" si="9"/>
        <v>0.05</v>
      </c>
      <c r="AJ32" s="20">
        <v>1.7999999999999999E-2</v>
      </c>
      <c r="AK32" s="20">
        <v>1.7999999999999999E-2</v>
      </c>
      <c r="AL32" s="22">
        <f t="shared" si="10"/>
        <v>1.7999999999999999E-2</v>
      </c>
      <c r="AM32" s="20">
        <v>1.4E-2</v>
      </c>
      <c r="AN32" s="20">
        <v>1.4999999999999999E-2</v>
      </c>
      <c r="AO32" s="22">
        <f t="shared" si="11"/>
        <v>1.4999999999999999E-2</v>
      </c>
      <c r="AP32" s="20">
        <v>11.715</v>
      </c>
      <c r="AQ32" s="20"/>
      <c r="AR32" s="22">
        <f t="shared" si="12"/>
        <v>11.715</v>
      </c>
      <c r="AS32" s="103">
        <f t="shared" si="13"/>
        <v>330.43748060812908</v>
      </c>
      <c r="AT32" s="57">
        <v>5.0700000000000002E-2</v>
      </c>
      <c r="AU32" s="57">
        <v>5.2400000000000002E-2</v>
      </c>
      <c r="AV32" s="56">
        <f t="shared" si="14"/>
        <v>5.16E-2</v>
      </c>
      <c r="AW32" s="3">
        <v>9.15</v>
      </c>
      <c r="AX32" s="238">
        <v>2.9206622039948171E-2</v>
      </c>
      <c r="AY32" s="241">
        <v>5.78</v>
      </c>
      <c r="AZ32" s="241"/>
      <c r="BA32" s="238">
        <v>0.32713369911661755</v>
      </c>
      <c r="BB32" s="244">
        <f>AF32/AS32</f>
        <v>2.6358785731212194E-2</v>
      </c>
      <c r="BC32" s="244"/>
      <c r="BD32" s="245">
        <f>AE32</f>
        <v>1.8516785273504301</v>
      </c>
      <c r="BE32" s="245"/>
    </row>
    <row r="33" spans="1:57" x14ac:dyDescent="0.3">
      <c r="A33" s="59" t="s">
        <v>28</v>
      </c>
      <c r="B33" s="5" t="s">
        <v>97</v>
      </c>
      <c r="C33" s="6" t="s">
        <v>98</v>
      </c>
      <c r="D33" s="6" t="s">
        <v>36</v>
      </c>
      <c r="E33" s="24">
        <v>28</v>
      </c>
      <c r="F33" s="24">
        <v>9.1</v>
      </c>
      <c r="G33" s="48">
        <v>256</v>
      </c>
      <c r="H33" s="24">
        <v>13</v>
      </c>
      <c r="I33" s="24">
        <v>6.2</v>
      </c>
      <c r="J33" s="24">
        <v>12.2</v>
      </c>
      <c r="K33" s="16">
        <v>8.3000000000000007</v>
      </c>
      <c r="L33" s="16">
        <v>8.4</v>
      </c>
      <c r="M33" s="16"/>
      <c r="N33" s="21">
        <f t="shared" si="0"/>
        <v>8.4</v>
      </c>
      <c r="O33" s="43">
        <v>5.9</v>
      </c>
      <c r="P33" s="43">
        <v>5.8</v>
      </c>
      <c r="Q33" s="44">
        <f t="shared" si="1"/>
        <v>5.9</v>
      </c>
      <c r="R33" s="18">
        <v>1.9790000000000001</v>
      </c>
      <c r="S33" s="18">
        <v>1.9470000000000001</v>
      </c>
      <c r="T33" s="23">
        <f t="shared" si="2"/>
        <v>1.9630000000000001</v>
      </c>
      <c r="U33" s="18">
        <v>1.4550000000000001</v>
      </c>
      <c r="V33" s="18">
        <v>1.452</v>
      </c>
      <c r="W33" s="23">
        <f t="shared" si="3"/>
        <v>1.454</v>
      </c>
      <c r="X33" s="18">
        <v>0.03</v>
      </c>
      <c r="Y33" s="18">
        <v>0.03</v>
      </c>
      <c r="Z33" s="22">
        <f t="shared" si="4"/>
        <v>0.03</v>
      </c>
      <c r="AA33" s="20">
        <v>0.753</v>
      </c>
      <c r="AB33" s="20"/>
      <c r="AC33" s="22">
        <f t="shared" si="5"/>
        <v>0.753</v>
      </c>
      <c r="AD33" s="105">
        <f t="shared" si="6"/>
        <v>3.3332627971728419</v>
      </c>
      <c r="AE33" s="105">
        <f t="shared" si="7"/>
        <v>0.30000634838878154</v>
      </c>
      <c r="AF33" s="103">
        <f t="shared" si="8"/>
        <v>53.758834868280147</v>
      </c>
      <c r="AG33" s="20">
        <v>0.154</v>
      </c>
      <c r="AH33" s="20">
        <v>0.14399999999999999</v>
      </c>
      <c r="AI33" s="22">
        <f t="shared" si="9"/>
        <v>0.14899999999999999</v>
      </c>
      <c r="AJ33" s="20">
        <v>4.5999999999999999E-2</v>
      </c>
      <c r="AK33" s="20">
        <v>4.8000000000000001E-2</v>
      </c>
      <c r="AL33" s="22">
        <f t="shared" si="10"/>
        <v>4.7E-2</v>
      </c>
      <c r="AM33" s="20">
        <v>3.1E-2</v>
      </c>
      <c r="AN33" s="20">
        <v>3.2000000000000001E-2</v>
      </c>
      <c r="AO33" s="22">
        <f t="shared" si="11"/>
        <v>3.2000000000000001E-2</v>
      </c>
      <c r="AP33" s="20">
        <v>20.995000000000001</v>
      </c>
      <c r="AQ33" s="20"/>
      <c r="AR33" s="22">
        <f t="shared" si="12"/>
        <v>20.995000000000001</v>
      </c>
      <c r="AS33" s="103">
        <f t="shared" si="13"/>
        <v>592.19248018503356</v>
      </c>
      <c r="AT33" s="57">
        <v>0.1419</v>
      </c>
      <c r="AU33" s="57">
        <v>0.14330000000000001</v>
      </c>
      <c r="AV33" s="56">
        <f t="shared" si="14"/>
        <v>0.1426</v>
      </c>
      <c r="AW33" s="3">
        <v>11.59</v>
      </c>
      <c r="AX33" s="238">
        <v>8.0534905781049063E-2</v>
      </c>
      <c r="AY33" s="242"/>
      <c r="AZ33" s="241">
        <v>8.86</v>
      </c>
      <c r="BA33" s="238">
        <v>0.18698033736593414</v>
      </c>
      <c r="BB33" s="244"/>
      <c r="BC33" s="244">
        <f>AF33/AS33</f>
        <v>9.0779327105745961E-2</v>
      </c>
      <c r="BD33" s="245"/>
      <c r="BE33" s="245">
        <f>AE33</f>
        <v>0.30000634838878154</v>
      </c>
    </row>
    <row r="34" spans="1:57" x14ac:dyDescent="0.3">
      <c r="A34" s="59" t="s">
        <v>29</v>
      </c>
      <c r="B34" s="5" t="s">
        <v>99</v>
      </c>
      <c r="C34" s="6" t="s">
        <v>44</v>
      </c>
      <c r="D34" s="6" t="s">
        <v>100</v>
      </c>
      <c r="E34" s="24">
        <v>26.4</v>
      </c>
      <c r="F34" s="24">
        <v>7.3</v>
      </c>
      <c r="G34" s="48">
        <v>285</v>
      </c>
      <c r="H34" s="24">
        <v>3.1</v>
      </c>
      <c r="I34" s="24">
        <v>3.2</v>
      </c>
      <c r="J34" s="24">
        <v>9.5</v>
      </c>
      <c r="K34" s="16">
        <v>7.7</v>
      </c>
      <c r="L34" s="16">
        <v>7.6</v>
      </c>
      <c r="M34" s="16"/>
      <c r="N34" s="21">
        <f t="shared" si="0"/>
        <v>7.7</v>
      </c>
      <c r="O34" s="43">
        <v>6</v>
      </c>
      <c r="P34" s="43">
        <v>6</v>
      </c>
      <c r="Q34" s="44">
        <f t="shared" si="1"/>
        <v>6</v>
      </c>
      <c r="R34" s="18">
        <v>2.093</v>
      </c>
      <c r="S34" s="18">
        <v>2.1280000000000001</v>
      </c>
      <c r="T34" s="23">
        <f t="shared" si="2"/>
        <v>2.1110000000000002</v>
      </c>
      <c r="U34" s="18">
        <v>1.8089999999999999</v>
      </c>
      <c r="V34" s="18">
        <v>1.7809999999999999</v>
      </c>
      <c r="W34" s="23">
        <f t="shared" si="3"/>
        <v>1.7949999999999999</v>
      </c>
      <c r="X34" s="18">
        <v>0.73699999999999999</v>
      </c>
      <c r="Y34" s="18">
        <v>0.74299999999999999</v>
      </c>
      <c r="Z34" s="22">
        <f t="shared" si="4"/>
        <v>0.74</v>
      </c>
      <c r="AA34" s="20">
        <v>0.34200000000000003</v>
      </c>
      <c r="AB34" s="20"/>
      <c r="AC34" s="22">
        <f t="shared" si="5"/>
        <v>0.34200000000000003</v>
      </c>
      <c r="AD34" s="105">
        <f t="shared" si="6"/>
        <v>1.513912186763761</v>
      </c>
      <c r="AE34" s="105">
        <f t="shared" si="7"/>
        <v>0.66054029338231712</v>
      </c>
      <c r="AF34" s="103">
        <f t="shared" si="8"/>
        <v>24.416363246947959</v>
      </c>
      <c r="AG34" s="20">
        <v>0.32500000000000001</v>
      </c>
      <c r="AH34" s="20">
        <v>0.33</v>
      </c>
      <c r="AI34" s="22">
        <f t="shared" si="9"/>
        <v>0.32800000000000001</v>
      </c>
      <c r="AJ34" s="20">
        <v>0.13200000000000001</v>
      </c>
      <c r="AK34" s="20">
        <v>0.13100000000000001</v>
      </c>
      <c r="AL34" s="22">
        <f t="shared" si="10"/>
        <v>0.13200000000000001</v>
      </c>
      <c r="AM34" s="20">
        <v>0.128</v>
      </c>
      <c r="AN34" s="20">
        <v>0.128</v>
      </c>
      <c r="AO34" s="22">
        <f t="shared" si="11"/>
        <v>0.128</v>
      </c>
      <c r="AP34" s="20">
        <v>20.811</v>
      </c>
      <c r="AQ34" s="20"/>
      <c r="AR34" s="22">
        <f t="shared" si="12"/>
        <v>20.811</v>
      </c>
      <c r="AS34" s="103">
        <f t="shared" si="13"/>
        <v>587.00251036583643</v>
      </c>
      <c r="AT34" s="57">
        <v>0.1585</v>
      </c>
      <c r="AU34" s="57">
        <v>0.16070000000000001</v>
      </c>
      <c r="AV34" s="56">
        <f t="shared" si="14"/>
        <v>0.15959999999999999</v>
      </c>
      <c r="AW34" s="3">
        <v>12.06</v>
      </c>
      <c r="AX34" s="238">
        <v>0.12868931174341691</v>
      </c>
      <c r="AY34" s="241">
        <v>4.8499999999999996</v>
      </c>
      <c r="AZ34" s="241"/>
      <c r="BA34" s="238">
        <v>0.39132776528556429</v>
      </c>
      <c r="BB34" s="244">
        <f>AF34/AS34</f>
        <v>4.1594989486043246E-2</v>
      </c>
      <c r="BC34" s="244"/>
      <c r="BD34" s="245">
        <f>AE34</f>
        <v>0.66054029338231712</v>
      </c>
      <c r="BE34" s="245"/>
    </row>
    <row r="35" spans="1:57" x14ac:dyDescent="0.3">
      <c r="A35" s="59" t="s">
        <v>30</v>
      </c>
      <c r="B35" s="5" t="s">
        <v>101</v>
      </c>
      <c r="C35" s="6" t="s">
        <v>44</v>
      </c>
      <c r="D35" s="6" t="s">
        <v>88</v>
      </c>
      <c r="E35" s="24">
        <v>27</v>
      </c>
      <c r="F35" s="24">
        <v>8</v>
      </c>
      <c r="G35" s="48">
        <v>315</v>
      </c>
      <c r="H35" s="24">
        <v>8.4</v>
      </c>
      <c r="I35" s="24">
        <v>4.4000000000000004</v>
      </c>
      <c r="J35" s="24">
        <v>13</v>
      </c>
      <c r="K35" s="16">
        <v>9.1999999999999993</v>
      </c>
      <c r="L35" s="16">
        <v>9.1999999999999993</v>
      </c>
      <c r="M35" s="16"/>
      <c r="N35" s="21">
        <f t="shared" si="0"/>
        <v>9.1999999999999993</v>
      </c>
      <c r="O35" s="43">
        <v>7.7</v>
      </c>
      <c r="P35" s="43">
        <v>7.6</v>
      </c>
      <c r="Q35" s="44">
        <f t="shared" si="1"/>
        <v>7.7</v>
      </c>
      <c r="R35" s="18">
        <v>2.68</v>
      </c>
      <c r="S35" s="18">
        <v>2.7320000000000002</v>
      </c>
      <c r="T35" s="23">
        <f t="shared" si="2"/>
        <v>2.706</v>
      </c>
      <c r="U35" s="18">
        <v>2.254</v>
      </c>
      <c r="V35" s="18">
        <v>2.2690000000000001</v>
      </c>
      <c r="W35" s="23">
        <f t="shared" si="3"/>
        <v>2.262</v>
      </c>
      <c r="X35" s="18">
        <v>8.3000000000000004E-2</v>
      </c>
      <c r="Y35" s="18">
        <v>7.8E-2</v>
      </c>
      <c r="Z35" s="22">
        <f t="shared" si="4"/>
        <v>8.1000000000000003E-2</v>
      </c>
      <c r="AA35" s="20">
        <v>1.3779999999999999</v>
      </c>
      <c r="AB35" s="20"/>
      <c r="AC35" s="22">
        <f t="shared" si="5"/>
        <v>1.3779999999999999</v>
      </c>
      <c r="AD35" s="105">
        <f t="shared" si="6"/>
        <v>6.0999151852645097</v>
      </c>
      <c r="AE35" s="105">
        <f t="shared" si="7"/>
        <v>0.16393670561447932</v>
      </c>
      <c r="AF35" s="103">
        <f t="shared" si="8"/>
        <v>98.379381737702573</v>
      </c>
      <c r="AG35" s="20">
        <v>0.156</v>
      </c>
      <c r="AH35" s="20">
        <v>0.16200000000000001</v>
      </c>
      <c r="AI35" s="22">
        <f t="shared" si="9"/>
        <v>0.159</v>
      </c>
      <c r="AJ35" s="20">
        <v>5.6000000000000001E-2</v>
      </c>
      <c r="AK35" s="20">
        <v>5.3999999999999999E-2</v>
      </c>
      <c r="AL35" s="22">
        <f t="shared" si="10"/>
        <v>5.5E-2</v>
      </c>
      <c r="AM35" s="20">
        <v>3.9E-2</v>
      </c>
      <c r="AN35" s="20">
        <v>3.7999999999999999E-2</v>
      </c>
      <c r="AO35" s="22">
        <f t="shared" si="11"/>
        <v>3.9E-2</v>
      </c>
      <c r="AP35" s="20">
        <v>37.981000000000002</v>
      </c>
      <c r="AQ35" s="20"/>
      <c r="AR35" s="22">
        <f t="shared" si="12"/>
        <v>37.981000000000002</v>
      </c>
      <c r="AS35" s="103">
        <f t="shared" si="13"/>
        <v>1071.3056722985361</v>
      </c>
      <c r="AT35" s="57">
        <v>0.1862</v>
      </c>
      <c r="AU35" s="57">
        <v>0.18690000000000001</v>
      </c>
      <c r="AV35" s="56">
        <f t="shared" si="14"/>
        <v>0.18659999999999999</v>
      </c>
      <c r="AW35" s="3">
        <v>9.6300000000000008</v>
      </c>
      <c r="AX35" s="238">
        <v>0.13411609395240928</v>
      </c>
      <c r="AY35" s="241">
        <v>2.5</v>
      </c>
      <c r="AZ35" s="241"/>
      <c r="BA35" s="238">
        <v>0.51313135038974667</v>
      </c>
      <c r="BB35" s="244">
        <f>AF35/AS35</f>
        <v>9.1831289875115699E-2</v>
      </c>
      <c r="BC35" s="244"/>
      <c r="BD35" s="245">
        <f>AE35</f>
        <v>0.16393670561447932</v>
      </c>
      <c r="BE35" s="245"/>
    </row>
    <row r="36" spans="1:57" x14ac:dyDescent="0.3">
      <c r="A36" s="59" t="s">
        <v>31</v>
      </c>
      <c r="B36" s="5" t="s">
        <v>102</v>
      </c>
      <c r="C36" s="6" t="s">
        <v>103</v>
      </c>
      <c r="D36" s="6" t="s">
        <v>36</v>
      </c>
      <c r="E36" s="24">
        <v>27.3</v>
      </c>
      <c r="F36" s="24">
        <v>9.1</v>
      </c>
      <c r="G36" s="48">
        <v>271</v>
      </c>
      <c r="H36" s="24">
        <v>12.9</v>
      </c>
      <c r="I36" s="24">
        <v>5.8</v>
      </c>
      <c r="J36" s="24">
        <v>12.7</v>
      </c>
      <c r="K36" s="16">
        <v>8.5</v>
      </c>
      <c r="L36" s="16">
        <v>9.1</v>
      </c>
      <c r="M36" s="16"/>
      <c r="N36" s="21">
        <f t="shared" si="0"/>
        <v>8.8000000000000007</v>
      </c>
      <c r="O36" s="43">
        <v>6.8</v>
      </c>
      <c r="P36" s="43">
        <v>6.6</v>
      </c>
      <c r="Q36" s="44">
        <f t="shared" si="1"/>
        <v>6.7</v>
      </c>
      <c r="R36" s="18">
        <v>2.2469999999999999</v>
      </c>
      <c r="S36" s="18">
        <v>2.2869999999999999</v>
      </c>
      <c r="T36" s="23">
        <f t="shared" si="2"/>
        <v>2.2669999999999999</v>
      </c>
      <c r="U36" s="18">
        <v>1.669</v>
      </c>
      <c r="V36" s="18">
        <v>1.6459999999999999</v>
      </c>
      <c r="W36" s="23">
        <f t="shared" si="3"/>
        <v>1.6579999999999999</v>
      </c>
      <c r="X36" s="18">
        <v>4.2999999999999997E-2</v>
      </c>
      <c r="Y36" s="18">
        <v>0.05</v>
      </c>
      <c r="Z36" s="22">
        <f t="shared" si="4"/>
        <v>4.7E-2</v>
      </c>
      <c r="AA36" s="20">
        <v>0.90200000000000002</v>
      </c>
      <c r="AB36" s="20"/>
      <c r="AC36" s="22">
        <f t="shared" si="5"/>
        <v>0.90200000000000002</v>
      </c>
      <c r="AD36" s="105">
        <f t="shared" si="6"/>
        <v>3.9928327264938961</v>
      </c>
      <c r="AE36" s="105">
        <f t="shared" si="7"/>
        <v>0.25044875868819561</v>
      </c>
      <c r="AF36" s="103">
        <f t="shared" si="8"/>
        <v>64.396373241950471</v>
      </c>
      <c r="AG36" s="20">
        <v>0.157</v>
      </c>
      <c r="AH36" s="20">
        <v>0.16400000000000001</v>
      </c>
      <c r="AI36" s="22">
        <f t="shared" si="9"/>
        <v>0.161</v>
      </c>
      <c r="AJ36" s="20">
        <v>4.1000000000000002E-2</v>
      </c>
      <c r="AK36" s="20">
        <v>0.04</v>
      </c>
      <c r="AL36" s="22">
        <f t="shared" si="10"/>
        <v>4.1000000000000002E-2</v>
      </c>
      <c r="AM36" s="20">
        <v>2.1000000000000001E-2</v>
      </c>
      <c r="AN36" s="20">
        <v>0.02</v>
      </c>
      <c r="AO36" s="22">
        <f t="shared" si="11"/>
        <v>2.1000000000000001E-2</v>
      </c>
      <c r="AP36" s="20">
        <v>23.800999999999998</v>
      </c>
      <c r="AQ36" s="20"/>
      <c r="AR36" s="22">
        <f t="shared" si="12"/>
        <v>23.800999999999998</v>
      </c>
      <c r="AS36" s="103">
        <f t="shared" si="13"/>
        <v>671.33951992779157</v>
      </c>
      <c r="AT36" s="57">
        <v>0.154</v>
      </c>
      <c r="AU36" s="57">
        <v>0.15590000000000001</v>
      </c>
      <c r="AV36" s="56">
        <f t="shared" si="14"/>
        <v>0.155</v>
      </c>
      <c r="AW36" s="3">
        <v>11.8</v>
      </c>
      <c r="AX36" s="238">
        <v>1.3432105663111626E-2</v>
      </c>
      <c r="AY36" s="242"/>
      <c r="AZ36" s="241">
        <v>8.14</v>
      </c>
      <c r="BA36" s="238">
        <v>0.28325770920185667</v>
      </c>
      <c r="BB36" s="244"/>
      <c r="BC36" s="244">
        <f>AF36/AS36</f>
        <v>9.5922214215657775E-2</v>
      </c>
      <c r="BD36" s="245"/>
      <c r="BE36" s="245">
        <f>AE36</f>
        <v>0.25044875868819561</v>
      </c>
    </row>
    <row r="37" spans="1:57" x14ac:dyDescent="0.3">
      <c r="A37" s="59" t="s">
        <v>32</v>
      </c>
      <c r="B37" s="5" t="s">
        <v>104</v>
      </c>
      <c r="C37" s="6" t="s">
        <v>44</v>
      </c>
      <c r="D37" s="6" t="s">
        <v>105</v>
      </c>
      <c r="E37" s="24">
        <v>25</v>
      </c>
      <c r="F37" s="24">
        <v>7.4</v>
      </c>
      <c r="G37" s="48">
        <v>281</v>
      </c>
      <c r="H37" s="24">
        <v>6.9</v>
      </c>
      <c r="I37" s="24">
        <v>2.6</v>
      </c>
      <c r="J37" s="24">
        <v>12.9</v>
      </c>
      <c r="K37" s="16">
        <v>9.5</v>
      </c>
      <c r="L37" s="16">
        <v>9</v>
      </c>
      <c r="M37" s="16"/>
      <c r="N37" s="21">
        <f t="shared" si="0"/>
        <v>9.3000000000000007</v>
      </c>
      <c r="O37" s="43">
        <v>8.6</v>
      </c>
      <c r="P37" s="43">
        <v>8.5</v>
      </c>
      <c r="Q37" s="44">
        <f t="shared" si="1"/>
        <v>8.6</v>
      </c>
      <c r="R37" s="18">
        <v>2.371</v>
      </c>
      <c r="S37" s="18">
        <v>2.3450000000000002</v>
      </c>
      <c r="T37" s="23">
        <f t="shared" si="2"/>
        <v>2.3580000000000001</v>
      </c>
      <c r="U37" s="18">
        <v>2.08</v>
      </c>
      <c r="V37" s="18">
        <v>1.984</v>
      </c>
      <c r="W37" s="23">
        <f t="shared" si="3"/>
        <v>2.032</v>
      </c>
      <c r="X37" s="18">
        <v>5.1999999999999998E-2</v>
      </c>
      <c r="Y37" s="18">
        <v>5.3999999999999999E-2</v>
      </c>
      <c r="Z37" s="22">
        <f t="shared" si="4"/>
        <v>5.2999999999999999E-2</v>
      </c>
      <c r="AA37" s="20">
        <v>1.18</v>
      </c>
      <c r="AB37" s="20"/>
      <c r="AC37" s="22">
        <f t="shared" si="5"/>
        <v>1.18</v>
      </c>
      <c r="AD37" s="105">
        <f t="shared" si="6"/>
        <v>5.223439708717069</v>
      </c>
      <c r="AE37" s="105">
        <f t="shared" si="7"/>
        <v>0.19144472909894281</v>
      </c>
      <c r="AF37" s="103">
        <f t="shared" si="8"/>
        <v>84.243592489469535</v>
      </c>
      <c r="AG37" s="20">
        <v>0.17</v>
      </c>
      <c r="AH37" s="20">
        <v>0.16600000000000001</v>
      </c>
      <c r="AI37" s="22">
        <f t="shared" si="9"/>
        <v>0.16800000000000001</v>
      </c>
      <c r="AJ37" s="20">
        <v>8.6999999999999994E-2</v>
      </c>
      <c r="AK37" s="20">
        <v>8.4000000000000005E-2</v>
      </c>
      <c r="AL37" s="22">
        <f t="shared" si="10"/>
        <v>8.5999999999999993E-2</v>
      </c>
      <c r="AM37" s="20">
        <v>7.4999999999999997E-2</v>
      </c>
      <c r="AN37" s="20">
        <v>7.4999999999999997E-2</v>
      </c>
      <c r="AO37" s="22">
        <f t="shared" si="11"/>
        <v>7.4999999999999997E-2</v>
      </c>
      <c r="AP37" s="20">
        <v>25.395</v>
      </c>
      <c r="AQ37" s="20"/>
      <c r="AR37" s="22">
        <f t="shared" si="12"/>
        <v>25.395</v>
      </c>
      <c r="AS37" s="103">
        <f t="shared" si="13"/>
        <v>716.30045412235916</v>
      </c>
      <c r="AT37" s="57">
        <v>0.20300000000000001</v>
      </c>
      <c r="AU37" s="57">
        <v>0.2046</v>
      </c>
      <c r="AV37" s="56">
        <f t="shared" si="14"/>
        <v>0.20380000000000001</v>
      </c>
      <c r="AW37" s="3">
        <v>8.84</v>
      </c>
      <c r="AX37" s="238">
        <v>2.0873951986759929E-2</v>
      </c>
      <c r="AY37" s="241">
        <v>3.22</v>
      </c>
      <c r="AZ37" s="241"/>
      <c r="BA37" s="238">
        <v>0.30668797877471887</v>
      </c>
      <c r="BB37" s="244">
        <f>AF37/AS37</f>
        <v>0.11760929649652151</v>
      </c>
      <c r="BC37" s="244"/>
      <c r="BD37" s="245">
        <f>AE37</f>
        <v>0.19144472909894281</v>
      </c>
      <c r="BE37" s="245"/>
    </row>
    <row r="38" spans="1:57" x14ac:dyDescent="0.3">
      <c r="A38" s="59" t="s">
        <v>33</v>
      </c>
      <c r="B38" s="5" t="s">
        <v>106</v>
      </c>
      <c r="C38" s="6" t="s">
        <v>107</v>
      </c>
      <c r="D38" s="6" t="s">
        <v>36</v>
      </c>
      <c r="E38" s="24">
        <v>25.5</v>
      </c>
      <c r="F38" s="24">
        <v>7.5</v>
      </c>
      <c r="G38" s="48">
        <v>285</v>
      </c>
      <c r="H38" s="24">
        <v>8</v>
      </c>
      <c r="I38" s="24">
        <v>2.6</v>
      </c>
      <c r="J38" s="24">
        <v>12.5</v>
      </c>
      <c r="K38" s="16">
        <v>8.9</v>
      </c>
      <c r="L38" s="16">
        <v>8.8000000000000007</v>
      </c>
      <c r="M38" s="16"/>
      <c r="N38" s="21">
        <f t="shared" si="0"/>
        <v>8.9</v>
      </c>
      <c r="O38" s="43">
        <v>7.3</v>
      </c>
      <c r="P38" s="43">
        <v>7.1</v>
      </c>
      <c r="Q38" s="44">
        <f t="shared" si="1"/>
        <v>7.2</v>
      </c>
      <c r="R38" s="18">
        <v>2.589</v>
      </c>
      <c r="S38" s="18">
        <v>2.6440000000000001</v>
      </c>
      <c r="T38" s="23">
        <f t="shared" si="2"/>
        <v>2.617</v>
      </c>
      <c r="U38" s="18">
        <v>2.1709999999999998</v>
      </c>
      <c r="V38" s="18">
        <v>2.1819999999999999</v>
      </c>
      <c r="W38" s="23">
        <f t="shared" si="3"/>
        <v>2.177</v>
      </c>
      <c r="X38" s="18">
        <v>2.9000000000000001E-2</v>
      </c>
      <c r="Y38" s="18">
        <v>3.1E-2</v>
      </c>
      <c r="Z38" s="22">
        <f t="shared" si="4"/>
        <v>0.03</v>
      </c>
      <c r="AA38" s="20">
        <v>1.4650000000000001</v>
      </c>
      <c r="AB38" s="20"/>
      <c r="AC38" s="22">
        <f t="shared" si="5"/>
        <v>1.4650000000000001</v>
      </c>
      <c r="AD38" s="105">
        <f t="shared" si="6"/>
        <v>6.4850331976868709</v>
      </c>
      <c r="AE38" s="105">
        <f t="shared" si="7"/>
        <v>0.15420121524693001</v>
      </c>
      <c r="AF38" s="103">
        <f t="shared" si="8"/>
        <v>104.59056186192618</v>
      </c>
      <c r="AG38" s="20">
        <v>0.182</v>
      </c>
      <c r="AH38" s="20">
        <v>0.189</v>
      </c>
      <c r="AI38" s="22">
        <f t="shared" si="9"/>
        <v>0.186</v>
      </c>
      <c r="AJ38" s="20">
        <v>8.5999999999999993E-2</v>
      </c>
      <c r="AK38" s="20">
        <v>8.5999999999999993E-2</v>
      </c>
      <c r="AL38" s="22">
        <f t="shared" si="10"/>
        <v>8.5999999999999993E-2</v>
      </c>
      <c r="AM38" s="20">
        <v>0.08</v>
      </c>
      <c r="AN38" s="20">
        <v>7.9000000000000001E-2</v>
      </c>
      <c r="AO38" s="22">
        <f t="shared" si="11"/>
        <v>0.08</v>
      </c>
      <c r="AP38" s="20">
        <v>25.149000000000001</v>
      </c>
      <c r="AQ38" s="20"/>
      <c r="AR38" s="22">
        <f t="shared" si="12"/>
        <v>25.149000000000001</v>
      </c>
      <c r="AS38" s="103">
        <f t="shared" si="13"/>
        <v>709.36169012495418</v>
      </c>
      <c r="AT38" s="57">
        <v>0.1716</v>
      </c>
      <c r="AU38" s="57">
        <v>0.1731</v>
      </c>
      <c r="AV38" s="56">
        <f t="shared" si="14"/>
        <v>0.1724</v>
      </c>
      <c r="AW38" s="3">
        <v>10.72</v>
      </c>
      <c r="AX38" s="238">
        <v>2.1913095606294633E-2</v>
      </c>
      <c r="AY38" s="242"/>
      <c r="AZ38" s="241">
        <v>4.22</v>
      </c>
      <c r="BA38" s="238">
        <v>6.6823475261700793E-2</v>
      </c>
      <c r="BB38" s="244"/>
      <c r="BC38" s="244">
        <f>AF38/AS38</f>
        <v>0.14744320607940151</v>
      </c>
      <c r="BD38" s="245"/>
      <c r="BE38" s="245">
        <f>AE38</f>
        <v>0.15420121524693001</v>
      </c>
    </row>
    <row r="39" spans="1:57" x14ac:dyDescent="0.3">
      <c r="A39" s="64" t="s">
        <v>137</v>
      </c>
      <c r="B39" s="5" t="s">
        <v>148</v>
      </c>
      <c r="C39" s="6"/>
      <c r="D39" s="6"/>
      <c r="E39" s="24">
        <v>23.5</v>
      </c>
      <c r="F39" s="24">
        <v>7.3</v>
      </c>
      <c r="G39" s="48">
        <v>365</v>
      </c>
      <c r="H39" s="24">
        <v>7.3</v>
      </c>
      <c r="I39" s="24">
        <v>11.2</v>
      </c>
      <c r="J39" s="24">
        <v>13.1</v>
      </c>
      <c r="K39" s="4">
        <v>9.6999999999999993</v>
      </c>
      <c r="L39" s="4">
        <v>11.1</v>
      </c>
      <c r="M39" s="4">
        <v>9.3000000000000007</v>
      </c>
      <c r="N39" s="21">
        <f t="shared" si="0"/>
        <v>10</v>
      </c>
      <c r="O39" s="43">
        <v>5.4</v>
      </c>
      <c r="P39" s="43">
        <v>5.3</v>
      </c>
      <c r="Q39" s="44">
        <f t="shared" si="1"/>
        <v>5.4</v>
      </c>
      <c r="R39" s="18">
        <v>6.7439999999999998</v>
      </c>
      <c r="S39" s="18">
        <v>6.8289999999999997</v>
      </c>
      <c r="T39" s="23">
        <f t="shared" si="2"/>
        <v>6.7869999999999999</v>
      </c>
      <c r="U39" s="4">
        <v>6.03</v>
      </c>
      <c r="V39" s="4">
        <v>5.9960000000000004</v>
      </c>
      <c r="W39" s="23">
        <f t="shared" si="3"/>
        <v>6.0129999999999999</v>
      </c>
      <c r="X39" s="18">
        <v>1.9390000000000001</v>
      </c>
      <c r="Y39" s="18">
        <v>1.911</v>
      </c>
      <c r="Z39" s="22">
        <f t="shared" si="4"/>
        <v>1.925</v>
      </c>
      <c r="AA39" s="20">
        <v>3.5259999999999998</v>
      </c>
      <c r="AB39" s="20"/>
      <c r="AC39" s="22">
        <f t="shared" si="5"/>
        <v>3.5259999999999998</v>
      </c>
      <c r="AD39" s="105">
        <f>(AC39*62.004)/14.007</f>
        <v>15.608346112657955</v>
      </c>
      <c r="AE39" s="105">
        <f>1/AD39</f>
        <v>6.4068287106282609E-2</v>
      </c>
      <c r="AF39" s="103">
        <f>((AD39*0.001)/62.004)*1000*1000</f>
        <v>251.73127721853356</v>
      </c>
      <c r="AG39" s="20">
        <v>0.42399999999999999</v>
      </c>
      <c r="AH39" s="20">
        <v>0.42199999999999999</v>
      </c>
      <c r="AI39" s="22">
        <f t="shared" si="9"/>
        <v>0.42299999999999999</v>
      </c>
      <c r="AJ39" s="5">
        <v>0.121</v>
      </c>
      <c r="AK39" s="5">
        <v>0.125</v>
      </c>
      <c r="AL39" s="22">
        <f t="shared" si="10"/>
        <v>0.123</v>
      </c>
      <c r="AM39" s="5">
        <v>9.8000000000000004E-2</v>
      </c>
      <c r="AN39" s="5">
        <v>9.7000000000000003E-2</v>
      </c>
      <c r="AO39" s="22">
        <f t="shared" si="11"/>
        <v>9.8000000000000004E-2</v>
      </c>
      <c r="AP39" s="20">
        <v>44.473999999999997</v>
      </c>
      <c r="AQ39" s="20"/>
      <c r="AR39" s="22">
        <f t="shared" si="12"/>
        <v>44.473999999999997</v>
      </c>
      <c r="AS39" s="223">
        <f>((AR39*0.001)/35.453)*1000*1000</f>
        <v>1254.4495529292301</v>
      </c>
      <c r="AT39" s="57">
        <v>0.1119</v>
      </c>
      <c r="AU39" s="57">
        <v>0.1135</v>
      </c>
      <c r="AV39" s="56">
        <f t="shared" si="14"/>
        <v>0.11269999999999999</v>
      </c>
      <c r="AW39" s="3">
        <v>8.1199999999999992</v>
      </c>
      <c r="AX39" s="238">
        <v>0.19866631425068876</v>
      </c>
      <c r="AY39" s="248">
        <v>-0.73</v>
      </c>
      <c r="BA39" s="238">
        <v>0.27827295216970804</v>
      </c>
      <c r="BB39" s="246">
        <f>AF39/AS39</f>
        <v>0.20067070583326599</v>
      </c>
      <c r="BC39" s="244"/>
      <c r="BD39" s="247">
        <f>AE39</f>
        <v>6.4068287106282609E-2</v>
      </c>
      <c r="BE39" s="244"/>
    </row>
    <row r="40" spans="1:57" x14ac:dyDescent="0.3">
      <c r="A40" s="73" t="s">
        <v>145</v>
      </c>
      <c r="B40" s="5" t="s">
        <v>146</v>
      </c>
      <c r="C40" s="6"/>
      <c r="D40" s="6"/>
      <c r="E40" s="24">
        <v>24.2</v>
      </c>
      <c r="F40" s="24">
        <v>7.5</v>
      </c>
      <c r="G40" s="48">
        <v>473</v>
      </c>
      <c r="H40" s="24">
        <v>8.1</v>
      </c>
      <c r="I40" s="24">
        <v>0.1</v>
      </c>
      <c r="J40" s="24">
        <v>4.5999999999999996</v>
      </c>
      <c r="K40" s="16">
        <v>3.5</v>
      </c>
      <c r="L40" s="16">
        <v>3.5</v>
      </c>
      <c r="M40" s="16"/>
      <c r="N40" s="21">
        <f t="shared" si="0"/>
        <v>3.5</v>
      </c>
      <c r="O40" s="43">
        <v>3.1</v>
      </c>
      <c r="P40" s="43">
        <v>3</v>
      </c>
      <c r="Q40" s="44">
        <f t="shared" si="1"/>
        <v>3.1</v>
      </c>
      <c r="R40" s="18">
        <v>1.996</v>
      </c>
      <c r="S40" s="18">
        <v>2.0470000000000002</v>
      </c>
      <c r="T40" s="23">
        <f t="shared" si="2"/>
        <v>2.0219999999999998</v>
      </c>
      <c r="U40" s="18">
        <v>1.7929999999999999</v>
      </c>
      <c r="V40" s="18">
        <v>1.792</v>
      </c>
      <c r="W40" s="23">
        <f t="shared" si="3"/>
        <v>1.7929999999999999</v>
      </c>
      <c r="X40" s="18">
        <v>4.2000000000000003E-2</v>
      </c>
      <c r="Y40" s="18">
        <v>4.2999999999999997E-2</v>
      </c>
      <c r="Z40" s="22">
        <f t="shared" si="4"/>
        <v>4.2999999999999997E-2</v>
      </c>
      <c r="AA40" s="20">
        <v>1.3360000000000001</v>
      </c>
      <c r="AB40" s="20"/>
      <c r="AC40" s="22">
        <f t="shared" si="5"/>
        <v>1.3360000000000001</v>
      </c>
      <c r="AD40" s="105">
        <f>(AC40*62.004)/14.007</f>
        <v>5.9139961447847504</v>
      </c>
      <c r="AE40" s="105">
        <f>1/AD40</f>
        <v>0.16909040444367701</v>
      </c>
      <c r="AF40" s="103">
        <f>((AD40*0.001)/62.004)*1000*1000</f>
        <v>95.380880988077394</v>
      </c>
      <c r="AG40" s="20">
        <v>4.1000000000000002E-2</v>
      </c>
      <c r="AH40" s="20">
        <v>4.2999999999999997E-2</v>
      </c>
      <c r="AI40" s="22">
        <f t="shared" si="9"/>
        <v>4.2000000000000003E-2</v>
      </c>
      <c r="AJ40" s="20">
        <v>1.6E-2</v>
      </c>
      <c r="AK40" s="20">
        <v>1.2E-2</v>
      </c>
      <c r="AL40" s="22">
        <f t="shared" si="10"/>
        <v>1.4E-2</v>
      </c>
      <c r="AM40" s="20">
        <v>3.0000000000000001E-3</v>
      </c>
      <c r="AN40" s="20">
        <v>2E-3</v>
      </c>
      <c r="AO40" s="22">
        <f t="shared" si="11"/>
        <v>3.0000000000000001E-3</v>
      </c>
      <c r="AP40" s="20">
        <v>73.099999999999994</v>
      </c>
      <c r="AQ40" s="20"/>
      <c r="AR40" s="22">
        <f t="shared" si="12"/>
        <v>73.099999999999994</v>
      </c>
      <c r="AS40" s="223">
        <f>((AR40*0.001)/35.453)*1000*1000</f>
        <v>2061.8847488223842</v>
      </c>
      <c r="AT40" s="57">
        <v>6.8699999999999997E-2</v>
      </c>
      <c r="AU40" s="57">
        <v>7.0300000000000001E-2</v>
      </c>
      <c r="AV40" s="56">
        <f t="shared" si="14"/>
        <v>6.9500000000000006E-2</v>
      </c>
      <c r="AW40" s="3">
        <v>21.7</v>
      </c>
      <c r="AX40" s="238">
        <v>6.4279635988964787E-2</v>
      </c>
      <c r="AY40" s="248">
        <v>4.57</v>
      </c>
      <c r="BA40" s="238">
        <v>0.33936665420931983</v>
      </c>
      <c r="BB40" s="246">
        <f>AF40/AS40</f>
        <v>4.6259074879210785E-2</v>
      </c>
      <c r="BC40" s="244"/>
      <c r="BD40" s="247">
        <f>AE40</f>
        <v>0.16909040444367701</v>
      </c>
      <c r="BE40" s="244"/>
    </row>
    <row r="41" spans="1:57" x14ac:dyDescent="0.3">
      <c r="A41" s="73" t="s">
        <v>147</v>
      </c>
      <c r="B41" s="5" t="s">
        <v>149</v>
      </c>
      <c r="C41" s="6"/>
      <c r="D41" s="6"/>
      <c r="E41" s="24">
        <v>26.1</v>
      </c>
      <c r="F41" s="24">
        <v>7.8</v>
      </c>
      <c r="G41" s="48">
        <v>558</v>
      </c>
      <c r="H41" s="24">
        <v>7.3</v>
      </c>
      <c r="I41" s="24"/>
      <c r="J41" s="24"/>
      <c r="K41" s="16"/>
      <c r="L41" s="16"/>
      <c r="M41" s="16"/>
      <c r="N41" s="21"/>
      <c r="O41" s="43">
        <v>39.1</v>
      </c>
      <c r="P41" s="43">
        <v>38.799999999999997</v>
      </c>
      <c r="Q41" s="44">
        <f t="shared" si="1"/>
        <v>39</v>
      </c>
      <c r="R41" s="18"/>
      <c r="S41" s="18"/>
      <c r="T41" s="23"/>
      <c r="U41" s="18">
        <v>6.8620000000000001</v>
      </c>
      <c r="V41" s="18">
        <v>6.8230000000000004</v>
      </c>
      <c r="W41" s="23">
        <f t="shared" si="3"/>
        <v>6.843</v>
      </c>
      <c r="X41" s="18"/>
      <c r="Y41" s="18"/>
      <c r="Z41" s="22"/>
      <c r="AA41" s="20">
        <v>0.442</v>
      </c>
      <c r="AB41" s="20"/>
      <c r="AC41" s="22">
        <f t="shared" si="5"/>
        <v>0.442</v>
      </c>
      <c r="AD41" s="105">
        <f>(AC41*62.004)/14.007</f>
        <v>1.9565765688584278</v>
      </c>
      <c r="AE41" s="105">
        <f t="shared" ref="AE41:AE42" si="15">1/AD41</f>
        <v>0.51109678809220016</v>
      </c>
      <c r="AF41" s="103">
        <f t="shared" ref="AF41:AF42" si="16">((AD41*0.001)/62.004)*1000*1000</f>
        <v>31.555650746055541</v>
      </c>
      <c r="AG41" s="20"/>
      <c r="AH41" s="20"/>
      <c r="AI41" s="22"/>
      <c r="AJ41" s="20">
        <v>0.92200000000000004</v>
      </c>
      <c r="AK41" s="20">
        <v>0.90400000000000003</v>
      </c>
      <c r="AL41" s="22">
        <f t="shared" si="10"/>
        <v>0.91300000000000003</v>
      </c>
      <c r="AM41" s="20">
        <v>0.71</v>
      </c>
      <c r="AN41" s="20">
        <v>0.70399999999999996</v>
      </c>
      <c r="AO41" s="22">
        <f t="shared" si="11"/>
        <v>0.70699999999999996</v>
      </c>
      <c r="AP41" s="20">
        <v>56.442999999999998</v>
      </c>
      <c r="AQ41" s="20"/>
      <c r="AR41" s="22">
        <f t="shared" si="12"/>
        <v>56.442999999999998</v>
      </c>
      <c r="AS41" s="103">
        <f>((AR41*0.001)/35.453)*1000*1000</f>
        <v>1592.0514483964685</v>
      </c>
      <c r="AT41" s="57">
        <v>1.2307999999999999</v>
      </c>
      <c r="AU41" s="57">
        <v>1.2248000000000001</v>
      </c>
      <c r="AV41" s="56">
        <f t="shared" si="14"/>
        <v>1.2278</v>
      </c>
      <c r="AW41" s="3">
        <v>5.1100000000000003</v>
      </c>
      <c r="AX41" s="238">
        <v>6.3919631663207022E-2</v>
      </c>
      <c r="AY41" s="248">
        <v>4.53</v>
      </c>
      <c r="BA41" s="238">
        <v>0.21767657600697379</v>
      </c>
      <c r="BB41" s="246">
        <f>AF41/AS41</f>
        <v>1.9820748115796594E-2</v>
      </c>
      <c r="BC41" s="244"/>
      <c r="BD41" s="247">
        <f>AE41</f>
        <v>0.51109678809220016</v>
      </c>
      <c r="BE41" s="244"/>
    </row>
    <row r="42" spans="1:57" x14ac:dyDescent="0.3">
      <c r="A42" s="75" t="s">
        <v>150</v>
      </c>
      <c r="B42" s="5" t="s">
        <v>151</v>
      </c>
      <c r="C42" s="6"/>
      <c r="D42" s="6"/>
      <c r="E42" s="24"/>
      <c r="F42" s="24"/>
      <c r="G42" s="62"/>
      <c r="H42" s="76"/>
      <c r="I42" s="24"/>
      <c r="J42" s="24"/>
      <c r="K42" s="16">
        <v>15.7</v>
      </c>
      <c r="L42" s="16">
        <v>18.5</v>
      </c>
      <c r="M42" s="16">
        <v>18.5</v>
      </c>
      <c r="N42" s="21">
        <f t="shared" si="0"/>
        <v>17.600000000000001</v>
      </c>
      <c r="O42" s="43">
        <v>10.4</v>
      </c>
      <c r="P42" s="43">
        <v>10.199999999999999</v>
      </c>
      <c r="Q42" s="44">
        <f t="shared" si="1"/>
        <v>10.3</v>
      </c>
      <c r="R42" s="18">
        <v>13.021000000000001</v>
      </c>
      <c r="S42" s="18">
        <v>13.012</v>
      </c>
      <c r="T42" s="23">
        <f t="shared" si="2"/>
        <v>13.016999999999999</v>
      </c>
      <c r="U42" s="18">
        <v>11.977</v>
      </c>
      <c r="V42" s="18">
        <v>11.959</v>
      </c>
      <c r="W42" s="23">
        <f t="shared" si="3"/>
        <v>11.968</v>
      </c>
      <c r="X42" s="18">
        <v>6.6440000000000001</v>
      </c>
      <c r="Y42" s="18">
        <v>6.5019999999999998</v>
      </c>
      <c r="Z42" s="22">
        <f t="shared" si="4"/>
        <v>6.5730000000000004</v>
      </c>
      <c r="AA42" s="20">
        <v>4.7309999999999999</v>
      </c>
      <c r="AB42" s="20"/>
      <c r="AC42" s="22">
        <f t="shared" si="5"/>
        <v>4.7309999999999999</v>
      </c>
      <c r="AD42" s="105">
        <f>(AC42*62.004)/14.007</f>
        <v>20.94245191689869</v>
      </c>
      <c r="AE42" s="105">
        <f t="shared" si="15"/>
        <v>4.7749900726432572E-2</v>
      </c>
      <c r="AF42" s="103">
        <f t="shared" si="16"/>
        <v>337.75969158278002</v>
      </c>
      <c r="AG42" s="20">
        <v>0.877</v>
      </c>
      <c r="AH42" s="20">
        <v>0.89200000000000002</v>
      </c>
      <c r="AI42" s="22">
        <f t="shared" si="9"/>
        <v>0.88500000000000001</v>
      </c>
      <c r="AJ42" s="20">
        <v>0.499</v>
      </c>
      <c r="AK42" s="20">
        <v>0.48799999999999999</v>
      </c>
      <c r="AL42" s="22">
        <f t="shared" si="10"/>
        <v>0.49399999999999999</v>
      </c>
      <c r="AM42" s="20">
        <v>0.49299999999999999</v>
      </c>
      <c r="AN42" s="20">
        <v>0.48699999999999999</v>
      </c>
      <c r="AO42" s="22">
        <f t="shared" si="11"/>
        <v>0.49</v>
      </c>
      <c r="AP42" s="20">
        <v>70.016999999999996</v>
      </c>
      <c r="AQ42" s="20"/>
      <c r="AR42" s="22">
        <f t="shared" si="12"/>
        <v>70.016999999999996</v>
      </c>
      <c r="AS42" s="223">
        <f>((AR42*0.001)/35.453)*1000*1000</f>
        <v>1974.9245479931171</v>
      </c>
      <c r="AT42" s="57">
        <v>0.1429</v>
      </c>
      <c r="AU42" s="57">
        <v>0.1447</v>
      </c>
      <c r="AV42" s="56">
        <f t="shared" si="14"/>
        <v>0.14380000000000001</v>
      </c>
      <c r="AW42" s="3"/>
      <c r="AX42" s="1"/>
      <c r="BB42" s="246">
        <f>AF42/AS42</f>
        <v>0.17102409908571209</v>
      </c>
      <c r="BC42" s="244"/>
      <c r="BD42" s="247">
        <f>AE42</f>
        <v>4.7749900726432572E-2</v>
      </c>
      <c r="BE42" s="244"/>
    </row>
    <row r="43" spans="1:57" x14ac:dyDescent="0.3">
      <c r="A43" s="75" t="s">
        <v>152</v>
      </c>
      <c r="B43" s="5" t="s">
        <v>153</v>
      </c>
      <c r="C43" s="6"/>
      <c r="D43" s="6"/>
      <c r="E43" s="24"/>
      <c r="F43" s="24"/>
      <c r="G43" s="62"/>
      <c r="H43" s="76"/>
      <c r="I43" s="24"/>
      <c r="J43" s="24"/>
      <c r="K43" s="16"/>
      <c r="L43" s="16"/>
      <c r="M43" s="16"/>
      <c r="N43" s="21"/>
      <c r="O43" s="43">
        <v>1.4</v>
      </c>
      <c r="P43" s="43">
        <v>1.2</v>
      </c>
      <c r="Q43" s="44">
        <f t="shared" si="1"/>
        <v>1.3</v>
      </c>
      <c r="R43" s="18"/>
      <c r="S43" s="18"/>
      <c r="T43" s="23"/>
      <c r="U43" s="18"/>
      <c r="V43" s="18"/>
      <c r="W43" s="23"/>
      <c r="X43" s="18"/>
      <c r="Y43" s="18"/>
      <c r="Z43" s="22"/>
      <c r="AA43" s="20">
        <v>23.021000000000001</v>
      </c>
      <c r="AB43" s="20"/>
      <c r="AC43" s="22">
        <f t="shared" si="5"/>
        <v>23.021000000000001</v>
      </c>
      <c r="AD43" s="105">
        <f>(AC43*62.004)/14.007</f>
        <v>101.90576740201328</v>
      </c>
      <c r="AE43" s="105">
        <f t="shared" ref="AE43" si="17">1/AD43</f>
        <v>9.8129872871183903E-3</v>
      </c>
      <c r="AF43" s="103">
        <f t="shared" ref="AF43" si="18">((AD43*0.001)/62.004)*1000*1000</f>
        <v>1643.5353751695582</v>
      </c>
      <c r="AG43" s="20"/>
      <c r="AH43" s="20"/>
      <c r="AI43" s="22"/>
      <c r="AJ43" s="20"/>
      <c r="AK43" s="20"/>
      <c r="AL43" s="22"/>
      <c r="AM43" s="20"/>
      <c r="AN43" s="20"/>
      <c r="AO43" s="22"/>
      <c r="AP43" s="20">
        <v>43.308999999999997</v>
      </c>
      <c r="AQ43" s="20"/>
      <c r="AR43" s="22">
        <f t="shared" si="12"/>
        <v>43.308999999999997</v>
      </c>
      <c r="AS43" s="103">
        <f>((AR43*0.001)/35.453)*1000*1000</f>
        <v>1221.5891461935519</v>
      </c>
      <c r="AT43" s="57">
        <v>3.6799999999999999E-2</v>
      </c>
      <c r="AU43" s="57">
        <v>3.8699999999999998E-2</v>
      </c>
      <c r="AV43" s="56">
        <f t="shared" si="14"/>
        <v>3.78E-2</v>
      </c>
      <c r="AW43" s="3"/>
      <c r="AX43" s="1"/>
      <c r="BB43" s="246">
        <f>AF43/AS43</f>
        <v>1.345407644043648</v>
      </c>
      <c r="BC43" s="244"/>
      <c r="BD43" s="247">
        <f>AE43</f>
        <v>9.8129872871183903E-3</v>
      </c>
      <c r="BE43" s="244"/>
    </row>
    <row r="44" spans="1:57" x14ac:dyDescent="0.3">
      <c r="A44" s="77" t="s">
        <v>155</v>
      </c>
      <c r="B44" s="5" t="s">
        <v>157</v>
      </c>
      <c r="C44" s="6"/>
      <c r="D44" s="6"/>
      <c r="E44" s="24"/>
      <c r="F44" s="24"/>
      <c r="G44" s="62"/>
      <c r="H44" s="78"/>
      <c r="I44" s="24"/>
      <c r="J44" s="24"/>
      <c r="K44" s="16"/>
      <c r="L44" s="16"/>
      <c r="M44" s="16"/>
      <c r="N44" s="21"/>
      <c r="O44" s="43">
        <v>0.9</v>
      </c>
      <c r="P44" s="43">
        <v>0.8</v>
      </c>
      <c r="Q44" s="44">
        <f t="shared" si="1"/>
        <v>0.9</v>
      </c>
      <c r="R44" s="18"/>
      <c r="S44" s="18"/>
      <c r="T44" s="23"/>
      <c r="U44" s="18"/>
      <c r="V44" s="18"/>
      <c r="W44" s="23"/>
      <c r="X44" s="18"/>
      <c r="Y44" s="18"/>
      <c r="Z44" s="22"/>
      <c r="AA44" s="20"/>
      <c r="AB44" s="20"/>
      <c r="AC44" s="22"/>
      <c r="AD44" s="22"/>
      <c r="AE44" s="22"/>
      <c r="AF44" s="22"/>
      <c r="AG44" s="20"/>
      <c r="AH44" s="20"/>
      <c r="AI44" s="22"/>
      <c r="AJ44" s="20"/>
      <c r="AK44" s="20"/>
      <c r="AL44" s="22"/>
      <c r="AM44" s="20"/>
      <c r="AN44" s="20"/>
      <c r="AO44" s="22"/>
      <c r="AP44" s="20"/>
      <c r="AQ44" s="20"/>
      <c r="AR44" s="22"/>
      <c r="AS44" s="22"/>
      <c r="AT44" s="57">
        <v>2.76E-2</v>
      </c>
      <c r="AU44" s="57">
        <v>2.9600000000000001E-2</v>
      </c>
      <c r="AV44" s="56">
        <f t="shared" si="14"/>
        <v>2.86E-2</v>
      </c>
      <c r="AW44" s="3"/>
      <c r="AX44" s="1"/>
    </row>
  </sheetData>
  <mergeCells count="20">
    <mergeCell ref="I1:I2"/>
    <mergeCell ref="A1:A2"/>
    <mergeCell ref="B1:B2"/>
    <mergeCell ref="C1:C2"/>
    <mergeCell ref="D1:D2"/>
    <mergeCell ref="E1:H1"/>
    <mergeCell ref="AW1:AX1"/>
    <mergeCell ref="AZ1:BA1"/>
    <mergeCell ref="J1:J2"/>
    <mergeCell ref="K1:N1"/>
    <mergeCell ref="O1:Q1"/>
    <mergeCell ref="R1:T1"/>
    <mergeCell ref="AM1:AO1"/>
    <mergeCell ref="AP1:AR1"/>
    <mergeCell ref="AT1:AV1"/>
    <mergeCell ref="U1:W1"/>
    <mergeCell ref="X1:Z1"/>
    <mergeCell ref="AA1:AC1"/>
    <mergeCell ref="AG1:AI1"/>
    <mergeCell ref="AJ1:AL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43"/>
  <sheetViews>
    <sheetView zoomScale="70" zoomScaleNormal="70" workbookViewId="0">
      <pane xSplit="2" topLeftCell="AN1" activePane="topRight" state="frozen"/>
      <selection pane="topRight" activeCell="AP43" sqref="AP43"/>
    </sheetView>
  </sheetViews>
  <sheetFormatPr defaultRowHeight="16.5" x14ac:dyDescent="0.3"/>
  <cols>
    <col min="1" max="1" width="9" style="1"/>
    <col min="2" max="2" width="29.875" customWidth="1"/>
    <col min="3" max="3" width="14.75" style="2" customWidth="1"/>
    <col min="4" max="4" width="10.375" style="2" customWidth="1"/>
    <col min="5" max="20" width="0" style="1" hidden="1" customWidth="1"/>
    <col min="21" max="21" width="0" style="3" hidden="1" customWidth="1"/>
    <col min="22" max="26" width="0" style="1" hidden="1" customWidth="1"/>
    <col min="27" max="34" width="9" style="1"/>
  </cols>
  <sheetData>
    <row r="1" spans="1:57" s="1" customFormat="1" x14ac:dyDescent="0.3">
      <c r="A1" s="291" t="s">
        <v>118</v>
      </c>
      <c r="B1" s="293" t="s">
        <v>119</v>
      </c>
      <c r="C1" s="295" t="s">
        <v>120</v>
      </c>
      <c r="D1" s="295" t="s">
        <v>121</v>
      </c>
      <c r="E1" s="293" t="s">
        <v>122</v>
      </c>
      <c r="F1" s="293"/>
      <c r="G1" s="293"/>
      <c r="H1" s="293"/>
      <c r="I1" s="300" t="s">
        <v>123</v>
      </c>
      <c r="J1" s="301" t="s">
        <v>133</v>
      </c>
      <c r="K1" s="297" t="s">
        <v>124</v>
      </c>
      <c r="L1" s="298"/>
      <c r="M1" s="298"/>
      <c r="N1" s="299"/>
      <c r="O1" s="297" t="s">
        <v>125</v>
      </c>
      <c r="P1" s="298"/>
      <c r="Q1" s="299"/>
      <c r="R1" s="297" t="s">
        <v>135</v>
      </c>
      <c r="S1" s="298"/>
      <c r="T1" s="299"/>
      <c r="U1" s="297" t="s">
        <v>126</v>
      </c>
      <c r="V1" s="298"/>
      <c r="W1" s="299"/>
      <c r="X1" s="297" t="s">
        <v>127</v>
      </c>
      <c r="Y1" s="298"/>
      <c r="Z1" s="299"/>
      <c r="AA1" s="297" t="s">
        <v>128</v>
      </c>
      <c r="AB1" s="298"/>
      <c r="AC1" s="299"/>
      <c r="AD1" s="102" t="s">
        <v>163</v>
      </c>
      <c r="AE1" s="102" t="s">
        <v>168</v>
      </c>
      <c r="AF1" s="102" t="s">
        <v>166</v>
      </c>
      <c r="AG1" s="297" t="s">
        <v>129</v>
      </c>
      <c r="AH1" s="298"/>
      <c r="AI1" s="299"/>
      <c r="AJ1" s="297" t="s">
        <v>130</v>
      </c>
      <c r="AK1" s="298"/>
      <c r="AL1" s="299"/>
      <c r="AM1" s="297" t="s">
        <v>131</v>
      </c>
      <c r="AN1" s="298"/>
      <c r="AO1" s="299"/>
      <c r="AP1" s="297" t="s">
        <v>132</v>
      </c>
      <c r="AQ1" s="298"/>
      <c r="AR1" s="299"/>
      <c r="AS1" s="102" t="s">
        <v>165</v>
      </c>
      <c r="AT1" s="297" t="s">
        <v>134</v>
      </c>
      <c r="AU1" s="298"/>
      <c r="AV1" s="299"/>
      <c r="AW1" s="297" t="s">
        <v>160</v>
      </c>
      <c r="AX1" s="298"/>
      <c r="AY1" s="226"/>
      <c r="AZ1" s="297" t="s">
        <v>161</v>
      </c>
      <c r="BA1" s="298"/>
      <c r="BB1" s="1" t="s">
        <v>164</v>
      </c>
      <c r="BD1" s="1" t="s">
        <v>167</v>
      </c>
    </row>
    <row r="2" spans="1:57" s="1" customFormat="1" ht="17.25" thickBot="1" x14ac:dyDescent="0.35">
      <c r="A2" s="292"/>
      <c r="B2" s="294"/>
      <c r="C2" s="296"/>
      <c r="D2" s="296"/>
      <c r="E2" s="225" t="s">
        <v>111</v>
      </c>
      <c r="F2" s="225" t="s">
        <v>110</v>
      </c>
      <c r="G2" s="225" t="s">
        <v>113</v>
      </c>
      <c r="H2" s="225" t="s">
        <v>112</v>
      </c>
      <c r="I2" s="294"/>
      <c r="J2" s="302"/>
      <c r="K2" s="13" t="s">
        <v>115</v>
      </c>
      <c r="L2" s="13" t="s">
        <v>116</v>
      </c>
      <c r="M2" s="13" t="s">
        <v>117</v>
      </c>
      <c r="N2" s="225" t="s">
        <v>114</v>
      </c>
      <c r="O2" s="13" t="s">
        <v>115</v>
      </c>
      <c r="P2" s="13" t="s">
        <v>116</v>
      </c>
      <c r="Q2" s="225" t="s">
        <v>114</v>
      </c>
      <c r="R2" s="13" t="s">
        <v>115</v>
      </c>
      <c r="S2" s="13" t="s">
        <v>116</v>
      </c>
      <c r="T2" s="225" t="s">
        <v>114</v>
      </c>
      <c r="U2" s="13" t="s">
        <v>115</v>
      </c>
      <c r="V2" s="13" t="s">
        <v>116</v>
      </c>
      <c r="W2" s="225" t="s">
        <v>114</v>
      </c>
      <c r="X2" s="13" t="s">
        <v>115</v>
      </c>
      <c r="Y2" s="13" t="s">
        <v>116</v>
      </c>
      <c r="Z2" s="225" t="s">
        <v>114</v>
      </c>
      <c r="AA2" s="13" t="s">
        <v>115</v>
      </c>
      <c r="AB2" s="13" t="s">
        <v>116</v>
      </c>
      <c r="AC2" s="225" t="s">
        <v>114</v>
      </c>
      <c r="AD2" s="104"/>
      <c r="AE2" s="104"/>
      <c r="AF2" s="104"/>
      <c r="AG2" s="13" t="s">
        <v>115</v>
      </c>
      <c r="AH2" s="13" t="s">
        <v>116</v>
      </c>
      <c r="AI2" s="225" t="s">
        <v>114</v>
      </c>
      <c r="AJ2" s="13" t="s">
        <v>115</v>
      </c>
      <c r="AK2" s="13" t="s">
        <v>116</v>
      </c>
      <c r="AL2" s="225" t="s">
        <v>114</v>
      </c>
      <c r="AM2" s="13" t="s">
        <v>115</v>
      </c>
      <c r="AN2" s="13" t="s">
        <v>116</v>
      </c>
      <c r="AO2" s="225" t="s">
        <v>114</v>
      </c>
      <c r="AP2" s="13" t="s">
        <v>115</v>
      </c>
      <c r="AQ2" s="13" t="s">
        <v>116</v>
      </c>
      <c r="AR2" s="225" t="s">
        <v>114</v>
      </c>
      <c r="AS2" s="225"/>
      <c r="AT2" s="13" t="s">
        <v>115</v>
      </c>
      <c r="AU2" s="13" t="s">
        <v>116</v>
      </c>
      <c r="AV2" s="225" t="s">
        <v>114</v>
      </c>
      <c r="AW2" s="85" t="s">
        <v>114</v>
      </c>
      <c r="AX2" s="88" t="s">
        <v>162</v>
      </c>
      <c r="AY2" s="243" t="s">
        <v>201</v>
      </c>
      <c r="AZ2" s="85" t="s">
        <v>200</v>
      </c>
      <c r="BA2" s="88" t="s">
        <v>162</v>
      </c>
      <c r="BB2" s="3" t="s">
        <v>198</v>
      </c>
      <c r="BC2" s="3" t="s">
        <v>199</v>
      </c>
      <c r="BD2" s="3" t="s">
        <v>198</v>
      </c>
      <c r="BE2" s="3" t="s">
        <v>199</v>
      </c>
    </row>
    <row r="3" spans="1:57" x14ac:dyDescent="0.3">
      <c r="A3" s="8" t="s">
        <v>136</v>
      </c>
      <c r="B3" s="9" t="s">
        <v>34</v>
      </c>
      <c r="C3" s="10" t="s">
        <v>35</v>
      </c>
      <c r="D3" s="10" t="s">
        <v>36</v>
      </c>
      <c r="E3" s="21">
        <v>22.4</v>
      </c>
      <c r="F3" s="21">
        <v>7.5</v>
      </c>
      <c r="G3" s="47">
        <v>129</v>
      </c>
      <c r="H3" s="21">
        <v>9.1999999999999993</v>
      </c>
      <c r="I3" s="21">
        <v>1.2</v>
      </c>
      <c r="J3" s="21">
        <v>5.0999999999999996</v>
      </c>
      <c r="K3" s="42">
        <v>3.4</v>
      </c>
      <c r="L3" s="42">
        <v>3.6</v>
      </c>
      <c r="M3" s="42"/>
      <c r="N3" s="21">
        <f>ROUND(AVERAGE(K3:M3),1)</f>
        <v>3.5</v>
      </c>
      <c r="O3" s="42">
        <v>2.8</v>
      </c>
      <c r="P3" s="42">
        <v>2.8</v>
      </c>
      <c r="Q3" s="44">
        <f>ROUND(AVERAGE(O3:P3),1)</f>
        <v>2.8</v>
      </c>
      <c r="R3" s="17">
        <v>0.86699999999999999</v>
      </c>
      <c r="S3" s="17">
        <v>0.89300000000000002</v>
      </c>
      <c r="T3" s="23">
        <f>ROUND(AVERAGE(R3:S3),3)</f>
        <v>0.88</v>
      </c>
      <c r="U3" s="17">
        <v>0.76</v>
      </c>
      <c r="V3" s="17">
        <v>0.753</v>
      </c>
      <c r="W3" s="23">
        <f>ROUND(AVERAGE(U3:V3),3)</f>
        <v>0.75700000000000001</v>
      </c>
      <c r="X3" s="17">
        <v>5.2999999999999999E-2</v>
      </c>
      <c r="Y3" s="17">
        <v>5.5E-2</v>
      </c>
      <c r="Z3" s="22">
        <f>ROUND(AVERAGE(X3:Y3),3)</f>
        <v>5.3999999999999999E-2</v>
      </c>
      <c r="AA3" s="19">
        <v>0.46700000000000003</v>
      </c>
      <c r="AB3" s="19">
        <v>0.49299999999999999</v>
      </c>
      <c r="AC3" s="22">
        <f>ROUND(AVERAGE(AA3:AB3),3)</f>
        <v>0.48</v>
      </c>
      <c r="AD3" s="105">
        <f>(AC3*62.004)/14.007</f>
        <v>2.1247890340544013</v>
      </c>
      <c r="AE3" s="105">
        <f>1/AD3</f>
        <v>0.47063495903490099</v>
      </c>
      <c r="AF3" s="103">
        <f>((AD3*0.001)/62.004)*1000*1000</f>
        <v>34.268579995716436</v>
      </c>
      <c r="AG3" s="19">
        <v>0.1</v>
      </c>
      <c r="AH3" s="19">
        <v>9.6000000000000002E-2</v>
      </c>
      <c r="AI3" s="22">
        <f>ROUND(AVERAGE(AG3:AH3),3)</f>
        <v>9.8000000000000004E-2</v>
      </c>
      <c r="AJ3" s="19">
        <v>5.5E-2</v>
      </c>
      <c r="AK3" s="19">
        <v>5.3999999999999999E-2</v>
      </c>
      <c r="AL3" s="22">
        <f>ROUND(AVERAGE(AJ3:AK3),3)</f>
        <v>5.5E-2</v>
      </c>
      <c r="AM3" s="19">
        <v>4.2999999999999997E-2</v>
      </c>
      <c r="AN3" s="19">
        <v>4.3999999999999997E-2</v>
      </c>
      <c r="AO3" s="22">
        <f>ROUND(AVERAGE(AM3:AN3),3)</f>
        <v>4.3999999999999997E-2</v>
      </c>
      <c r="AP3" s="19">
        <v>10.115</v>
      </c>
      <c r="AQ3" s="19">
        <v>10.278</v>
      </c>
      <c r="AR3" s="22">
        <f>ROUND(AVERAGE(AP3:AQ3),3)</f>
        <v>10.196999999999999</v>
      </c>
      <c r="AS3" s="103">
        <f>((AR3*0.001)/35.453)*1000*1000</f>
        <v>287.62022959975178</v>
      </c>
      <c r="AT3" s="55">
        <v>0.1091</v>
      </c>
      <c r="AU3" s="55">
        <v>0.1051</v>
      </c>
      <c r="AV3" s="56">
        <f>ROUND(AVERAGE(AT3:AU3),4)</f>
        <v>0.1071</v>
      </c>
      <c r="AW3" s="239">
        <v>6.12</v>
      </c>
      <c r="AX3" s="236">
        <v>3.8693875137341453E-2</v>
      </c>
      <c r="AY3" s="239"/>
      <c r="AZ3" s="239">
        <v>1.97</v>
      </c>
      <c r="BA3" s="236">
        <v>8.0321339734141697E-2</v>
      </c>
      <c r="BB3" s="244"/>
      <c r="BC3" s="244">
        <f>AF3/AS3</f>
        <v>0.11914523551908746</v>
      </c>
      <c r="BD3" s="245"/>
      <c r="BE3" s="245">
        <f>AE3</f>
        <v>0.47063495903490099</v>
      </c>
    </row>
    <row r="4" spans="1:57" x14ac:dyDescent="0.3">
      <c r="A4" s="224" t="s">
        <v>37</v>
      </c>
      <c r="B4" s="5" t="s">
        <v>38</v>
      </c>
      <c r="C4" s="6" t="s">
        <v>39</v>
      </c>
      <c r="D4" s="6" t="s">
        <v>40</v>
      </c>
      <c r="E4" s="24">
        <v>23.5</v>
      </c>
      <c r="F4" s="24">
        <v>7.3</v>
      </c>
      <c r="G4" s="48">
        <v>110</v>
      </c>
      <c r="H4" s="24">
        <v>8.5</v>
      </c>
      <c r="I4" s="24">
        <v>1.1000000000000001</v>
      </c>
      <c r="J4" s="24">
        <v>4.8</v>
      </c>
      <c r="K4" s="43">
        <v>3.4</v>
      </c>
      <c r="L4" s="43">
        <v>3.5</v>
      </c>
      <c r="M4" s="43"/>
      <c r="N4" s="21">
        <f t="shared" ref="N4:N40" si="0">ROUND(AVERAGE(K4:M4),1)</f>
        <v>3.5</v>
      </c>
      <c r="O4" s="43">
        <v>3.1</v>
      </c>
      <c r="P4" s="43">
        <v>2.9</v>
      </c>
      <c r="Q4" s="44">
        <f t="shared" ref="Q4:Q40" si="1">ROUND(AVERAGE(O4:P4),1)</f>
        <v>3</v>
      </c>
      <c r="R4" s="18">
        <v>1.4370000000000001</v>
      </c>
      <c r="S4" s="18">
        <v>1.387</v>
      </c>
      <c r="T4" s="23">
        <f t="shared" ref="T4:T40" si="2">ROUND(AVERAGE(R4:S4),3)</f>
        <v>1.4119999999999999</v>
      </c>
      <c r="U4" s="18">
        <v>1.294</v>
      </c>
      <c r="V4" s="18">
        <v>1.3009999999999999</v>
      </c>
      <c r="W4" s="23">
        <f t="shared" ref="W4:W40" si="3">ROUND(AVERAGE(U4:V4),3)</f>
        <v>1.298</v>
      </c>
      <c r="X4" s="18">
        <v>7.2999999999999995E-2</v>
      </c>
      <c r="Y4" s="18">
        <v>7.2999999999999995E-2</v>
      </c>
      <c r="Z4" s="22">
        <f t="shared" ref="Z4:Z40" si="4">ROUND(AVERAGE(X4:Y4),3)</f>
        <v>7.2999999999999995E-2</v>
      </c>
      <c r="AA4" s="20">
        <v>0.93100000000000005</v>
      </c>
      <c r="AB4" s="20">
        <v>0.97599999999999998</v>
      </c>
      <c r="AC4" s="22">
        <f t="shared" ref="AC4:AC40" si="5">ROUND(AVERAGE(AA4:AB4),3)</f>
        <v>0.95399999999999996</v>
      </c>
      <c r="AD4" s="105">
        <f t="shared" ref="AD4:AD38" si="6">(AC4*62.004)/14.007</f>
        <v>4.2230182051831227</v>
      </c>
      <c r="AE4" s="105">
        <f t="shared" ref="AE4:AE38" si="7">1/AD4</f>
        <v>0.23679746366535898</v>
      </c>
      <c r="AF4" s="103">
        <f t="shared" ref="AF4:AF38" si="8">((AD4*0.001)/62.004)*1000*1000</f>
        <v>68.1088027414864</v>
      </c>
      <c r="AG4" s="20">
        <v>5.1999999999999998E-2</v>
      </c>
      <c r="AH4" s="20">
        <v>4.7E-2</v>
      </c>
      <c r="AI4" s="22">
        <f t="shared" ref="AI4:AI40" si="9">ROUND(AVERAGE(AG4:AH4),3)</f>
        <v>0.05</v>
      </c>
      <c r="AJ4" s="20">
        <v>2.8000000000000001E-2</v>
      </c>
      <c r="AK4" s="20">
        <v>2.7E-2</v>
      </c>
      <c r="AL4" s="22">
        <f t="shared" ref="AL4:AL40" si="10">ROUND(AVERAGE(AJ4:AK4),3)</f>
        <v>2.8000000000000001E-2</v>
      </c>
      <c r="AM4" s="20">
        <v>1.4E-2</v>
      </c>
      <c r="AN4" s="20">
        <v>1.4E-2</v>
      </c>
      <c r="AO4" s="22">
        <f t="shared" ref="AO4:AO40" si="11">ROUND(AVERAGE(AM4:AN4),3)</f>
        <v>1.4E-2</v>
      </c>
      <c r="AP4" s="20">
        <v>5.9710000000000001</v>
      </c>
      <c r="AQ4" s="20">
        <v>6.101</v>
      </c>
      <c r="AR4" s="22">
        <f t="shared" ref="AR4:AR40" si="12">ROUND(AVERAGE(AP4:AQ4),3)</f>
        <v>6.0359999999999996</v>
      </c>
      <c r="AS4" s="103">
        <f t="shared" ref="AS4:AS38" si="13">((AR4*0.001)/35.453)*1000*1000</f>
        <v>170.25357515584008</v>
      </c>
      <c r="AT4" s="57">
        <v>0.1094</v>
      </c>
      <c r="AU4" s="57">
        <v>0.10630000000000001</v>
      </c>
      <c r="AV4" s="56">
        <f t="shared" ref="AV4:AV40" si="14">ROUND(AVERAGE(AT4:AU4),4)</f>
        <v>0.1079</v>
      </c>
      <c r="AW4" s="240">
        <v>6.55</v>
      </c>
      <c r="AX4" s="237">
        <v>1.6226729548182637E-2</v>
      </c>
      <c r="AY4" s="240">
        <v>1.17</v>
      </c>
      <c r="AZ4" s="240"/>
      <c r="BA4" s="237">
        <v>0.18738340873730644</v>
      </c>
      <c r="BB4" s="244">
        <f>AF4/AS4</f>
        <v>0.40004330410767364</v>
      </c>
      <c r="BC4" s="244"/>
      <c r="BD4" s="245">
        <f>AE4</f>
        <v>0.23679746366535898</v>
      </c>
      <c r="BE4" s="245"/>
    </row>
    <row r="5" spans="1:57" x14ac:dyDescent="0.3">
      <c r="A5" s="224" t="s">
        <v>0</v>
      </c>
      <c r="B5" s="5" t="s">
        <v>41</v>
      </c>
      <c r="C5" s="6" t="s">
        <v>42</v>
      </c>
      <c r="D5" s="6" t="s">
        <v>36</v>
      </c>
      <c r="E5" s="24">
        <v>23.8</v>
      </c>
      <c r="F5" s="24">
        <v>7.4</v>
      </c>
      <c r="G5" s="48">
        <v>126</v>
      </c>
      <c r="H5" s="24">
        <v>9.4</v>
      </c>
      <c r="I5" s="24">
        <v>1</v>
      </c>
      <c r="J5" s="24">
        <v>4.5999999999999996</v>
      </c>
      <c r="K5" s="43">
        <v>3.4</v>
      </c>
      <c r="L5" s="43">
        <v>3.3</v>
      </c>
      <c r="M5" s="43"/>
      <c r="N5" s="21">
        <f t="shared" si="0"/>
        <v>3.4</v>
      </c>
      <c r="O5" s="43">
        <v>2.9</v>
      </c>
      <c r="P5" s="43">
        <v>2.8</v>
      </c>
      <c r="Q5" s="44">
        <f t="shared" si="1"/>
        <v>2.9</v>
      </c>
      <c r="R5" s="18">
        <v>1.1870000000000001</v>
      </c>
      <c r="S5" s="18">
        <v>1.1970000000000001</v>
      </c>
      <c r="T5" s="23">
        <f t="shared" si="2"/>
        <v>1.1919999999999999</v>
      </c>
      <c r="U5" s="18">
        <v>1.042</v>
      </c>
      <c r="V5" s="18">
        <v>1.0549999999999999</v>
      </c>
      <c r="W5" s="23">
        <f t="shared" si="3"/>
        <v>1.0489999999999999</v>
      </c>
      <c r="X5" s="18">
        <v>6.8000000000000005E-2</v>
      </c>
      <c r="Y5" s="18">
        <v>6.3E-2</v>
      </c>
      <c r="Z5" s="22">
        <f t="shared" si="4"/>
        <v>6.6000000000000003E-2</v>
      </c>
      <c r="AA5" s="20">
        <v>0.72499999999999998</v>
      </c>
      <c r="AB5" s="20">
        <v>0.76300000000000001</v>
      </c>
      <c r="AC5" s="22">
        <f t="shared" si="5"/>
        <v>0.74399999999999999</v>
      </c>
      <c r="AD5" s="105">
        <f t="shared" si="6"/>
        <v>3.2934230027843219</v>
      </c>
      <c r="AE5" s="105">
        <f t="shared" si="7"/>
        <v>0.30363545744187159</v>
      </c>
      <c r="AF5" s="103">
        <f t="shared" si="8"/>
        <v>53.116298993360459</v>
      </c>
      <c r="AG5" s="20">
        <v>7.9000000000000001E-2</v>
      </c>
      <c r="AH5" s="20">
        <v>7.5999999999999998E-2</v>
      </c>
      <c r="AI5" s="22">
        <f t="shared" si="9"/>
        <v>7.8E-2</v>
      </c>
      <c r="AJ5" s="20">
        <v>3.6999999999999998E-2</v>
      </c>
      <c r="AK5" s="20">
        <v>3.9E-2</v>
      </c>
      <c r="AL5" s="22">
        <f t="shared" si="10"/>
        <v>3.7999999999999999E-2</v>
      </c>
      <c r="AM5" s="20">
        <v>2.7E-2</v>
      </c>
      <c r="AN5" s="20">
        <v>2.8000000000000001E-2</v>
      </c>
      <c r="AO5" s="22">
        <f t="shared" si="11"/>
        <v>2.8000000000000001E-2</v>
      </c>
      <c r="AP5" s="20">
        <v>8.9770000000000003</v>
      </c>
      <c r="AQ5" s="20">
        <v>9.1210000000000004</v>
      </c>
      <c r="AR5" s="22">
        <f t="shared" si="12"/>
        <v>9.0489999999999995</v>
      </c>
      <c r="AS5" s="103">
        <f t="shared" si="13"/>
        <v>255.23933094519501</v>
      </c>
      <c r="AT5" s="57">
        <v>0.1055</v>
      </c>
      <c r="AU5" s="57">
        <v>0.10299999999999999</v>
      </c>
      <c r="AV5" s="56">
        <f t="shared" si="14"/>
        <v>0.1043</v>
      </c>
      <c r="AW5" s="240">
        <v>7.43</v>
      </c>
      <c r="AX5" s="237">
        <v>1.9862628776423086E-2</v>
      </c>
      <c r="AY5" s="240"/>
      <c r="AZ5" s="240">
        <v>2.73</v>
      </c>
      <c r="BA5" s="237">
        <v>0.24174195333434856</v>
      </c>
      <c r="BB5" s="244"/>
      <c r="BC5" s="244">
        <f>AF5/AS5</f>
        <v>0.20810389526042752</v>
      </c>
      <c r="BD5" s="245"/>
      <c r="BE5" s="245">
        <f>AE5</f>
        <v>0.30363545744187159</v>
      </c>
    </row>
    <row r="6" spans="1:57" x14ac:dyDescent="0.3">
      <c r="A6" s="224" t="s">
        <v>1</v>
      </c>
      <c r="B6" s="5" t="s">
        <v>43</v>
      </c>
      <c r="C6" s="6" t="s">
        <v>44</v>
      </c>
      <c r="D6" s="6" t="s">
        <v>45</v>
      </c>
      <c r="E6" s="24">
        <v>23.2</v>
      </c>
      <c r="F6" s="24">
        <v>7.5</v>
      </c>
      <c r="G6" s="48">
        <v>83</v>
      </c>
      <c r="H6" s="24">
        <v>9.1</v>
      </c>
      <c r="I6" s="24">
        <v>0.8</v>
      </c>
      <c r="J6" s="24">
        <v>4.2</v>
      </c>
      <c r="K6" s="43">
        <v>2.8</v>
      </c>
      <c r="L6" s="43">
        <v>2.8</v>
      </c>
      <c r="M6" s="43"/>
      <c r="N6" s="21">
        <f t="shared" si="0"/>
        <v>2.8</v>
      </c>
      <c r="O6" s="43">
        <v>2.5</v>
      </c>
      <c r="P6" s="43">
        <v>2.6</v>
      </c>
      <c r="Q6" s="44">
        <f t="shared" si="1"/>
        <v>2.6</v>
      </c>
      <c r="R6" s="18">
        <v>0.81200000000000006</v>
      </c>
      <c r="S6" s="18">
        <v>0.82</v>
      </c>
      <c r="T6" s="23">
        <f t="shared" si="2"/>
        <v>0.81599999999999995</v>
      </c>
      <c r="U6" s="18">
        <v>0.71299999999999997</v>
      </c>
      <c r="V6" s="18">
        <v>0.69899999999999995</v>
      </c>
      <c r="W6" s="23">
        <f t="shared" si="3"/>
        <v>0.70599999999999996</v>
      </c>
      <c r="X6" s="18">
        <v>6.3E-2</v>
      </c>
      <c r="Y6" s="18">
        <v>6.7000000000000004E-2</v>
      </c>
      <c r="Z6" s="22">
        <f t="shared" si="4"/>
        <v>6.5000000000000002E-2</v>
      </c>
      <c r="AA6" s="20">
        <v>0.47499999999999998</v>
      </c>
      <c r="AB6" s="20">
        <v>0.505</v>
      </c>
      <c r="AC6" s="22">
        <f t="shared" si="5"/>
        <v>0.49</v>
      </c>
      <c r="AD6" s="105">
        <f t="shared" si="6"/>
        <v>2.1690554722638682</v>
      </c>
      <c r="AE6" s="105">
        <f t="shared" si="7"/>
        <v>0.46103016395255603</v>
      </c>
      <c r="AF6" s="103">
        <f t="shared" si="8"/>
        <v>34.982508745627186</v>
      </c>
      <c r="AG6" s="20">
        <v>4.4999999999999998E-2</v>
      </c>
      <c r="AH6" s="20">
        <v>4.1000000000000002E-2</v>
      </c>
      <c r="AI6" s="22">
        <f t="shared" si="9"/>
        <v>4.2999999999999997E-2</v>
      </c>
      <c r="AJ6" s="20">
        <v>2.1999999999999999E-2</v>
      </c>
      <c r="AK6" s="20">
        <v>2.1999999999999999E-2</v>
      </c>
      <c r="AL6" s="22">
        <f t="shared" si="10"/>
        <v>2.1999999999999999E-2</v>
      </c>
      <c r="AM6" s="20">
        <v>1.0999999999999999E-2</v>
      </c>
      <c r="AN6" s="20">
        <v>1.0999999999999999E-2</v>
      </c>
      <c r="AO6" s="22">
        <f t="shared" si="11"/>
        <v>1.0999999999999999E-2</v>
      </c>
      <c r="AP6" s="20">
        <v>4.8</v>
      </c>
      <c r="AQ6" s="20">
        <v>4.8879999999999999</v>
      </c>
      <c r="AR6" s="22">
        <f t="shared" si="12"/>
        <v>4.8440000000000003</v>
      </c>
      <c r="AS6" s="103">
        <f t="shared" si="13"/>
        <v>136.63159676191015</v>
      </c>
      <c r="AT6" s="57">
        <v>0.1118</v>
      </c>
      <c r="AU6" s="57">
        <v>0.1094</v>
      </c>
      <c r="AV6" s="56">
        <f t="shared" si="14"/>
        <v>0.1106</v>
      </c>
      <c r="AW6" s="240">
        <v>6.53</v>
      </c>
      <c r="AX6" s="237">
        <v>1.22614133122174E-2</v>
      </c>
      <c r="AY6" s="240">
        <v>0.43</v>
      </c>
      <c r="AZ6" s="240"/>
      <c r="BA6" s="237">
        <v>6.9474188067558257E-2</v>
      </c>
      <c r="BB6" s="244">
        <f>AF6/AS6</f>
        <v>0.25603527715910829</v>
      </c>
      <c r="BC6" s="244"/>
      <c r="BD6" s="245">
        <f>AE6</f>
        <v>0.46103016395255603</v>
      </c>
      <c r="BE6" s="245"/>
    </row>
    <row r="7" spans="1:57" x14ac:dyDescent="0.3">
      <c r="A7" s="224" t="s">
        <v>2</v>
      </c>
      <c r="B7" s="5" t="s">
        <v>46</v>
      </c>
      <c r="C7" s="6" t="s">
        <v>47</v>
      </c>
      <c r="D7" s="6" t="s">
        <v>36</v>
      </c>
      <c r="E7" s="24">
        <v>22.8</v>
      </c>
      <c r="F7" s="24">
        <v>7.2</v>
      </c>
      <c r="G7" s="48">
        <v>126</v>
      </c>
      <c r="H7" s="24">
        <v>7.8</v>
      </c>
      <c r="I7" s="24">
        <v>1.1000000000000001</v>
      </c>
      <c r="J7" s="24">
        <v>5.4</v>
      </c>
      <c r="K7" s="43">
        <v>3.6</v>
      </c>
      <c r="L7" s="43">
        <v>3.7</v>
      </c>
      <c r="M7" s="43"/>
      <c r="N7" s="21">
        <f t="shared" si="0"/>
        <v>3.7</v>
      </c>
      <c r="O7" s="43">
        <v>3.3</v>
      </c>
      <c r="P7" s="43">
        <v>3.2</v>
      </c>
      <c r="Q7" s="44">
        <f t="shared" si="1"/>
        <v>3.3</v>
      </c>
      <c r="R7" s="18">
        <v>1.32</v>
      </c>
      <c r="S7" s="18">
        <v>1.3320000000000001</v>
      </c>
      <c r="T7" s="23">
        <f t="shared" si="2"/>
        <v>1.3260000000000001</v>
      </c>
      <c r="U7" s="18">
        <v>1.1879999999999999</v>
      </c>
      <c r="V7" s="18">
        <v>1.171</v>
      </c>
      <c r="W7" s="23">
        <f t="shared" si="3"/>
        <v>1.18</v>
      </c>
      <c r="X7" s="18">
        <v>0.121</v>
      </c>
      <c r="Y7" s="18">
        <v>0.126</v>
      </c>
      <c r="Z7" s="22">
        <f t="shared" si="4"/>
        <v>0.124</v>
      </c>
      <c r="AA7" s="20">
        <v>0.8</v>
      </c>
      <c r="AB7" s="20">
        <v>0.84099999999999997</v>
      </c>
      <c r="AC7" s="22">
        <f t="shared" si="5"/>
        <v>0.82099999999999995</v>
      </c>
      <c r="AD7" s="105">
        <f t="shared" si="6"/>
        <v>3.6342745769972153</v>
      </c>
      <c r="AE7" s="105">
        <f t="shared" si="7"/>
        <v>0.27515807592783492</v>
      </c>
      <c r="AF7" s="103">
        <f t="shared" si="8"/>
        <v>58.613550367673312</v>
      </c>
      <c r="AG7" s="20">
        <v>0.104</v>
      </c>
      <c r="AH7" s="20">
        <v>9.9000000000000005E-2</v>
      </c>
      <c r="AI7" s="22">
        <f t="shared" si="9"/>
        <v>0.10199999999999999</v>
      </c>
      <c r="AJ7" s="20">
        <v>0.06</v>
      </c>
      <c r="AK7" s="20">
        <v>6.2E-2</v>
      </c>
      <c r="AL7" s="22">
        <f t="shared" si="10"/>
        <v>6.0999999999999999E-2</v>
      </c>
      <c r="AM7" s="20">
        <v>5.2999999999999999E-2</v>
      </c>
      <c r="AN7" s="20">
        <v>5.6000000000000001E-2</v>
      </c>
      <c r="AO7" s="22">
        <f t="shared" si="11"/>
        <v>5.5E-2</v>
      </c>
      <c r="AP7" s="20">
        <v>8.82</v>
      </c>
      <c r="AQ7" s="20">
        <v>9.01</v>
      </c>
      <c r="AR7" s="22">
        <f t="shared" si="12"/>
        <v>8.9149999999999991</v>
      </c>
      <c r="AS7" s="103">
        <f t="shared" si="13"/>
        <v>251.45967901164917</v>
      </c>
      <c r="AT7" s="57">
        <v>0.1229</v>
      </c>
      <c r="AU7" s="57">
        <v>0.12089999999999999</v>
      </c>
      <c r="AV7" s="56">
        <f t="shared" si="14"/>
        <v>0.12189999999999999</v>
      </c>
      <c r="AW7" s="240">
        <v>7.01</v>
      </c>
      <c r="AX7" s="237">
        <v>1.7674742814696245E-2</v>
      </c>
      <c r="AY7" s="240"/>
      <c r="AZ7" s="240">
        <v>3.91</v>
      </c>
      <c r="BA7" s="237">
        <v>4.4010655572810434E-2</v>
      </c>
      <c r="BB7" s="244"/>
      <c r="BC7" s="244">
        <f>AF7/AS7</f>
        <v>0.23309323625183651</v>
      </c>
      <c r="BD7" s="245"/>
      <c r="BE7" s="245">
        <f>AE7</f>
        <v>0.27515807592783492</v>
      </c>
    </row>
    <row r="8" spans="1:57" x14ac:dyDescent="0.3">
      <c r="A8" s="224" t="s">
        <v>3</v>
      </c>
      <c r="B8" s="5" t="s">
        <v>46</v>
      </c>
      <c r="C8" s="6" t="s">
        <v>44</v>
      </c>
      <c r="D8" s="6" t="s">
        <v>48</v>
      </c>
      <c r="E8" s="24">
        <v>23</v>
      </c>
      <c r="F8" s="24">
        <v>7.4</v>
      </c>
      <c r="G8" s="48">
        <v>103</v>
      </c>
      <c r="H8" s="24">
        <v>9</v>
      </c>
      <c r="I8" s="24">
        <v>1.5</v>
      </c>
      <c r="J8" s="24">
        <v>6</v>
      </c>
      <c r="K8" s="43">
        <v>4.3</v>
      </c>
      <c r="L8" s="43">
        <v>4.0999999999999996</v>
      </c>
      <c r="M8" s="43"/>
      <c r="N8" s="21">
        <f t="shared" si="0"/>
        <v>4.2</v>
      </c>
      <c r="O8" s="43">
        <v>3.7</v>
      </c>
      <c r="P8" s="43">
        <v>3.5</v>
      </c>
      <c r="Q8" s="44">
        <f t="shared" si="1"/>
        <v>3.6</v>
      </c>
      <c r="R8" s="18">
        <v>1.0269999999999999</v>
      </c>
      <c r="S8" s="18">
        <v>1.085</v>
      </c>
      <c r="T8" s="23">
        <f t="shared" si="2"/>
        <v>1.056</v>
      </c>
      <c r="U8" s="18">
        <v>0.92100000000000004</v>
      </c>
      <c r="V8" s="18">
        <v>0.91600000000000004</v>
      </c>
      <c r="W8" s="23">
        <f t="shared" si="3"/>
        <v>0.91900000000000004</v>
      </c>
      <c r="X8" s="18">
        <v>0.11</v>
      </c>
      <c r="Y8" s="18">
        <v>9.7000000000000003E-2</v>
      </c>
      <c r="Z8" s="22">
        <f t="shared" si="4"/>
        <v>0.104</v>
      </c>
      <c r="AA8" s="20">
        <v>0.52100000000000002</v>
      </c>
      <c r="AB8" s="20">
        <v>0.55300000000000005</v>
      </c>
      <c r="AC8" s="22">
        <f t="shared" si="5"/>
        <v>0.53700000000000003</v>
      </c>
      <c r="AD8" s="105">
        <f t="shared" si="6"/>
        <v>2.3771077318483615</v>
      </c>
      <c r="AE8" s="105">
        <f t="shared" si="7"/>
        <v>0.42067929299209023</v>
      </c>
      <c r="AF8" s="103">
        <f t="shared" si="8"/>
        <v>38.337973870207755</v>
      </c>
      <c r="AG8" s="20">
        <v>9.8000000000000004E-2</v>
      </c>
      <c r="AH8" s="20">
        <v>9.5000000000000001E-2</v>
      </c>
      <c r="AI8" s="22">
        <f t="shared" si="9"/>
        <v>9.7000000000000003E-2</v>
      </c>
      <c r="AJ8" s="20">
        <v>5.5E-2</v>
      </c>
      <c r="AK8" s="20">
        <v>5.1999999999999998E-2</v>
      </c>
      <c r="AL8" s="22">
        <f t="shared" si="10"/>
        <v>5.3999999999999999E-2</v>
      </c>
      <c r="AM8" s="20">
        <v>0.04</v>
      </c>
      <c r="AN8" s="20">
        <v>4.1000000000000002E-2</v>
      </c>
      <c r="AO8" s="22">
        <f t="shared" si="11"/>
        <v>4.1000000000000002E-2</v>
      </c>
      <c r="AP8" s="20">
        <v>5.8010000000000002</v>
      </c>
      <c r="AQ8" s="20">
        <v>5.9359999999999999</v>
      </c>
      <c r="AR8" s="22">
        <f t="shared" si="12"/>
        <v>5.8689999999999998</v>
      </c>
      <c r="AS8" s="103">
        <f t="shared" si="13"/>
        <v>165.54311341776435</v>
      </c>
      <c r="AT8" s="57">
        <v>0.1588</v>
      </c>
      <c r="AU8" s="57">
        <v>0.15620000000000001</v>
      </c>
      <c r="AV8" s="56">
        <f t="shared" si="14"/>
        <v>0.1575</v>
      </c>
      <c r="AW8" s="241">
        <v>6.21</v>
      </c>
      <c r="AX8" s="238">
        <v>0.10342742913210153</v>
      </c>
      <c r="AY8" s="241">
        <v>-0.51</v>
      </c>
      <c r="AZ8" s="241"/>
      <c r="BA8" s="238">
        <v>0.35892699625099939</v>
      </c>
      <c r="BB8" s="244">
        <f>AF8/AS8</f>
        <v>0.23158905905954602</v>
      </c>
      <c r="BC8" s="244"/>
      <c r="BD8" s="245">
        <f>AE8</f>
        <v>0.42067929299209023</v>
      </c>
      <c r="BE8" s="245"/>
    </row>
    <row r="9" spans="1:57" x14ac:dyDescent="0.3">
      <c r="A9" s="224" t="s">
        <v>4</v>
      </c>
      <c r="B9" s="5" t="s">
        <v>49</v>
      </c>
      <c r="C9" s="6" t="s">
        <v>44</v>
      </c>
      <c r="D9" s="6" t="s">
        <v>36</v>
      </c>
      <c r="E9" s="24">
        <v>23.2</v>
      </c>
      <c r="F9" s="24">
        <v>7.1</v>
      </c>
      <c r="G9" s="48">
        <v>116</v>
      </c>
      <c r="H9" s="24">
        <v>8.1999999999999993</v>
      </c>
      <c r="I9" s="24">
        <v>1</v>
      </c>
      <c r="J9" s="24">
        <v>5.3</v>
      </c>
      <c r="K9" s="43">
        <v>3.5</v>
      </c>
      <c r="L9" s="43">
        <v>3.5</v>
      </c>
      <c r="M9" s="43"/>
      <c r="N9" s="21">
        <f t="shared" si="0"/>
        <v>3.5</v>
      </c>
      <c r="O9" s="43">
        <v>3.2</v>
      </c>
      <c r="P9" s="43">
        <v>3.1</v>
      </c>
      <c r="Q9" s="44">
        <f t="shared" si="1"/>
        <v>3.2</v>
      </c>
      <c r="R9" s="18">
        <v>1.115</v>
      </c>
      <c r="S9" s="18">
        <v>1.157</v>
      </c>
      <c r="T9" s="23">
        <f t="shared" si="2"/>
        <v>1.1359999999999999</v>
      </c>
      <c r="U9" s="18">
        <v>1.036</v>
      </c>
      <c r="V9" s="18">
        <v>1.0509999999999999</v>
      </c>
      <c r="W9" s="23">
        <f t="shared" si="3"/>
        <v>1.044</v>
      </c>
      <c r="X9" s="18">
        <v>6.5000000000000002E-2</v>
      </c>
      <c r="Y9" s="18">
        <v>6.5000000000000002E-2</v>
      </c>
      <c r="Z9" s="22">
        <f t="shared" si="4"/>
        <v>6.5000000000000002E-2</v>
      </c>
      <c r="AA9" s="20">
        <v>0.69299999999999995</v>
      </c>
      <c r="AB9" s="20">
        <v>0.73</v>
      </c>
      <c r="AC9" s="22">
        <f t="shared" si="5"/>
        <v>0.71199999999999997</v>
      </c>
      <c r="AD9" s="105">
        <f t="shared" si="6"/>
        <v>3.1517704005140286</v>
      </c>
      <c r="AE9" s="105">
        <f t="shared" si="7"/>
        <v>0.31728199485498942</v>
      </c>
      <c r="AF9" s="103">
        <f t="shared" si="8"/>
        <v>50.831726993646029</v>
      </c>
      <c r="AG9" s="20">
        <v>7.0999999999999994E-2</v>
      </c>
      <c r="AH9" s="20">
        <v>7.0000000000000007E-2</v>
      </c>
      <c r="AI9" s="22">
        <f t="shared" si="9"/>
        <v>7.0999999999999994E-2</v>
      </c>
      <c r="AJ9" s="20">
        <v>4.2999999999999997E-2</v>
      </c>
      <c r="AK9" s="20">
        <v>4.2000000000000003E-2</v>
      </c>
      <c r="AL9" s="22">
        <f t="shared" si="10"/>
        <v>4.2999999999999997E-2</v>
      </c>
      <c r="AM9" s="20">
        <v>3.2000000000000001E-2</v>
      </c>
      <c r="AN9" s="20">
        <v>3.2000000000000001E-2</v>
      </c>
      <c r="AO9" s="22">
        <f t="shared" si="11"/>
        <v>3.2000000000000001E-2</v>
      </c>
      <c r="AP9" s="20">
        <v>7.8230000000000004</v>
      </c>
      <c r="AQ9" s="20">
        <v>8.0169999999999995</v>
      </c>
      <c r="AR9" s="22">
        <f t="shared" si="12"/>
        <v>7.92</v>
      </c>
      <c r="AS9" s="103">
        <f t="shared" si="13"/>
        <v>223.39435308718583</v>
      </c>
      <c r="AT9" s="57">
        <v>0.127</v>
      </c>
      <c r="AU9" s="57">
        <v>0.12470000000000001</v>
      </c>
      <c r="AV9" s="56">
        <f t="shared" si="14"/>
        <v>0.12590000000000001</v>
      </c>
      <c r="AW9" s="241">
        <v>7.7</v>
      </c>
      <c r="AX9" s="238">
        <v>4.6448722984789519E-2</v>
      </c>
      <c r="AY9" s="242"/>
      <c r="AZ9" s="241">
        <v>2.04</v>
      </c>
      <c r="BA9" s="238">
        <v>0.27789248841634262</v>
      </c>
      <c r="BB9" s="244"/>
      <c r="BC9" s="244">
        <f>AF9/AS9</f>
        <v>0.22754257791739052</v>
      </c>
      <c r="BD9" s="245"/>
      <c r="BE9" s="245">
        <f>AE9</f>
        <v>0.31728199485498942</v>
      </c>
    </row>
    <row r="10" spans="1:57" x14ac:dyDescent="0.3">
      <c r="A10" s="224" t="s">
        <v>5</v>
      </c>
      <c r="B10" s="5" t="s">
        <v>50</v>
      </c>
      <c r="C10" s="6" t="s">
        <v>42</v>
      </c>
      <c r="D10" s="6" t="s">
        <v>51</v>
      </c>
      <c r="E10" s="24">
        <v>22</v>
      </c>
      <c r="F10" s="24">
        <v>6.7</v>
      </c>
      <c r="G10" s="48">
        <v>148</v>
      </c>
      <c r="H10" s="24">
        <v>6.4</v>
      </c>
      <c r="I10" s="24">
        <v>0.9</v>
      </c>
      <c r="J10" s="24">
        <v>4</v>
      </c>
      <c r="K10" s="43">
        <v>2.7</v>
      </c>
      <c r="L10" s="43">
        <v>2.7</v>
      </c>
      <c r="M10" s="43"/>
      <c r="N10" s="21">
        <f t="shared" si="0"/>
        <v>2.7</v>
      </c>
      <c r="O10" s="43">
        <v>2.2999999999999998</v>
      </c>
      <c r="P10" s="43">
        <v>2.2000000000000002</v>
      </c>
      <c r="Q10" s="44">
        <f t="shared" si="1"/>
        <v>2.2999999999999998</v>
      </c>
      <c r="R10" s="18">
        <v>2.6469999999999998</v>
      </c>
      <c r="S10" s="18">
        <v>2.5960000000000001</v>
      </c>
      <c r="T10" s="23">
        <f t="shared" si="2"/>
        <v>2.6219999999999999</v>
      </c>
      <c r="U10" s="18">
        <v>2.4580000000000002</v>
      </c>
      <c r="V10" s="18">
        <v>2.46</v>
      </c>
      <c r="W10" s="23">
        <f t="shared" si="3"/>
        <v>2.4590000000000001</v>
      </c>
      <c r="X10" s="18">
        <v>9.1999999999999998E-2</v>
      </c>
      <c r="Y10" s="18">
        <v>9.5000000000000001E-2</v>
      </c>
      <c r="Z10" s="22">
        <f t="shared" si="4"/>
        <v>9.4E-2</v>
      </c>
      <c r="AA10" s="20">
        <v>2.1520000000000001</v>
      </c>
      <c r="AB10" s="20">
        <v>2.2109999999999999</v>
      </c>
      <c r="AC10" s="22">
        <f t="shared" si="5"/>
        <v>2.1819999999999999</v>
      </c>
      <c r="AD10" s="105">
        <f t="shared" si="6"/>
        <v>9.6589368173056318</v>
      </c>
      <c r="AE10" s="105">
        <f t="shared" si="7"/>
        <v>0.10353106339906164</v>
      </c>
      <c r="AF10" s="103">
        <f t="shared" si="8"/>
        <v>155.77925323052762</v>
      </c>
      <c r="AG10" s="20">
        <v>0.27600000000000002</v>
      </c>
      <c r="AH10" s="20">
        <v>0.25700000000000001</v>
      </c>
      <c r="AI10" s="22">
        <f t="shared" si="9"/>
        <v>0.26700000000000002</v>
      </c>
      <c r="AJ10" s="20">
        <v>0.218</v>
      </c>
      <c r="AK10" s="20">
        <v>0.223</v>
      </c>
      <c r="AL10" s="22">
        <f t="shared" si="10"/>
        <v>0.221</v>
      </c>
      <c r="AM10" s="20">
        <v>0.217</v>
      </c>
      <c r="AN10" s="20">
        <v>0.218</v>
      </c>
      <c r="AO10" s="22">
        <f t="shared" si="11"/>
        <v>0.218</v>
      </c>
      <c r="AP10" s="20">
        <v>9.6120000000000001</v>
      </c>
      <c r="AQ10" s="20">
        <v>9.8889999999999993</v>
      </c>
      <c r="AR10" s="22">
        <f t="shared" si="12"/>
        <v>9.7509999999999994</v>
      </c>
      <c r="AS10" s="103">
        <f t="shared" si="13"/>
        <v>275.04019405974105</v>
      </c>
      <c r="AT10" s="57">
        <v>8.8900000000000007E-2</v>
      </c>
      <c r="AU10" s="57">
        <v>8.6499999999999994E-2</v>
      </c>
      <c r="AV10" s="56">
        <f t="shared" si="14"/>
        <v>8.77E-2</v>
      </c>
      <c r="AW10" s="241">
        <v>10.48</v>
      </c>
      <c r="AX10" s="238">
        <v>2.5889673931962395E-2</v>
      </c>
      <c r="AY10" s="241">
        <v>12.49</v>
      </c>
      <c r="AZ10" s="241"/>
      <c r="BA10" s="238">
        <v>0.16240718453766734</v>
      </c>
      <c r="BB10" s="244">
        <f>AF10/AS10</f>
        <v>0.56638722846701839</v>
      </c>
      <c r="BC10" s="244"/>
      <c r="BD10" s="245">
        <f>AE10</f>
        <v>0.10353106339906164</v>
      </c>
      <c r="BE10" s="245"/>
    </row>
    <row r="11" spans="1:57" x14ac:dyDescent="0.3">
      <c r="A11" s="224" t="s">
        <v>6</v>
      </c>
      <c r="B11" s="5" t="s">
        <v>52</v>
      </c>
      <c r="C11" s="6" t="s">
        <v>53</v>
      </c>
      <c r="D11" s="6" t="s">
        <v>36</v>
      </c>
      <c r="E11" s="24">
        <v>24.6</v>
      </c>
      <c r="F11" s="24">
        <v>6.9</v>
      </c>
      <c r="G11" s="48">
        <v>122</v>
      </c>
      <c r="H11" s="24">
        <v>7.4</v>
      </c>
      <c r="I11" s="24">
        <v>1.2</v>
      </c>
      <c r="J11" s="24">
        <v>6.1</v>
      </c>
      <c r="K11" s="43">
        <v>4.2</v>
      </c>
      <c r="L11" s="43">
        <v>4.2</v>
      </c>
      <c r="M11" s="43"/>
      <c r="N11" s="21">
        <f t="shared" si="0"/>
        <v>4.2</v>
      </c>
      <c r="O11" s="43">
        <v>3.6</v>
      </c>
      <c r="P11" s="43">
        <v>3.7</v>
      </c>
      <c r="Q11" s="44">
        <f t="shared" si="1"/>
        <v>3.7</v>
      </c>
      <c r="R11" s="18">
        <v>1.581</v>
      </c>
      <c r="S11" s="18">
        <v>1.587</v>
      </c>
      <c r="T11" s="23">
        <f t="shared" si="2"/>
        <v>1.5840000000000001</v>
      </c>
      <c r="U11" s="18">
        <v>1.4350000000000001</v>
      </c>
      <c r="V11" s="18">
        <v>1.4</v>
      </c>
      <c r="W11" s="23">
        <f t="shared" si="3"/>
        <v>1.4179999999999999</v>
      </c>
      <c r="X11" s="18">
        <v>0.18</v>
      </c>
      <c r="Y11" s="18">
        <v>0.17799999999999999</v>
      </c>
      <c r="Z11" s="22">
        <f t="shared" si="4"/>
        <v>0.17899999999999999</v>
      </c>
      <c r="AA11" s="20">
        <v>0.90600000000000003</v>
      </c>
      <c r="AB11" s="20">
        <v>0.95699999999999996</v>
      </c>
      <c r="AC11" s="22">
        <f t="shared" si="5"/>
        <v>0.93200000000000005</v>
      </c>
      <c r="AD11" s="105">
        <f t="shared" si="6"/>
        <v>4.1256320411222962</v>
      </c>
      <c r="AE11" s="105">
        <f t="shared" si="7"/>
        <v>0.24238710336561423</v>
      </c>
      <c r="AF11" s="103">
        <f t="shared" si="8"/>
        <v>66.538159491682734</v>
      </c>
      <c r="AG11" s="20">
        <v>0.13500000000000001</v>
      </c>
      <c r="AH11" s="20">
        <v>0.129</v>
      </c>
      <c r="AI11" s="22">
        <f t="shared" si="9"/>
        <v>0.13200000000000001</v>
      </c>
      <c r="AJ11" s="20">
        <v>9.0999999999999998E-2</v>
      </c>
      <c r="AK11" s="20">
        <v>8.5999999999999993E-2</v>
      </c>
      <c r="AL11" s="22">
        <f t="shared" si="10"/>
        <v>8.8999999999999996E-2</v>
      </c>
      <c r="AM11" s="20">
        <v>0.08</v>
      </c>
      <c r="AN11" s="20">
        <v>7.9000000000000001E-2</v>
      </c>
      <c r="AO11" s="22">
        <f t="shared" si="11"/>
        <v>0.08</v>
      </c>
      <c r="AP11" s="20">
        <v>8.0980000000000008</v>
      </c>
      <c r="AQ11" s="20">
        <v>8.3740000000000006</v>
      </c>
      <c r="AR11" s="22">
        <f t="shared" si="12"/>
        <v>8.2360000000000007</v>
      </c>
      <c r="AS11" s="103">
        <f t="shared" si="13"/>
        <v>232.30756212450285</v>
      </c>
      <c r="AT11" s="57">
        <v>0.13589999999999999</v>
      </c>
      <c r="AU11" s="57">
        <v>0.13420000000000001</v>
      </c>
      <c r="AV11" s="56">
        <f t="shared" si="14"/>
        <v>0.1351</v>
      </c>
      <c r="AW11" s="241">
        <v>8.81</v>
      </c>
      <c r="AX11" s="238">
        <v>5.0753958178392206E-2</v>
      </c>
      <c r="AY11" s="242"/>
      <c r="AZ11" s="241">
        <v>4.87</v>
      </c>
      <c r="BA11" s="238">
        <v>0.10233777121833181</v>
      </c>
      <c r="BB11" s="244"/>
      <c r="BC11" s="244">
        <f>AF11/AS11</f>
        <v>0.28642270136700193</v>
      </c>
      <c r="BD11" s="245"/>
      <c r="BE11" s="245">
        <f>AE11</f>
        <v>0.24238710336561423</v>
      </c>
    </row>
    <row r="12" spans="1:57" x14ac:dyDescent="0.3">
      <c r="A12" s="224" t="s">
        <v>7</v>
      </c>
      <c r="B12" s="5" t="s">
        <v>54</v>
      </c>
      <c r="C12" s="6" t="s">
        <v>55</v>
      </c>
      <c r="D12" s="6" t="s">
        <v>56</v>
      </c>
      <c r="E12" s="24">
        <v>23.4</v>
      </c>
      <c r="F12" s="24">
        <v>7.1</v>
      </c>
      <c r="G12" s="48">
        <v>223</v>
      </c>
      <c r="H12" s="24">
        <v>8.6999999999999993</v>
      </c>
      <c r="I12" s="24">
        <v>2.2000000000000002</v>
      </c>
      <c r="J12" s="24">
        <v>8.8000000000000007</v>
      </c>
      <c r="K12" s="43">
        <v>6.8</v>
      </c>
      <c r="L12" s="43">
        <v>6.4</v>
      </c>
      <c r="M12" s="43"/>
      <c r="N12" s="21">
        <f t="shared" si="0"/>
        <v>6.6</v>
      </c>
      <c r="O12" s="43">
        <v>5.8</v>
      </c>
      <c r="P12" s="43">
        <v>5.8</v>
      </c>
      <c r="Q12" s="44">
        <f t="shared" si="1"/>
        <v>5.8</v>
      </c>
      <c r="R12" s="18">
        <v>2.3319999999999999</v>
      </c>
      <c r="S12" s="18">
        <v>2.2850000000000001</v>
      </c>
      <c r="T12" s="23">
        <f t="shared" si="2"/>
        <v>2.3090000000000002</v>
      </c>
      <c r="U12" s="18">
        <v>2.1309999999999998</v>
      </c>
      <c r="V12" s="18">
        <v>2.1259999999999999</v>
      </c>
      <c r="W12" s="23">
        <f t="shared" si="3"/>
        <v>2.129</v>
      </c>
      <c r="X12" s="18">
        <v>0.41699999999999998</v>
      </c>
      <c r="Y12" s="18">
        <v>0.42</v>
      </c>
      <c r="Z12" s="22">
        <f t="shared" si="4"/>
        <v>0.41899999999999998</v>
      </c>
      <c r="AA12" s="20">
        <v>1.091</v>
      </c>
      <c r="AB12" s="20">
        <v>1.129</v>
      </c>
      <c r="AC12" s="22">
        <f t="shared" si="5"/>
        <v>1.1100000000000001</v>
      </c>
      <c r="AD12" s="105">
        <f t="shared" si="6"/>
        <v>4.9135746412508041</v>
      </c>
      <c r="AE12" s="105">
        <f t="shared" si="7"/>
        <v>0.20351782012320038</v>
      </c>
      <c r="AF12" s="103">
        <f t="shared" si="8"/>
        <v>79.246091240094273</v>
      </c>
      <c r="AG12" s="20">
        <v>0.187</v>
      </c>
      <c r="AH12" s="20">
        <v>0.17699999999999999</v>
      </c>
      <c r="AI12" s="22">
        <f t="shared" si="9"/>
        <v>0.182</v>
      </c>
      <c r="AJ12" s="20">
        <v>0.111</v>
      </c>
      <c r="AK12" s="20">
        <v>0.109</v>
      </c>
      <c r="AL12" s="22">
        <f t="shared" si="10"/>
        <v>0.11</v>
      </c>
      <c r="AM12" s="20">
        <v>0.10299999999999999</v>
      </c>
      <c r="AN12" s="20">
        <v>0.105</v>
      </c>
      <c r="AO12" s="22">
        <f t="shared" si="11"/>
        <v>0.104</v>
      </c>
      <c r="AP12" s="20">
        <v>18.312000000000001</v>
      </c>
      <c r="AQ12" s="20">
        <v>18.503</v>
      </c>
      <c r="AR12" s="22">
        <f t="shared" si="12"/>
        <v>18.408000000000001</v>
      </c>
      <c r="AS12" s="103">
        <f t="shared" si="13"/>
        <v>519.22263278142884</v>
      </c>
      <c r="AT12" s="57">
        <v>0.19839999999999999</v>
      </c>
      <c r="AU12" s="57">
        <v>0.1963</v>
      </c>
      <c r="AV12" s="56">
        <f t="shared" si="14"/>
        <v>0.19739999999999999</v>
      </c>
      <c r="AW12" s="241">
        <v>10.86</v>
      </c>
      <c r="AX12" s="238">
        <v>3.4143602695320734E-2</v>
      </c>
      <c r="AY12" s="241">
        <v>1.1000000000000001</v>
      </c>
      <c r="AZ12" s="241"/>
      <c r="BA12" s="238">
        <v>0.18853227482318516</v>
      </c>
      <c r="BB12" s="244">
        <f>AF12/AS12</f>
        <v>0.15262449330373004</v>
      </c>
      <c r="BC12" s="244"/>
      <c r="BD12" s="245">
        <f>AE12</f>
        <v>0.20351782012320038</v>
      </c>
      <c r="BE12" s="245"/>
    </row>
    <row r="13" spans="1:57" x14ac:dyDescent="0.3">
      <c r="A13" s="224" t="s">
        <v>8</v>
      </c>
      <c r="B13" s="5" t="s">
        <v>54</v>
      </c>
      <c r="C13" s="6" t="s">
        <v>44</v>
      </c>
      <c r="D13" s="6" t="s">
        <v>36</v>
      </c>
      <c r="E13" s="24">
        <v>24</v>
      </c>
      <c r="F13" s="24">
        <v>7.2</v>
      </c>
      <c r="G13" s="48">
        <v>150</v>
      </c>
      <c r="H13" s="24">
        <v>7.5</v>
      </c>
      <c r="I13" s="24">
        <v>1.6</v>
      </c>
      <c r="J13" s="24">
        <v>7.2</v>
      </c>
      <c r="K13" s="43">
        <v>5.0999999999999996</v>
      </c>
      <c r="L13" s="43">
        <v>5</v>
      </c>
      <c r="M13" s="43"/>
      <c r="N13" s="21">
        <f t="shared" si="0"/>
        <v>5.0999999999999996</v>
      </c>
      <c r="O13" s="43">
        <v>4.5</v>
      </c>
      <c r="P13" s="43">
        <v>4.4000000000000004</v>
      </c>
      <c r="Q13" s="44">
        <f t="shared" si="1"/>
        <v>4.5</v>
      </c>
      <c r="R13" s="18">
        <v>2.423</v>
      </c>
      <c r="S13" s="18">
        <v>2.3839999999999999</v>
      </c>
      <c r="T13" s="23">
        <f t="shared" si="2"/>
        <v>2.4039999999999999</v>
      </c>
      <c r="U13" s="18">
        <v>2.19</v>
      </c>
      <c r="V13" s="18">
        <v>2.206</v>
      </c>
      <c r="W13" s="23">
        <f t="shared" si="3"/>
        <v>2.198</v>
      </c>
      <c r="X13" s="18">
        <v>0.192</v>
      </c>
      <c r="Y13" s="18">
        <v>0.2</v>
      </c>
      <c r="Z13" s="22">
        <f t="shared" si="4"/>
        <v>0.19600000000000001</v>
      </c>
      <c r="AA13" s="20">
        <v>1.5309999999999999</v>
      </c>
      <c r="AB13" s="20">
        <v>1.579</v>
      </c>
      <c r="AC13" s="22">
        <f t="shared" si="5"/>
        <v>1.5549999999999999</v>
      </c>
      <c r="AD13" s="105">
        <f t="shared" si="6"/>
        <v>6.8834311415720713</v>
      </c>
      <c r="AE13" s="105">
        <f t="shared" si="7"/>
        <v>0.14527638606865109</v>
      </c>
      <c r="AF13" s="103">
        <f t="shared" si="8"/>
        <v>111.01592061112304</v>
      </c>
      <c r="AG13" s="20">
        <v>0.24099999999999999</v>
      </c>
      <c r="AH13" s="20">
        <v>0.23100000000000001</v>
      </c>
      <c r="AI13" s="22">
        <f t="shared" si="9"/>
        <v>0.23599999999999999</v>
      </c>
      <c r="AJ13" s="20">
        <v>0.14599999999999999</v>
      </c>
      <c r="AK13" s="20">
        <v>0.155</v>
      </c>
      <c r="AL13" s="22">
        <f t="shared" si="10"/>
        <v>0.151</v>
      </c>
      <c r="AM13" s="20">
        <v>0.14299999999999999</v>
      </c>
      <c r="AN13" s="20">
        <v>0.14699999999999999</v>
      </c>
      <c r="AO13" s="22">
        <f t="shared" si="11"/>
        <v>0.14499999999999999</v>
      </c>
      <c r="AP13" s="20">
        <v>9.3550000000000004</v>
      </c>
      <c r="AQ13" s="20">
        <v>9.5429999999999993</v>
      </c>
      <c r="AR13" s="22">
        <f t="shared" si="12"/>
        <v>9.4489999999999998</v>
      </c>
      <c r="AS13" s="103">
        <f t="shared" si="13"/>
        <v>266.52187403040642</v>
      </c>
      <c r="AT13" s="57">
        <v>0.16789999999999999</v>
      </c>
      <c r="AU13" s="57">
        <v>0.16569999999999999</v>
      </c>
      <c r="AV13" s="56">
        <f t="shared" si="14"/>
        <v>0.1668</v>
      </c>
      <c r="AW13" s="241">
        <v>7.56</v>
      </c>
      <c r="AX13" s="238">
        <v>4.2828706081960932E-2</v>
      </c>
      <c r="AY13" s="242"/>
      <c r="AZ13" s="241">
        <v>5.75</v>
      </c>
      <c r="BA13" s="238">
        <v>0.34949924901766927</v>
      </c>
      <c r="BB13" s="244"/>
      <c r="BC13" s="244">
        <f>AF13/AS13</f>
        <v>0.41653586976676321</v>
      </c>
      <c r="BD13" s="245"/>
      <c r="BE13" s="245">
        <f>AE13</f>
        <v>0.14527638606865109</v>
      </c>
    </row>
    <row r="14" spans="1:57" x14ac:dyDescent="0.3">
      <c r="A14" s="224" t="s">
        <v>9</v>
      </c>
      <c r="B14" s="5" t="s">
        <v>57</v>
      </c>
      <c r="C14" s="6" t="s">
        <v>58</v>
      </c>
      <c r="D14" s="6" t="s">
        <v>59</v>
      </c>
      <c r="E14" s="24">
        <v>24</v>
      </c>
      <c r="F14" s="24">
        <v>7.3</v>
      </c>
      <c r="G14" s="48">
        <v>201</v>
      </c>
      <c r="H14" s="24">
        <v>8.6</v>
      </c>
      <c r="I14" s="24">
        <v>0.7</v>
      </c>
      <c r="J14" s="24">
        <v>1.5</v>
      </c>
      <c r="K14" s="43">
        <v>2.1</v>
      </c>
      <c r="L14" s="43">
        <v>2.2000000000000002</v>
      </c>
      <c r="M14" s="43"/>
      <c r="N14" s="21">
        <f t="shared" si="0"/>
        <v>2.2000000000000002</v>
      </c>
      <c r="O14" s="43">
        <v>1.8</v>
      </c>
      <c r="P14" s="43">
        <v>1.7</v>
      </c>
      <c r="Q14" s="44">
        <f t="shared" si="1"/>
        <v>1.8</v>
      </c>
      <c r="R14" s="18">
        <v>1.2310000000000001</v>
      </c>
      <c r="S14" s="18">
        <v>1.236</v>
      </c>
      <c r="T14" s="23">
        <f t="shared" si="2"/>
        <v>1.234</v>
      </c>
      <c r="U14" s="18">
        <v>1.1339999999999999</v>
      </c>
      <c r="V14" s="18">
        <v>1.1339999999999999</v>
      </c>
      <c r="W14" s="23">
        <f t="shared" si="3"/>
        <v>1.1339999999999999</v>
      </c>
      <c r="X14" s="18">
        <v>6.7000000000000004E-2</v>
      </c>
      <c r="Y14" s="18">
        <v>7.9000000000000001E-2</v>
      </c>
      <c r="Z14" s="22">
        <f t="shared" si="4"/>
        <v>7.2999999999999995E-2</v>
      </c>
      <c r="AA14" s="20">
        <v>0.90500000000000003</v>
      </c>
      <c r="AB14" s="20">
        <v>0.93700000000000006</v>
      </c>
      <c r="AC14" s="22">
        <f t="shared" si="5"/>
        <v>0.92100000000000004</v>
      </c>
      <c r="AD14" s="105">
        <f t="shared" si="6"/>
        <v>4.0769389590918834</v>
      </c>
      <c r="AE14" s="105">
        <f t="shared" si="7"/>
        <v>0.24528206334066496</v>
      </c>
      <c r="AF14" s="103">
        <f t="shared" si="8"/>
        <v>65.752837866780908</v>
      </c>
      <c r="AG14" s="20">
        <v>4.2999999999999997E-2</v>
      </c>
      <c r="AH14" s="20">
        <v>4.1000000000000002E-2</v>
      </c>
      <c r="AI14" s="22">
        <f t="shared" si="9"/>
        <v>4.2000000000000003E-2</v>
      </c>
      <c r="AJ14" s="20">
        <v>2.4E-2</v>
      </c>
      <c r="AK14" s="20">
        <v>0.02</v>
      </c>
      <c r="AL14" s="22">
        <f t="shared" si="10"/>
        <v>2.1999999999999999E-2</v>
      </c>
      <c r="AM14" s="20">
        <v>1.4999999999999999E-2</v>
      </c>
      <c r="AN14" s="20">
        <v>1.4E-2</v>
      </c>
      <c r="AO14" s="22">
        <f t="shared" si="11"/>
        <v>1.4999999999999999E-2</v>
      </c>
      <c r="AP14" s="20">
        <v>7.1879999999999997</v>
      </c>
      <c r="AQ14" s="20">
        <v>7.391</v>
      </c>
      <c r="AR14" s="22">
        <f t="shared" si="12"/>
        <v>7.29</v>
      </c>
      <c r="AS14" s="103">
        <f t="shared" si="13"/>
        <v>205.62434772797789</v>
      </c>
      <c r="AT14" s="57">
        <v>7.5800000000000006E-2</v>
      </c>
      <c r="AU14" s="57">
        <v>7.3800000000000004E-2</v>
      </c>
      <c r="AV14" s="56">
        <f t="shared" si="14"/>
        <v>7.4800000000000005E-2</v>
      </c>
      <c r="AW14" s="241">
        <v>8.7799999999999994</v>
      </c>
      <c r="AX14" s="238">
        <v>0.11288501768581037</v>
      </c>
      <c r="AY14" s="241">
        <v>2.46</v>
      </c>
      <c r="AZ14" s="241"/>
      <c r="BA14" s="238">
        <v>0.39611294213583054</v>
      </c>
      <c r="BB14" s="244">
        <f>AF14/AS14</f>
        <v>0.3197716544432076</v>
      </c>
      <c r="BC14" s="244"/>
      <c r="BD14" s="245">
        <f>AE14</f>
        <v>0.24528206334066496</v>
      </c>
      <c r="BE14" s="245"/>
    </row>
    <row r="15" spans="1:57" x14ac:dyDescent="0.3">
      <c r="A15" s="224" t="s">
        <v>10</v>
      </c>
      <c r="B15" s="5" t="s">
        <v>60</v>
      </c>
      <c r="C15" s="6" t="s">
        <v>61</v>
      </c>
      <c r="D15" s="6" t="s">
        <v>36</v>
      </c>
      <c r="E15" s="24">
        <v>24.3</v>
      </c>
      <c r="F15" s="24">
        <v>7.3</v>
      </c>
      <c r="G15" s="48">
        <v>149</v>
      </c>
      <c r="H15" s="24">
        <v>8.8000000000000007</v>
      </c>
      <c r="I15" s="24">
        <v>1</v>
      </c>
      <c r="J15" s="24">
        <v>6.4</v>
      </c>
      <c r="K15" s="43">
        <v>4.5999999999999996</v>
      </c>
      <c r="L15" s="43">
        <v>4.5</v>
      </c>
      <c r="M15" s="43"/>
      <c r="N15" s="21">
        <f t="shared" si="0"/>
        <v>4.5999999999999996</v>
      </c>
      <c r="O15" s="43">
        <v>4.2</v>
      </c>
      <c r="P15" s="43">
        <v>4.2</v>
      </c>
      <c r="Q15" s="44">
        <f t="shared" si="1"/>
        <v>4.2</v>
      </c>
      <c r="R15" s="18">
        <v>2.0030000000000001</v>
      </c>
      <c r="S15" s="18">
        <v>2.012</v>
      </c>
      <c r="T15" s="23">
        <f t="shared" si="2"/>
        <v>2.008</v>
      </c>
      <c r="U15" s="18">
        <v>1.881</v>
      </c>
      <c r="V15" s="18">
        <v>1.8839999999999999</v>
      </c>
      <c r="W15" s="23">
        <f t="shared" si="3"/>
        <v>1.883</v>
      </c>
      <c r="X15" s="18">
        <v>8.5000000000000006E-2</v>
      </c>
      <c r="Y15" s="18">
        <v>9.0999999999999998E-2</v>
      </c>
      <c r="Z15" s="22">
        <f t="shared" si="4"/>
        <v>8.7999999999999995E-2</v>
      </c>
      <c r="AA15" s="20">
        <v>1.381</v>
      </c>
      <c r="AB15" s="20">
        <v>1.427</v>
      </c>
      <c r="AC15" s="22">
        <f t="shared" si="5"/>
        <v>1.4039999999999999</v>
      </c>
      <c r="AD15" s="105">
        <f t="shared" si="6"/>
        <v>6.2150079246091234</v>
      </c>
      <c r="AE15" s="105">
        <f t="shared" si="7"/>
        <v>0.16090084069569266</v>
      </c>
      <c r="AF15" s="103">
        <f t="shared" si="8"/>
        <v>100.23559648747054</v>
      </c>
      <c r="AG15" s="20">
        <v>0.16900000000000001</v>
      </c>
      <c r="AH15" s="20">
        <v>0.16600000000000001</v>
      </c>
      <c r="AI15" s="22">
        <f t="shared" si="9"/>
        <v>0.16800000000000001</v>
      </c>
      <c r="AJ15" s="20">
        <v>0.13</v>
      </c>
      <c r="AK15" s="20">
        <v>0.13200000000000001</v>
      </c>
      <c r="AL15" s="22">
        <f t="shared" si="10"/>
        <v>0.13100000000000001</v>
      </c>
      <c r="AM15" s="20">
        <v>0.127</v>
      </c>
      <c r="AN15" s="20">
        <v>0.128</v>
      </c>
      <c r="AO15" s="22">
        <f t="shared" si="11"/>
        <v>0.128</v>
      </c>
      <c r="AP15" s="20">
        <v>9.0909999999999993</v>
      </c>
      <c r="AQ15" s="20">
        <v>9.2940000000000005</v>
      </c>
      <c r="AR15" s="22">
        <f t="shared" si="12"/>
        <v>9.1929999999999996</v>
      </c>
      <c r="AS15" s="103">
        <f t="shared" si="13"/>
        <v>259.30104645587113</v>
      </c>
      <c r="AT15" s="57">
        <v>0.15440000000000001</v>
      </c>
      <c r="AU15" s="57">
        <v>0.1525</v>
      </c>
      <c r="AV15" s="56">
        <f t="shared" si="14"/>
        <v>0.1535</v>
      </c>
      <c r="AW15" s="241">
        <v>9.6300000000000008</v>
      </c>
      <c r="AX15" s="238">
        <v>6.1810861757906864E-2</v>
      </c>
      <c r="AY15" s="242"/>
      <c r="AZ15" s="241">
        <v>3.12</v>
      </c>
      <c r="BA15" s="238">
        <v>0.27260298179653153</v>
      </c>
      <c r="BB15" s="244"/>
      <c r="BC15" s="244">
        <f>AF15/AS15</f>
        <v>0.38656070948224663</v>
      </c>
      <c r="BD15" s="245"/>
      <c r="BE15" s="245">
        <f>AE15</f>
        <v>0.16090084069569266</v>
      </c>
    </row>
    <row r="16" spans="1:57" x14ac:dyDescent="0.3">
      <c r="A16" s="224" t="s">
        <v>11</v>
      </c>
      <c r="B16" s="5" t="s">
        <v>108</v>
      </c>
      <c r="C16" s="6" t="s">
        <v>62</v>
      </c>
      <c r="D16" s="6" t="s">
        <v>63</v>
      </c>
      <c r="E16" s="24">
        <v>24.2</v>
      </c>
      <c r="F16" s="24">
        <v>7.2</v>
      </c>
      <c r="G16" s="48">
        <v>263</v>
      </c>
      <c r="H16" s="24">
        <v>6.9</v>
      </c>
      <c r="I16" s="24">
        <v>4.9000000000000004</v>
      </c>
      <c r="J16" s="24">
        <v>18.399999999999999</v>
      </c>
      <c r="K16" s="43">
        <v>12.5</v>
      </c>
      <c r="L16" s="43">
        <v>12</v>
      </c>
      <c r="M16" s="43"/>
      <c r="N16" s="21">
        <f t="shared" si="0"/>
        <v>12.3</v>
      </c>
      <c r="O16" s="43">
        <v>11.2</v>
      </c>
      <c r="P16" s="43">
        <v>11.1</v>
      </c>
      <c r="Q16" s="44">
        <f t="shared" si="1"/>
        <v>11.2</v>
      </c>
      <c r="R16" s="18">
        <v>3.2949999999999999</v>
      </c>
      <c r="S16" s="18">
        <v>3.23</v>
      </c>
      <c r="T16" s="23">
        <f t="shared" si="2"/>
        <v>3.2629999999999999</v>
      </c>
      <c r="U16" s="18">
        <v>2.87</v>
      </c>
      <c r="V16" s="18">
        <v>2.859</v>
      </c>
      <c r="W16" s="23">
        <f t="shared" si="3"/>
        <v>2.8650000000000002</v>
      </c>
      <c r="X16" s="18">
        <v>1.343</v>
      </c>
      <c r="Y16" s="18">
        <v>1.341</v>
      </c>
      <c r="Z16" s="22">
        <f t="shared" si="4"/>
        <v>1.3420000000000001</v>
      </c>
      <c r="AA16" s="20">
        <v>0.48399999999999999</v>
      </c>
      <c r="AB16" s="20">
        <v>0.497</v>
      </c>
      <c r="AC16" s="22">
        <f t="shared" si="5"/>
        <v>0.49099999999999999</v>
      </c>
      <c r="AD16" s="105">
        <f t="shared" si="6"/>
        <v>2.1734821160848146</v>
      </c>
      <c r="AE16" s="105">
        <f t="shared" si="7"/>
        <v>0.46009120231517819</v>
      </c>
      <c r="AF16" s="103">
        <f t="shared" si="8"/>
        <v>35.053901620618255</v>
      </c>
      <c r="AG16" s="20">
        <v>0.90800000000000003</v>
      </c>
      <c r="AH16" s="20">
        <v>0.88200000000000001</v>
      </c>
      <c r="AI16" s="22">
        <f t="shared" si="9"/>
        <v>0.89500000000000002</v>
      </c>
      <c r="AJ16" s="20">
        <v>0.60199999999999998</v>
      </c>
      <c r="AK16" s="20">
        <v>0.59299999999999997</v>
      </c>
      <c r="AL16" s="22">
        <f t="shared" si="10"/>
        <v>0.59799999999999998</v>
      </c>
      <c r="AM16" s="20">
        <v>0.59499999999999997</v>
      </c>
      <c r="AN16" s="20">
        <v>0.59099999999999997</v>
      </c>
      <c r="AO16" s="22">
        <f t="shared" si="11"/>
        <v>0.59299999999999997</v>
      </c>
      <c r="AP16" s="20">
        <v>16.779</v>
      </c>
      <c r="AQ16" s="20">
        <v>16.896000000000001</v>
      </c>
      <c r="AR16" s="22">
        <f t="shared" si="12"/>
        <v>16.838000000000001</v>
      </c>
      <c r="AS16" s="103">
        <f t="shared" si="13"/>
        <v>474.93865117197419</v>
      </c>
      <c r="AT16" s="57">
        <v>0.45529999999999998</v>
      </c>
      <c r="AU16" s="57">
        <v>0.45700000000000002</v>
      </c>
      <c r="AV16" s="56">
        <f t="shared" si="14"/>
        <v>0.45619999999999999</v>
      </c>
      <c r="AW16" s="241">
        <v>5.39</v>
      </c>
      <c r="AX16" s="238">
        <v>8.5118975805892443E-3</v>
      </c>
      <c r="AY16" s="241">
        <v>-2.71</v>
      </c>
      <c r="AZ16" s="241"/>
      <c r="BA16" s="238">
        <v>3.8172074173446612E-2</v>
      </c>
      <c r="BB16" s="244">
        <f>AF16/AS16</f>
        <v>7.3807220225429321E-2</v>
      </c>
      <c r="BC16" s="244"/>
      <c r="BD16" s="245">
        <f>AE16</f>
        <v>0.46009120231517819</v>
      </c>
      <c r="BE16" s="245"/>
    </row>
    <row r="17" spans="1:57" x14ac:dyDescent="0.3">
      <c r="A17" s="224" t="s">
        <v>12</v>
      </c>
      <c r="B17" s="5" t="s">
        <v>64</v>
      </c>
      <c r="C17" s="6" t="s">
        <v>65</v>
      </c>
      <c r="D17" s="6" t="s">
        <v>36</v>
      </c>
      <c r="E17" s="24">
        <v>24.2</v>
      </c>
      <c r="F17" s="24">
        <v>7</v>
      </c>
      <c r="G17" s="48">
        <v>164</v>
      </c>
      <c r="H17" s="24">
        <v>6.4</v>
      </c>
      <c r="I17" s="24">
        <v>1.4</v>
      </c>
      <c r="J17" s="24">
        <v>8.4</v>
      </c>
      <c r="K17" s="43">
        <v>6.1</v>
      </c>
      <c r="L17" s="43">
        <v>6.1</v>
      </c>
      <c r="M17" s="43"/>
      <c r="N17" s="21">
        <f t="shared" si="0"/>
        <v>6.1</v>
      </c>
      <c r="O17" s="43">
        <v>5.6</v>
      </c>
      <c r="P17" s="43">
        <v>5.3</v>
      </c>
      <c r="Q17" s="44">
        <f t="shared" si="1"/>
        <v>5.5</v>
      </c>
      <c r="R17" s="18">
        <v>1.9910000000000001</v>
      </c>
      <c r="S17" s="18">
        <v>2.0059999999999998</v>
      </c>
      <c r="T17" s="23">
        <f t="shared" si="2"/>
        <v>1.9990000000000001</v>
      </c>
      <c r="U17" s="18">
        <v>1.8</v>
      </c>
      <c r="V17" s="18">
        <v>1.782</v>
      </c>
      <c r="W17" s="23">
        <f t="shared" si="3"/>
        <v>1.7909999999999999</v>
      </c>
      <c r="X17" s="18">
        <v>0.20499999999999999</v>
      </c>
      <c r="Y17" s="18">
        <v>0.20300000000000001</v>
      </c>
      <c r="Z17" s="22">
        <f t="shared" si="4"/>
        <v>0.20399999999999999</v>
      </c>
      <c r="AA17" s="20">
        <v>1.0660000000000001</v>
      </c>
      <c r="AB17" s="20">
        <v>1.109</v>
      </c>
      <c r="AC17" s="22">
        <f t="shared" si="5"/>
        <v>1.0880000000000001</v>
      </c>
      <c r="AD17" s="105">
        <f t="shared" si="6"/>
        <v>4.8161884771899768</v>
      </c>
      <c r="AE17" s="105">
        <f t="shared" si="7"/>
        <v>0.2076330701624563</v>
      </c>
      <c r="AF17" s="103">
        <f t="shared" si="8"/>
        <v>77.675447990290579</v>
      </c>
      <c r="AG17" s="20">
        <v>0.24199999999999999</v>
      </c>
      <c r="AH17" s="20">
        <v>0.247</v>
      </c>
      <c r="AI17" s="22">
        <f t="shared" si="9"/>
        <v>0.245</v>
      </c>
      <c r="AJ17" s="20">
        <v>0.16700000000000001</v>
      </c>
      <c r="AK17" s="20">
        <v>0.16600000000000001</v>
      </c>
      <c r="AL17" s="22">
        <f t="shared" si="10"/>
        <v>0.16700000000000001</v>
      </c>
      <c r="AM17" s="20">
        <v>0.16400000000000001</v>
      </c>
      <c r="AN17" s="20">
        <v>0.16400000000000001</v>
      </c>
      <c r="AO17" s="22">
        <f t="shared" si="11"/>
        <v>0.16400000000000001</v>
      </c>
      <c r="AP17" s="20">
        <v>10.441000000000001</v>
      </c>
      <c r="AQ17" s="20">
        <v>10.757999999999999</v>
      </c>
      <c r="AR17" s="22">
        <f t="shared" si="12"/>
        <v>10.6</v>
      </c>
      <c r="AS17" s="103">
        <f t="shared" si="13"/>
        <v>298.98739175810226</v>
      </c>
      <c r="AT17" s="57">
        <v>0.19040000000000001</v>
      </c>
      <c r="AU17" s="57">
        <v>0.19270000000000001</v>
      </c>
      <c r="AV17" s="56">
        <f t="shared" si="14"/>
        <v>0.19159999999999999</v>
      </c>
      <c r="AW17" s="3">
        <v>9.68</v>
      </c>
      <c r="AX17" s="238">
        <v>2.8211838764331348E-2</v>
      </c>
      <c r="AY17" s="242"/>
      <c r="AZ17" s="241">
        <v>3.41</v>
      </c>
      <c r="BA17" s="238">
        <v>7.4406352618643215E-2</v>
      </c>
      <c r="BB17" s="244"/>
      <c r="BC17" s="244">
        <f>AF17/AS17</f>
        <v>0.25979506203771435</v>
      </c>
      <c r="BD17" s="245"/>
      <c r="BE17" s="245">
        <f>AE17</f>
        <v>0.2076330701624563</v>
      </c>
    </row>
    <row r="18" spans="1:57" x14ac:dyDescent="0.3">
      <c r="A18" s="224" t="s">
        <v>13</v>
      </c>
      <c r="B18" s="5" t="s">
        <v>66</v>
      </c>
      <c r="C18" s="6" t="s">
        <v>44</v>
      </c>
      <c r="D18" s="6" t="s">
        <v>67</v>
      </c>
      <c r="E18" s="24">
        <v>23.5</v>
      </c>
      <c r="F18" s="24">
        <v>7.1</v>
      </c>
      <c r="G18" s="48">
        <v>213</v>
      </c>
      <c r="H18" s="24">
        <v>6.7</v>
      </c>
      <c r="I18" s="24">
        <v>4.9000000000000004</v>
      </c>
      <c r="J18" s="24">
        <v>13.2</v>
      </c>
      <c r="K18" s="43">
        <v>9.1</v>
      </c>
      <c r="L18" s="43">
        <v>9.3000000000000007</v>
      </c>
      <c r="M18" s="43"/>
      <c r="N18" s="21">
        <f t="shared" si="0"/>
        <v>9.1999999999999993</v>
      </c>
      <c r="O18" s="43">
        <v>8</v>
      </c>
      <c r="P18" s="43">
        <v>7.9</v>
      </c>
      <c r="Q18" s="44">
        <f t="shared" si="1"/>
        <v>8</v>
      </c>
      <c r="R18" s="18">
        <v>2.786</v>
      </c>
      <c r="S18" s="18">
        <v>2.782</v>
      </c>
      <c r="T18" s="23">
        <f t="shared" si="2"/>
        <v>2.7839999999999998</v>
      </c>
      <c r="U18" s="18">
        <v>2.4769999999999999</v>
      </c>
      <c r="V18" s="18">
        <v>2.48</v>
      </c>
      <c r="W18" s="23">
        <f t="shared" si="3"/>
        <v>2.4790000000000001</v>
      </c>
      <c r="X18" s="18">
        <v>0.8</v>
      </c>
      <c r="Y18" s="18">
        <v>0.79300000000000004</v>
      </c>
      <c r="Z18" s="22">
        <f t="shared" si="4"/>
        <v>0.79700000000000004</v>
      </c>
      <c r="AA18" s="20">
        <v>0.74399999999999999</v>
      </c>
      <c r="AB18" s="20">
        <v>0.77700000000000002</v>
      </c>
      <c r="AC18" s="22">
        <f t="shared" si="5"/>
        <v>0.76100000000000001</v>
      </c>
      <c r="AD18" s="105">
        <f t="shared" si="6"/>
        <v>3.3686759477404156</v>
      </c>
      <c r="AE18" s="105">
        <f t="shared" si="7"/>
        <v>0.29685253657917537</v>
      </c>
      <c r="AF18" s="103">
        <f t="shared" si="8"/>
        <v>54.329977868208751</v>
      </c>
      <c r="AG18" s="20">
        <v>0.22900000000000001</v>
      </c>
      <c r="AH18" s="20">
        <v>0.22800000000000001</v>
      </c>
      <c r="AI18" s="22">
        <f t="shared" si="9"/>
        <v>0.22900000000000001</v>
      </c>
      <c r="AJ18" s="20">
        <v>0.13500000000000001</v>
      </c>
      <c r="AK18" s="20">
        <v>0.127</v>
      </c>
      <c r="AL18" s="22">
        <f t="shared" si="10"/>
        <v>0.13100000000000001</v>
      </c>
      <c r="AM18" s="20">
        <v>0.11600000000000001</v>
      </c>
      <c r="AN18" s="20">
        <v>0.112</v>
      </c>
      <c r="AO18" s="22">
        <f t="shared" si="11"/>
        <v>0.114</v>
      </c>
      <c r="AP18" s="20">
        <v>12.041</v>
      </c>
      <c r="AQ18" s="20">
        <v>12.284000000000001</v>
      </c>
      <c r="AR18" s="22">
        <f t="shared" si="12"/>
        <v>12.163</v>
      </c>
      <c r="AS18" s="103">
        <f t="shared" si="13"/>
        <v>343.07392886356581</v>
      </c>
      <c r="AT18" s="57">
        <v>0.30170000000000002</v>
      </c>
      <c r="AU18" s="57">
        <v>0.3029</v>
      </c>
      <c r="AV18" s="56">
        <f t="shared" si="14"/>
        <v>0.30230000000000001</v>
      </c>
      <c r="AW18" s="3">
        <v>4.4800000000000004</v>
      </c>
      <c r="AX18" s="238">
        <v>9.2869191396814897E-3</v>
      </c>
      <c r="AY18" s="241">
        <v>-3.74</v>
      </c>
      <c r="AZ18" s="241"/>
      <c r="BA18" s="238">
        <v>0.18882670772291013</v>
      </c>
      <c r="BB18" s="244">
        <f>AF18/AS18</f>
        <v>0.1583623041487795</v>
      </c>
      <c r="BC18" s="244"/>
      <c r="BD18" s="245">
        <f>AE18</f>
        <v>0.29685253657917537</v>
      </c>
      <c r="BE18" s="245"/>
    </row>
    <row r="19" spans="1:57" x14ac:dyDescent="0.3">
      <c r="A19" s="224" t="s">
        <v>14</v>
      </c>
      <c r="B19" s="5" t="s">
        <v>64</v>
      </c>
      <c r="C19" s="6" t="s">
        <v>68</v>
      </c>
      <c r="D19" s="6" t="s">
        <v>36</v>
      </c>
      <c r="E19" s="24">
        <v>23.9</v>
      </c>
      <c r="F19" s="24">
        <v>7.1</v>
      </c>
      <c r="G19" s="48">
        <v>173</v>
      </c>
      <c r="H19" s="24">
        <v>6</v>
      </c>
      <c r="I19" s="24">
        <v>2</v>
      </c>
      <c r="J19" s="24">
        <v>9</v>
      </c>
      <c r="K19" s="43">
        <v>6.7</v>
      </c>
      <c r="L19" s="43">
        <v>6.6</v>
      </c>
      <c r="M19" s="43"/>
      <c r="N19" s="21">
        <f t="shared" si="0"/>
        <v>6.7</v>
      </c>
      <c r="O19" s="43">
        <v>5.9</v>
      </c>
      <c r="P19" s="43">
        <v>5.8</v>
      </c>
      <c r="Q19" s="44">
        <f t="shared" si="1"/>
        <v>5.9</v>
      </c>
      <c r="R19" s="18">
        <v>2.246</v>
      </c>
      <c r="S19" s="18">
        <v>2.2309999999999999</v>
      </c>
      <c r="T19" s="23">
        <f t="shared" si="2"/>
        <v>2.2389999999999999</v>
      </c>
      <c r="U19" s="18">
        <v>1.9950000000000001</v>
      </c>
      <c r="V19" s="18">
        <v>1.988</v>
      </c>
      <c r="W19" s="23">
        <f t="shared" si="3"/>
        <v>1.992</v>
      </c>
      <c r="X19" s="18">
        <v>0.29499999999999998</v>
      </c>
      <c r="Y19" s="18">
        <v>0.29399999999999998</v>
      </c>
      <c r="Z19" s="22">
        <f t="shared" si="4"/>
        <v>0.29499999999999998</v>
      </c>
      <c r="AA19" s="20">
        <v>1.111</v>
      </c>
      <c r="AB19" s="20">
        <v>1.1439999999999999</v>
      </c>
      <c r="AC19" s="22">
        <f t="shared" si="5"/>
        <v>1.1279999999999999</v>
      </c>
      <c r="AD19" s="105">
        <f t="shared" si="6"/>
        <v>4.9932542300278424</v>
      </c>
      <c r="AE19" s="105">
        <f t="shared" si="7"/>
        <v>0.20027019533400045</v>
      </c>
      <c r="AF19" s="103">
        <f t="shared" si="8"/>
        <v>80.531162989933591</v>
      </c>
      <c r="AG19" s="20">
        <v>0.245</v>
      </c>
      <c r="AH19" s="20">
        <v>0.24</v>
      </c>
      <c r="AI19" s="22">
        <f t="shared" si="9"/>
        <v>0.24299999999999999</v>
      </c>
      <c r="AJ19" s="20">
        <v>0.159</v>
      </c>
      <c r="AK19" s="20">
        <v>0.16300000000000001</v>
      </c>
      <c r="AL19" s="22">
        <f t="shared" si="10"/>
        <v>0.161</v>
      </c>
      <c r="AM19" s="20">
        <v>0.158</v>
      </c>
      <c r="AN19" s="20">
        <v>0.16</v>
      </c>
      <c r="AO19" s="22">
        <f t="shared" si="11"/>
        <v>0.159</v>
      </c>
      <c r="AP19" s="20">
        <v>11.182</v>
      </c>
      <c r="AQ19" s="20">
        <v>11.457000000000001</v>
      </c>
      <c r="AR19" s="22">
        <f t="shared" si="12"/>
        <v>11.32</v>
      </c>
      <c r="AS19" s="103">
        <f t="shared" si="13"/>
        <v>319.29596931148279</v>
      </c>
      <c r="AT19" s="57">
        <v>0.20269999999999999</v>
      </c>
      <c r="AU19" s="57">
        <v>0.20449999999999999</v>
      </c>
      <c r="AV19" s="56">
        <f t="shared" si="14"/>
        <v>0.2036</v>
      </c>
      <c r="AW19" s="3">
        <v>9.07</v>
      </c>
      <c r="AX19" s="238">
        <v>1.8027121700921543E-3</v>
      </c>
      <c r="AY19" s="242"/>
      <c r="AZ19" s="241">
        <v>1.86</v>
      </c>
      <c r="BA19" s="238">
        <v>7.1452369492509007E-2</v>
      </c>
      <c r="BB19" s="244"/>
      <c r="BC19" s="244">
        <f>AF19/AS19</f>
        <v>0.25221478104965689</v>
      </c>
      <c r="BD19" s="245"/>
      <c r="BE19" s="245">
        <f>AE19</f>
        <v>0.20027019533400045</v>
      </c>
    </row>
    <row r="20" spans="1:57" x14ac:dyDescent="0.3">
      <c r="A20" s="224" t="s">
        <v>15</v>
      </c>
      <c r="B20" s="5" t="s">
        <v>69</v>
      </c>
      <c r="C20" s="6" t="s">
        <v>70</v>
      </c>
      <c r="D20" s="6" t="s">
        <v>71</v>
      </c>
      <c r="E20" s="24">
        <v>20.6</v>
      </c>
      <c r="F20" s="24">
        <v>7.2</v>
      </c>
      <c r="G20" s="48">
        <v>228</v>
      </c>
      <c r="H20" s="24">
        <v>7.5</v>
      </c>
      <c r="I20" s="24">
        <v>0.3</v>
      </c>
      <c r="J20" s="24">
        <v>2.9</v>
      </c>
      <c r="K20" s="43">
        <v>2</v>
      </c>
      <c r="L20" s="43">
        <v>2</v>
      </c>
      <c r="M20" s="43"/>
      <c r="N20" s="21">
        <f t="shared" si="0"/>
        <v>2</v>
      </c>
      <c r="O20" s="43">
        <v>1.8</v>
      </c>
      <c r="P20" s="43">
        <v>1.7</v>
      </c>
      <c r="Q20" s="44">
        <f t="shared" si="1"/>
        <v>1.8</v>
      </c>
      <c r="R20" s="18">
        <v>0.745</v>
      </c>
      <c r="S20" s="18">
        <v>0.76200000000000001</v>
      </c>
      <c r="T20" s="23">
        <f t="shared" si="2"/>
        <v>0.754</v>
      </c>
      <c r="U20" s="18">
        <v>0.68899999999999995</v>
      </c>
      <c r="V20" s="18">
        <v>0.67800000000000005</v>
      </c>
      <c r="W20" s="23">
        <f t="shared" si="3"/>
        <v>0.68400000000000005</v>
      </c>
      <c r="X20" s="18">
        <v>0.02</v>
      </c>
      <c r="Y20" s="18">
        <v>0.02</v>
      </c>
      <c r="Z20" s="22">
        <f t="shared" si="4"/>
        <v>0.02</v>
      </c>
      <c r="AA20" s="20">
        <v>0.55300000000000005</v>
      </c>
      <c r="AB20" s="20">
        <v>0.57999999999999996</v>
      </c>
      <c r="AC20" s="22">
        <f t="shared" si="5"/>
        <v>0.56699999999999995</v>
      </c>
      <c r="AD20" s="105">
        <f t="shared" si="6"/>
        <v>2.5099070464767617</v>
      </c>
      <c r="AE20" s="105">
        <f t="shared" si="7"/>
        <v>0.39842112934171509</v>
      </c>
      <c r="AF20" s="103">
        <f t="shared" si="8"/>
        <v>40.479760119940032</v>
      </c>
      <c r="AG20" s="20">
        <v>0.02</v>
      </c>
      <c r="AH20" s="20">
        <v>0.02</v>
      </c>
      <c r="AI20" s="22">
        <f t="shared" si="9"/>
        <v>0.02</v>
      </c>
      <c r="AJ20" s="20">
        <v>1.0999999999999999E-2</v>
      </c>
      <c r="AK20" s="20">
        <v>8.0000000000000002E-3</v>
      </c>
      <c r="AL20" s="22">
        <f t="shared" si="10"/>
        <v>0.01</v>
      </c>
      <c r="AM20" s="20">
        <v>5.0000000000000001E-3</v>
      </c>
      <c r="AN20" s="20">
        <v>4.0000000000000001E-3</v>
      </c>
      <c r="AO20" s="22">
        <f t="shared" si="11"/>
        <v>5.0000000000000001E-3</v>
      </c>
      <c r="AP20" s="20">
        <v>7.0279999999999996</v>
      </c>
      <c r="AQ20" s="20">
        <v>7.2530000000000001</v>
      </c>
      <c r="AR20" s="22">
        <f t="shared" si="12"/>
        <v>7.141</v>
      </c>
      <c r="AS20" s="103">
        <f t="shared" si="13"/>
        <v>201.42160042873661</v>
      </c>
      <c r="AT20" s="57">
        <v>5.8000000000000003E-2</v>
      </c>
      <c r="AU20" s="57">
        <v>6.0499999999999998E-2</v>
      </c>
      <c r="AV20" s="56">
        <f t="shared" si="14"/>
        <v>5.9299999999999999E-2</v>
      </c>
      <c r="AW20" s="3">
        <v>8.57</v>
      </c>
      <c r="AX20" s="238">
        <v>2.5954400365392715E-2</v>
      </c>
      <c r="AY20" s="241">
        <v>2.31</v>
      </c>
      <c r="AZ20" s="241"/>
      <c r="BA20" s="238">
        <v>0.21354942494910528</v>
      </c>
      <c r="BB20" s="244">
        <f>AF20/AS20</f>
        <v>0.20097030325335866</v>
      </c>
      <c r="BC20" s="244"/>
      <c r="BD20" s="245">
        <f>AE20</f>
        <v>0.39842112934171509</v>
      </c>
      <c r="BE20" s="245"/>
    </row>
    <row r="21" spans="1:57" x14ac:dyDescent="0.3">
      <c r="A21" s="224" t="s">
        <v>16</v>
      </c>
      <c r="B21" s="5" t="s">
        <v>72</v>
      </c>
      <c r="C21" s="6" t="s">
        <v>73</v>
      </c>
      <c r="D21" s="6" t="s">
        <v>36</v>
      </c>
      <c r="E21" s="24">
        <v>24.1</v>
      </c>
      <c r="F21" s="24">
        <v>7.2</v>
      </c>
      <c r="G21" s="48">
        <v>180</v>
      </c>
      <c r="H21" s="24">
        <v>8.4</v>
      </c>
      <c r="I21" s="24">
        <v>1.5</v>
      </c>
      <c r="J21" s="24">
        <v>7.8</v>
      </c>
      <c r="K21" s="43">
        <v>5.7</v>
      </c>
      <c r="L21" s="43">
        <v>5.6</v>
      </c>
      <c r="M21" s="43"/>
      <c r="N21" s="21">
        <f t="shared" si="0"/>
        <v>5.7</v>
      </c>
      <c r="O21" s="43">
        <v>5</v>
      </c>
      <c r="P21" s="43">
        <v>4.8</v>
      </c>
      <c r="Q21" s="44">
        <f t="shared" si="1"/>
        <v>4.9000000000000004</v>
      </c>
      <c r="R21" s="18">
        <v>1.7030000000000001</v>
      </c>
      <c r="S21" s="18">
        <v>1.696</v>
      </c>
      <c r="T21" s="23">
        <f t="shared" si="2"/>
        <v>1.7</v>
      </c>
      <c r="U21" s="18">
        <v>1.498</v>
      </c>
      <c r="V21" s="18">
        <v>1.5049999999999999</v>
      </c>
      <c r="W21" s="23">
        <f t="shared" si="3"/>
        <v>1.502</v>
      </c>
      <c r="X21" s="18">
        <v>0.189</v>
      </c>
      <c r="Y21" s="18">
        <v>0.184</v>
      </c>
      <c r="Z21" s="22">
        <f t="shared" si="4"/>
        <v>0.187</v>
      </c>
      <c r="AA21" s="20">
        <v>0.86</v>
      </c>
      <c r="AB21" s="20">
        <v>0.88800000000000001</v>
      </c>
      <c r="AC21" s="22">
        <f t="shared" si="5"/>
        <v>0.874</v>
      </c>
      <c r="AD21" s="105">
        <f t="shared" si="6"/>
        <v>3.8688866995073892</v>
      </c>
      <c r="AE21" s="105">
        <f t="shared" si="7"/>
        <v>0.25847228871481975</v>
      </c>
      <c r="AF21" s="103">
        <f t="shared" si="8"/>
        <v>62.397372742200332</v>
      </c>
      <c r="AG21" s="20">
        <v>0.14899999999999999</v>
      </c>
      <c r="AH21" s="20">
        <v>0.14699999999999999</v>
      </c>
      <c r="AI21" s="22">
        <f t="shared" si="9"/>
        <v>0.14799999999999999</v>
      </c>
      <c r="AJ21" s="20">
        <v>8.2000000000000003E-2</v>
      </c>
      <c r="AK21" s="20">
        <v>8.4000000000000005E-2</v>
      </c>
      <c r="AL21" s="22">
        <f t="shared" si="10"/>
        <v>8.3000000000000004E-2</v>
      </c>
      <c r="AM21" s="20">
        <v>7.8E-2</v>
      </c>
      <c r="AN21" s="20">
        <v>7.9000000000000001E-2</v>
      </c>
      <c r="AO21" s="22">
        <f t="shared" si="11"/>
        <v>7.9000000000000001E-2</v>
      </c>
      <c r="AP21" s="20">
        <v>10.904</v>
      </c>
      <c r="AQ21" s="20">
        <v>11.148</v>
      </c>
      <c r="AR21" s="22">
        <f t="shared" si="12"/>
        <v>11.026</v>
      </c>
      <c r="AS21" s="103">
        <f t="shared" si="13"/>
        <v>311.00330014385241</v>
      </c>
      <c r="AT21" s="57">
        <v>0.15920000000000001</v>
      </c>
      <c r="AU21" s="57">
        <v>0.16070000000000001</v>
      </c>
      <c r="AV21" s="56">
        <f t="shared" si="14"/>
        <v>0.16</v>
      </c>
      <c r="AW21" s="3">
        <v>8.5</v>
      </c>
      <c r="AX21" s="238">
        <v>2.6796780209345896E-3</v>
      </c>
      <c r="AY21" s="242"/>
      <c r="AZ21" s="241">
        <v>4.3099999999999996</v>
      </c>
      <c r="BA21" s="238">
        <v>7.6731853580804255E-2</v>
      </c>
      <c r="BB21" s="244"/>
      <c r="BC21" s="244">
        <f>AF21/AS21</f>
        <v>0.20063251005162602</v>
      </c>
      <c r="BD21" s="245"/>
      <c r="BE21" s="245">
        <f>AE21</f>
        <v>0.25847228871481975</v>
      </c>
    </row>
    <row r="22" spans="1:57" x14ac:dyDescent="0.3">
      <c r="A22" s="224" t="s">
        <v>17</v>
      </c>
      <c r="B22" s="5" t="s">
        <v>74</v>
      </c>
      <c r="C22" s="6" t="s">
        <v>75</v>
      </c>
      <c r="D22" s="6" t="s">
        <v>76</v>
      </c>
      <c r="E22" s="24">
        <v>24.9</v>
      </c>
      <c r="F22" s="24">
        <v>7.3</v>
      </c>
      <c r="G22" s="48">
        <v>281</v>
      </c>
      <c r="H22" s="24">
        <v>7.6</v>
      </c>
      <c r="I22" s="24">
        <v>1.6</v>
      </c>
      <c r="J22" s="24">
        <v>7.4</v>
      </c>
      <c r="K22" s="43">
        <v>5.7</v>
      </c>
      <c r="L22" s="43">
        <v>5.4</v>
      </c>
      <c r="M22" s="43"/>
      <c r="N22" s="21">
        <f t="shared" si="0"/>
        <v>5.6</v>
      </c>
      <c r="O22" s="43">
        <v>4.9000000000000004</v>
      </c>
      <c r="P22" s="43">
        <v>4.8</v>
      </c>
      <c r="Q22" s="44">
        <f t="shared" si="1"/>
        <v>4.9000000000000004</v>
      </c>
      <c r="R22" s="18">
        <v>1.758</v>
      </c>
      <c r="S22" s="18">
        <v>1.7629999999999999</v>
      </c>
      <c r="T22" s="23">
        <f t="shared" si="2"/>
        <v>1.7609999999999999</v>
      </c>
      <c r="U22" s="18">
        <v>1.571</v>
      </c>
      <c r="V22" s="18">
        <v>1.5669999999999999</v>
      </c>
      <c r="W22" s="23">
        <f t="shared" si="3"/>
        <v>1.569</v>
      </c>
      <c r="X22" s="18">
        <v>0.27300000000000002</v>
      </c>
      <c r="Y22" s="18">
        <v>0.27300000000000002</v>
      </c>
      <c r="Z22" s="22">
        <f t="shared" si="4"/>
        <v>0.27300000000000002</v>
      </c>
      <c r="AA22" s="20">
        <v>0.83799999999999997</v>
      </c>
      <c r="AB22" s="20">
        <v>0.877</v>
      </c>
      <c r="AC22" s="22">
        <f t="shared" si="5"/>
        <v>0.85799999999999998</v>
      </c>
      <c r="AD22" s="105">
        <f t="shared" si="6"/>
        <v>3.7980603983722423</v>
      </c>
      <c r="AE22" s="105">
        <f t="shared" si="7"/>
        <v>0.26329228477476979</v>
      </c>
      <c r="AF22" s="103">
        <f t="shared" si="8"/>
        <v>61.255086742343124</v>
      </c>
      <c r="AG22" s="20">
        <v>0.114</v>
      </c>
      <c r="AH22" s="20">
        <v>0.111</v>
      </c>
      <c r="AI22" s="22">
        <f t="shared" si="9"/>
        <v>0.113</v>
      </c>
      <c r="AJ22" s="20">
        <v>0.06</v>
      </c>
      <c r="AK22" s="20">
        <v>5.8999999999999997E-2</v>
      </c>
      <c r="AL22" s="22">
        <f t="shared" si="10"/>
        <v>0.06</v>
      </c>
      <c r="AM22" s="20">
        <v>5.0999999999999997E-2</v>
      </c>
      <c r="AN22" s="20">
        <v>5.0999999999999997E-2</v>
      </c>
      <c r="AO22" s="22">
        <f t="shared" si="11"/>
        <v>5.0999999999999997E-2</v>
      </c>
      <c r="AP22" s="20">
        <v>15.225</v>
      </c>
      <c r="AQ22" s="20">
        <v>15.733000000000001</v>
      </c>
      <c r="AR22" s="22">
        <f t="shared" si="12"/>
        <v>15.478999999999999</v>
      </c>
      <c r="AS22" s="103">
        <f t="shared" si="13"/>
        <v>436.60621103996834</v>
      </c>
      <c r="AT22" s="57">
        <v>0.15409999999999999</v>
      </c>
      <c r="AU22" s="57">
        <v>0.15609999999999999</v>
      </c>
      <c r="AV22" s="56">
        <f t="shared" si="14"/>
        <v>0.15509999999999999</v>
      </c>
      <c r="AW22" s="3">
        <v>7.82</v>
      </c>
      <c r="AX22" s="238">
        <v>3.3229307263284664E-2</v>
      </c>
      <c r="AY22" s="241">
        <v>2.5</v>
      </c>
      <c r="AZ22" s="241"/>
      <c r="BA22" s="238">
        <v>2.9271327967281081E-2</v>
      </c>
      <c r="BB22" s="244">
        <f>AF22/AS22</f>
        <v>0.14029824861271989</v>
      </c>
      <c r="BC22" s="244"/>
      <c r="BD22" s="245">
        <f>AE22</f>
        <v>0.26329228477476979</v>
      </c>
      <c r="BE22" s="245"/>
    </row>
    <row r="23" spans="1:57" x14ac:dyDescent="0.3">
      <c r="A23" s="224" t="s">
        <v>18</v>
      </c>
      <c r="B23" s="5" t="s">
        <v>109</v>
      </c>
      <c r="C23" s="6" t="s">
        <v>77</v>
      </c>
      <c r="D23" s="6" t="s">
        <v>36</v>
      </c>
      <c r="E23" s="24">
        <v>24.7</v>
      </c>
      <c r="F23" s="24">
        <v>7.2</v>
      </c>
      <c r="G23" s="48">
        <v>264</v>
      </c>
      <c r="H23" s="24">
        <v>6.9</v>
      </c>
      <c r="I23" s="24">
        <v>2.4</v>
      </c>
      <c r="J23" s="24">
        <v>7.9</v>
      </c>
      <c r="K23" s="43">
        <v>6.1</v>
      </c>
      <c r="L23" s="43">
        <v>5.7</v>
      </c>
      <c r="M23" s="43"/>
      <c r="N23" s="21">
        <f t="shared" si="0"/>
        <v>5.9</v>
      </c>
      <c r="O23" s="43">
        <v>4.9000000000000004</v>
      </c>
      <c r="P23" s="43">
        <v>5</v>
      </c>
      <c r="Q23" s="44">
        <f t="shared" si="1"/>
        <v>5</v>
      </c>
      <c r="R23" s="18">
        <v>3.2130000000000001</v>
      </c>
      <c r="S23" s="18">
        <v>3.2109999999999999</v>
      </c>
      <c r="T23" s="23">
        <f t="shared" si="2"/>
        <v>3.2120000000000002</v>
      </c>
      <c r="U23" s="18">
        <v>2.95</v>
      </c>
      <c r="V23" s="18">
        <v>2.9630000000000001</v>
      </c>
      <c r="W23" s="23">
        <f t="shared" si="3"/>
        <v>2.9569999999999999</v>
      </c>
      <c r="X23" s="18">
        <v>0.56200000000000006</v>
      </c>
      <c r="Y23" s="18">
        <v>0.57499999999999996</v>
      </c>
      <c r="Z23" s="22">
        <f t="shared" si="4"/>
        <v>0.56899999999999995</v>
      </c>
      <c r="AA23" s="20">
        <v>1.9730000000000001</v>
      </c>
      <c r="AB23" s="20">
        <v>1.98</v>
      </c>
      <c r="AC23" s="22">
        <f t="shared" si="5"/>
        <v>1.9770000000000001</v>
      </c>
      <c r="AD23" s="105">
        <f t="shared" si="6"/>
        <v>8.7514748340115656</v>
      </c>
      <c r="AE23" s="105">
        <f t="shared" si="7"/>
        <v>0.11426645439390616</v>
      </c>
      <c r="AF23" s="103">
        <f t="shared" si="8"/>
        <v>141.14371385735703</v>
      </c>
      <c r="AG23" s="20">
        <v>0.188</v>
      </c>
      <c r="AH23" s="20">
        <v>0.17899999999999999</v>
      </c>
      <c r="AI23" s="22">
        <f t="shared" si="9"/>
        <v>0.184</v>
      </c>
      <c r="AJ23" s="20">
        <v>9.7000000000000003E-2</v>
      </c>
      <c r="AK23" s="20">
        <v>0.10100000000000001</v>
      </c>
      <c r="AL23" s="22">
        <f t="shared" si="10"/>
        <v>9.9000000000000005E-2</v>
      </c>
      <c r="AM23" s="20">
        <v>9.0999999999999998E-2</v>
      </c>
      <c r="AN23" s="20">
        <v>9.6000000000000002E-2</v>
      </c>
      <c r="AO23" s="22">
        <f t="shared" si="11"/>
        <v>9.4E-2</v>
      </c>
      <c r="AP23" s="20">
        <v>19.629000000000001</v>
      </c>
      <c r="AQ23" s="20">
        <v>19.635999999999999</v>
      </c>
      <c r="AR23" s="22">
        <f t="shared" si="12"/>
        <v>19.632999999999999</v>
      </c>
      <c r="AS23" s="103">
        <f t="shared" si="13"/>
        <v>553.77542097988885</v>
      </c>
      <c r="AT23" s="57">
        <v>0.15260000000000001</v>
      </c>
      <c r="AU23" s="57">
        <v>0.15440000000000001</v>
      </c>
      <c r="AV23" s="56">
        <f t="shared" si="14"/>
        <v>0.1535</v>
      </c>
      <c r="AW23" s="3">
        <v>8.67</v>
      </c>
      <c r="AX23" s="238">
        <v>9.9551638978595258E-2</v>
      </c>
      <c r="AY23" s="242"/>
      <c r="AZ23" s="241">
        <v>2.59</v>
      </c>
      <c r="BA23" s="238">
        <v>0.4515975599387661</v>
      </c>
      <c r="BB23" s="244"/>
      <c r="BC23" s="244">
        <f>AF23/AS23</f>
        <v>0.25487536736030553</v>
      </c>
      <c r="BD23" s="245"/>
      <c r="BE23" s="245">
        <f>AE23</f>
        <v>0.11426645439390616</v>
      </c>
    </row>
    <row r="24" spans="1:57" x14ac:dyDescent="0.3">
      <c r="A24" s="224" t="s">
        <v>19</v>
      </c>
      <c r="B24" s="5" t="s">
        <v>78</v>
      </c>
      <c r="C24" s="6" t="s">
        <v>44</v>
      </c>
      <c r="D24" s="6" t="s">
        <v>79</v>
      </c>
      <c r="E24" s="24">
        <v>23.8</v>
      </c>
      <c r="F24" s="24">
        <v>7.7</v>
      </c>
      <c r="G24" s="48">
        <v>312</v>
      </c>
      <c r="H24" s="24">
        <v>7.8</v>
      </c>
      <c r="I24" s="24">
        <v>0.7</v>
      </c>
      <c r="J24" s="24">
        <v>3.8</v>
      </c>
      <c r="K24" s="43">
        <v>2.7</v>
      </c>
      <c r="L24" s="43">
        <v>2.8</v>
      </c>
      <c r="M24" s="43"/>
      <c r="N24" s="21">
        <f t="shared" si="0"/>
        <v>2.8</v>
      </c>
      <c r="O24" s="43">
        <v>2.4</v>
      </c>
      <c r="P24" s="43">
        <v>2.2999999999999998</v>
      </c>
      <c r="Q24" s="44">
        <f t="shared" si="1"/>
        <v>2.4</v>
      </c>
      <c r="R24" s="18">
        <v>1.0660000000000001</v>
      </c>
      <c r="S24" s="18">
        <v>1.044</v>
      </c>
      <c r="T24" s="23">
        <f t="shared" si="2"/>
        <v>1.0549999999999999</v>
      </c>
      <c r="U24" s="18">
        <v>0.96199999999999997</v>
      </c>
      <c r="V24" s="18">
        <v>0.95199999999999996</v>
      </c>
      <c r="W24" s="23">
        <f t="shared" si="3"/>
        <v>0.95699999999999996</v>
      </c>
      <c r="X24" s="18">
        <v>2.3E-2</v>
      </c>
      <c r="Y24" s="18">
        <v>2.9000000000000001E-2</v>
      </c>
      <c r="Z24" s="22">
        <f t="shared" si="4"/>
        <v>2.5999999999999999E-2</v>
      </c>
      <c r="AA24" s="20">
        <v>0.72099999999999997</v>
      </c>
      <c r="AB24" s="20">
        <v>0.72599999999999998</v>
      </c>
      <c r="AC24" s="22">
        <f t="shared" si="5"/>
        <v>0.72399999999999998</v>
      </c>
      <c r="AD24" s="105">
        <f t="shared" si="6"/>
        <v>3.2048901263653886</v>
      </c>
      <c r="AE24" s="105">
        <f t="shared" si="7"/>
        <v>0.31202317726070783</v>
      </c>
      <c r="AF24" s="103">
        <f t="shared" si="8"/>
        <v>51.688441493538946</v>
      </c>
      <c r="AG24" s="20">
        <v>4.2000000000000003E-2</v>
      </c>
      <c r="AH24" s="20">
        <v>3.9E-2</v>
      </c>
      <c r="AI24" s="22">
        <f t="shared" si="9"/>
        <v>4.1000000000000002E-2</v>
      </c>
      <c r="AJ24" s="20">
        <v>2.4E-2</v>
      </c>
      <c r="AK24" s="20">
        <v>2.1999999999999999E-2</v>
      </c>
      <c r="AL24" s="22">
        <f t="shared" si="10"/>
        <v>2.3E-2</v>
      </c>
      <c r="AM24" s="20">
        <v>1.4E-2</v>
      </c>
      <c r="AN24" s="20">
        <v>1.2E-2</v>
      </c>
      <c r="AO24" s="22">
        <f t="shared" si="11"/>
        <v>1.2999999999999999E-2</v>
      </c>
      <c r="AP24" s="20">
        <v>36.048999999999999</v>
      </c>
      <c r="AQ24" s="20">
        <v>35.073</v>
      </c>
      <c r="AR24" s="22">
        <f t="shared" si="12"/>
        <v>35.561</v>
      </c>
      <c r="AS24" s="223">
        <f t="shared" si="13"/>
        <v>1003.0462866330072</v>
      </c>
      <c r="AT24" s="57">
        <v>7.6499999999999999E-2</v>
      </c>
      <c r="AU24" s="57">
        <v>7.8600000000000003E-2</v>
      </c>
      <c r="AV24" s="56">
        <f t="shared" si="14"/>
        <v>7.7600000000000002E-2</v>
      </c>
      <c r="AW24" s="3">
        <v>17.45</v>
      </c>
      <c r="AX24" s="238">
        <v>7.4335832152250786E-2</v>
      </c>
      <c r="AY24" s="241">
        <v>3.43</v>
      </c>
      <c r="AZ24" s="241"/>
      <c r="BA24" s="238">
        <v>7.8459898810337672E-2</v>
      </c>
      <c r="BB24" s="244">
        <f>AF24/AS24</f>
        <v>5.1531461890004106E-2</v>
      </c>
      <c r="BC24" s="244"/>
      <c r="BD24" s="245">
        <f>AE24</f>
        <v>0.31202317726070783</v>
      </c>
      <c r="BE24" s="245"/>
    </row>
    <row r="25" spans="1:57" x14ac:dyDescent="0.3">
      <c r="A25" s="224" t="s">
        <v>20</v>
      </c>
      <c r="B25" s="5" t="s">
        <v>80</v>
      </c>
      <c r="C25" s="6" t="s">
        <v>81</v>
      </c>
      <c r="D25" s="6" t="s">
        <v>36</v>
      </c>
      <c r="E25" s="24">
        <v>23.9</v>
      </c>
      <c r="F25" s="24">
        <v>7.6</v>
      </c>
      <c r="G25" s="48">
        <v>233</v>
      </c>
      <c r="H25" s="24">
        <v>8.8000000000000007</v>
      </c>
      <c r="I25" s="24">
        <v>2.1</v>
      </c>
      <c r="J25" s="24">
        <v>8.1</v>
      </c>
      <c r="K25" s="43">
        <v>6.1</v>
      </c>
      <c r="L25" s="43">
        <v>6</v>
      </c>
      <c r="M25" s="43"/>
      <c r="N25" s="21">
        <f t="shared" si="0"/>
        <v>6.1</v>
      </c>
      <c r="O25" s="43">
        <v>5.0999999999999996</v>
      </c>
      <c r="P25" s="43">
        <v>5.0999999999999996</v>
      </c>
      <c r="Q25" s="44">
        <f t="shared" si="1"/>
        <v>5.0999999999999996</v>
      </c>
      <c r="R25" s="18">
        <v>2.4209999999999998</v>
      </c>
      <c r="S25" s="18">
        <v>2.407</v>
      </c>
      <c r="T25" s="23">
        <f t="shared" si="2"/>
        <v>2.4140000000000001</v>
      </c>
      <c r="U25" s="18">
        <v>2.141</v>
      </c>
      <c r="V25" s="18">
        <v>2.1619999999999999</v>
      </c>
      <c r="W25" s="23">
        <f t="shared" si="3"/>
        <v>2.1520000000000001</v>
      </c>
      <c r="X25" s="18">
        <v>0.19</v>
      </c>
      <c r="Y25" s="18">
        <v>0.187</v>
      </c>
      <c r="Z25" s="22">
        <f t="shared" si="4"/>
        <v>0.189</v>
      </c>
      <c r="AA25" s="20">
        <v>1.5009999999999999</v>
      </c>
      <c r="AB25" s="20">
        <v>1.5369999999999999</v>
      </c>
      <c r="AC25" s="22">
        <f t="shared" si="5"/>
        <v>1.5189999999999999</v>
      </c>
      <c r="AD25" s="105">
        <f t="shared" si="6"/>
        <v>6.7240719640179902</v>
      </c>
      <c r="AE25" s="105">
        <f t="shared" si="7"/>
        <v>0.148719407726631</v>
      </c>
      <c r="AF25" s="103">
        <f t="shared" si="8"/>
        <v>108.44577711144426</v>
      </c>
      <c r="AG25" s="20">
        <v>0.18</v>
      </c>
      <c r="AH25" s="20">
        <v>0.18</v>
      </c>
      <c r="AI25" s="22">
        <f t="shared" si="9"/>
        <v>0.18</v>
      </c>
      <c r="AJ25" s="20">
        <v>0.10299999999999999</v>
      </c>
      <c r="AK25" s="20">
        <v>0.107</v>
      </c>
      <c r="AL25" s="22">
        <f t="shared" si="10"/>
        <v>0.105</v>
      </c>
      <c r="AM25" s="20">
        <v>0.10199999999999999</v>
      </c>
      <c r="AN25" s="20">
        <v>0.104</v>
      </c>
      <c r="AO25" s="22">
        <f t="shared" si="11"/>
        <v>0.10299999999999999</v>
      </c>
      <c r="AP25" s="20">
        <v>15.512</v>
      </c>
      <c r="AQ25" s="20">
        <v>15.816000000000001</v>
      </c>
      <c r="AR25" s="22">
        <f t="shared" si="12"/>
        <v>15.664</v>
      </c>
      <c r="AS25" s="103">
        <f t="shared" si="13"/>
        <v>441.82438721687868</v>
      </c>
      <c r="AT25" s="57">
        <v>0.15859999999999999</v>
      </c>
      <c r="AU25" s="57">
        <v>0.16039999999999999</v>
      </c>
      <c r="AV25" s="56">
        <f t="shared" si="14"/>
        <v>0.1595</v>
      </c>
      <c r="AW25" s="3">
        <v>8.4</v>
      </c>
      <c r="AX25" s="238">
        <v>0.12641852458266389</v>
      </c>
      <c r="AY25" s="242"/>
      <c r="AZ25" s="241">
        <v>4.21</v>
      </c>
      <c r="BA25" s="238">
        <v>0.27001568869077081</v>
      </c>
      <c r="BB25" s="244"/>
      <c r="BC25" s="244">
        <f>AF25/AS25</f>
        <v>0.2454499576054669</v>
      </c>
      <c r="BD25" s="245"/>
      <c r="BE25" s="245">
        <f>AE25</f>
        <v>0.148719407726631</v>
      </c>
    </row>
    <row r="26" spans="1:57" x14ac:dyDescent="0.3">
      <c r="A26" s="224" t="s">
        <v>21</v>
      </c>
      <c r="B26" s="5" t="s">
        <v>82</v>
      </c>
      <c r="C26" s="6" t="s">
        <v>44</v>
      </c>
      <c r="D26" s="6" t="s">
        <v>83</v>
      </c>
      <c r="E26" s="24">
        <v>24.2</v>
      </c>
      <c r="F26" s="24">
        <v>7.8</v>
      </c>
      <c r="G26" s="48">
        <v>239</v>
      </c>
      <c r="H26" s="24">
        <v>7.4</v>
      </c>
      <c r="I26" s="24">
        <v>2.9</v>
      </c>
      <c r="J26" s="24">
        <v>12.8</v>
      </c>
      <c r="K26" s="43">
        <v>9.1</v>
      </c>
      <c r="L26" s="43">
        <v>8.9</v>
      </c>
      <c r="M26" s="43"/>
      <c r="N26" s="21">
        <f t="shared" si="0"/>
        <v>9</v>
      </c>
      <c r="O26" s="43">
        <v>8.5</v>
      </c>
      <c r="P26" s="43">
        <v>8.3000000000000007</v>
      </c>
      <c r="Q26" s="44">
        <f t="shared" si="1"/>
        <v>8.4</v>
      </c>
      <c r="R26" s="18">
        <v>2.3319999999999999</v>
      </c>
      <c r="S26" s="18">
        <v>2.2810000000000001</v>
      </c>
      <c r="T26" s="23">
        <f t="shared" si="2"/>
        <v>2.3069999999999999</v>
      </c>
      <c r="U26" s="18">
        <v>2.097</v>
      </c>
      <c r="V26" s="18">
        <v>2.0960000000000001</v>
      </c>
      <c r="W26" s="23">
        <f t="shared" si="3"/>
        <v>2.097</v>
      </c>
      <c r="X26" s="18">
        <v>0.245</v>
      </c>
      <c r="Y26" s="18">
        <v>0.248</v>
      </c>
      <c r="Z26" s="22">
        <f t="shared" si="4"/>
        <v>0.247</v>
      </c>
      <c r="AA26" s="20">
        <v>0.95599999999999996</v>
      </c>
      <c r="AB26" s="20">
        <v>0.98699999999999999</v>
      </c>
      <c r="AC26" s="22">
        <f t="shared" si="5"/>
        <v>0.97199999999999998</v>
      </c>
      <c r="AD26" s="105">
        <f t="shared" si="6"/>
        <v>4.3026977939601627</v>
      </c>
      <c r="AE26" s="105">
        <f t="shared" si="7"/>
        <v>0.23241232544933382</v>
      </c>
      <c r="AF26" s="103">
        <f t="shared" si="8"/>
        <v>69.393874491325761</v>
      </c>
      <c r="AG26" s="20">
        <v>0.189</v>
      </c>
      <c r="AH26" s="20">
        <v>0.18099999999999999</v>
      </c>
      <c r="AI26" s="22">
        <f t="shared" si="9"/>
        <v>0.185</v>
      </c>
      <c r="AJ26" s="20">
        <v>9.6000000000000002E-2</v>
      </c>
      <c r="AK26" s="20">
        <v>9.7000000000000003E-2</v>
      </c>
      <c r="AL26" s="22">
        <f t="shared" si="10"/>
        <v>9.7000000000000003E-2</v>
      </c>
      <c r="AM26" s="20">
        <v>8.2000000000000003E-2</v>
      </c>
      <c r="AN26" s="20">
        <v>8.2000000000000003E-2</v>
      </c>
      <c r="AO26" s="22">
        <f t="shared" si="11"/>
        <v>8.2000000000000003E-2</v>
      </c>
      <c r="AP26" s="20">
        <v>13.853999999999999</v>
      </c>
      <c r="AQ26" s="20">
        <v>14.112</v>
      </c>
      <c r="AR26" s="22">
        <f t="shared" si="12"/>
        <v>13.983000000000001</v>
      </c>
      <c r="AS26" s="103">
        <f t="shared" si="13"/>
        <v>394.40949990127774</v>
      </c>
      <c r="AT26" s="57">
        <v>0.2782</v>
      </c>
      <c r="AU26" s="57">
        <v>0.27979999999999999</v>
      </c>
      <c r="AV26" s="56">
        <f t="shared" si="14"/>
        <v>0.27900000000000003</v>
      </c>
      <c r="AW26" s="3">
        <v>6.67</v>
      </c>
      <c r="AX26" s="238">
        <v>7.4315508489177623E-4</v>
      </c>
      <c r="AY26" s="241">
        <v>-0.71</v>
      </c>
      <c r="AZ26" s="241"/>
      <c r="BA26" s="238">
        <v>0.11640856259626879</v>
      </c>
      <c r="BB26" s="244">
        <f>AF26/AS26</f>
        <v>0.17594371968397141</v>
      </c>
      <c r="BC26" s="244"/>
      <c r="BD26" s="245">
        <f>AE26</f>
        <v>0.23241232544933382</v>
      </c>
      <c r="BE26" s="245"/>
    </row>
    <row r="27" spans="1:57" x14ac:dyDescent="0.3">
      <c r="A27" s="224" t="s">
        <v>22</v>
      </c>
      <c r="B27" s="5" t="s">
        <v>84</v>
      </c>
      <c r="C27" s="6" t="s">
        <v>85</v>
      </c>
      <c r="D27" s="6" t="s">
        <v>36</v>
      </c>
      <c r="E27" s="24">
        <v>24.5</v>
      </c>
      <c r="F27" s="24">
        <v>7.7</v>
      </c>
      <c r="G27" s="48">
        <v>239</v>
      </c>
      <c r="H27" s="24">
        <v>7.4</v>
      </c>
      <c r="I27" s="24">
        <v>2.1</v>
      </c>
      <c r="J27" s="24">
        <v>8.3000000000000007</v>
      </c>
      <c r="K27" s="43">
        <v>6.3</v>
      </c>
      <c r="L27" s="43">
        <v>6.1</v>
      </c>
      <c r="M27" s="43"/>
      <c r="N27" s="21">
        <f t="shared" si="0"/>
        <v>6.2</v>
      </c>
      <c r="O27" s="43">
        <v>5.6</v>
      </c>
      <c r="P27" s="43">
        <v>5.4</v>
      </c>
      <c r="Q27" s="44">
        <f t="shared" si="1"/>
        <v>5.5</v>
      </c>
      <c r="R27" s="18">
        <v>2.38</v>
      </c>
      <c r="S27" s="18">
        <v>2.3650000000000002</v>
      </c>
      <c r="T27" s="23">
        <f t="shared" si="2"/>
        <v>2.3730000000000002</v>
      </c>
      <c r="U27" s="18">
        <v>2.1779999999999999</v>
      </c>
      <c r="V27" s="18">
        <v>2.1949999999999998</v>
      </c>
      <c r="W27" s="23">
        <f t="shared" si="3"/>
        <v>2.1869999999999998</v>
      </c>
      <c r="X27" s="18">
        <v>0.17100000000000001</v>
      </c>
      <c r="Y27" s="18">
        <v>0.17199999999999999</v>
      </c>
      <c r="Z27" s="22">
        <f t="shared" si="4"/>
        <v>0.17199999999999999</v>
      </c>
      <c r="AA27" s="20">
        <v>1.4890000000000001</v>
      </c>
      <c r="AB27" s="20">
        <v>1.518</v>
      </c>
      <c r="AC27" s="22">
        <f t="shared" si="5"/>
        <v>1.504</v>
      </c>
      <c r="AD27" s="105">
        <f t="shared" si="6"/>
        <v>6.6576723067037902</v>
      </c>
      <c r="AE27" s="105">
        <f t="shared" si="7"/>
        <v>0.15020264650050033</v>
      </c>
      <c r="AF27" s="103">
        <f t="shared" si="8"/>
        <v>107.37488398657814</v>
      </c>
      <c r="AG27" s="20">
        <v>0.18099999999999999</v>
      </c>
      <c r="AH27" s="20">
        <v>0.17799999999999999</v>
      </c>
      <c r="AI27" s="22">
        <f t="shared" si="9"/>
        <v>0.18</v>
      </c>
      <c r="AJ27" s="20">
        <v>0.115</v>
      </c>
      <c r="AK27" s="20">
        <v>0.11899999999999999</v>
      </c>
      <c r="AL27" s="22">
        <f t="shared" si="10"/>
        <v>0.11700000000000001</v>
      </c>
      <c r="AM27" s="20">
        <v>0.109</v>
      </c>
      <c r="AN27" s="20">
        <v>0.111</v>
      </c>
      <c r="AO27" s="22">
        <f t="shared" si="11"/>
        <v>0.11</v>
      </c>
      <c r="AP27" s="20">
        <v>15.733000000000001</v>
      </c>
      <c r="AQ27" s="20">
        <v>15.948</v>
      </c>
      <c r="AR27" s="22">
        <f t="shared" si="12"/>
        <v>15.840999999999999</v>
      </c>
      <c r="AS27" s="103">
        <f t="shared" si="13"/>
        <v>446.8169125320847</v>
      </c>
      <c r="AT27" s="57">
        <v>0.17269999999999999</v>
      </c>
      <c r="AU27" s="57">
        <v>0.17480000000000001</v>
      </c>
      <c r="AV27" s="56">
        <f t="shared" si="14"/>
        <v>0.17380000000000001</v>
      </c>
      <c r="AW27" s="3">
        <v>8.73</v>
      </c>
      <c r="AX27" s="238">
        <v>5.4270658295209065E-2</v>
      </c>
      <c r="AY27" s="242"/>
      <c r="AZ27" s="241">
        <v>3.22</v>
      </c>
      <c r="BA27" s="238">
        <v>0.21055258408096353</v>
      </c>
      <c r="BB27" s="244"/>
      <c r="BC27" s="244">
        <f>AF27/AS27</f>
        <v>0.24031069768172181</v>
      </c>
      <c r="BD27" s="245"/>
      <c r="BE27" s="245">
        <f>AE27</f>
        <v>0.15020264650050033</v>
      </c>
    </row>
    <row r="28" spans="1:57" x14ac:dyDescent="0.3">
      <c r="A28" s="224" t="s">
        <v>23</v>
      </c>
      <c r="B28" s="5" t="s">
        <v>86</v>
      </c>
      <c r="C28" s="6" t="s">
        <v>87</v>
      </c>
      <c r="D28" s="6" t="s">
        <v>88</v>
      </c>
      <c r="E28" s="24">
        <v>23.4</v>
      </c>
      <c r="F28" s="24">
        <v>7.8</v>
      </c>
      <c r="G28" s="48">
        <v>228</v>
      </c>
      <c r="H28" s="24">
        <v>7.3</v>
      </c>
      <c r="I28" s="24">
        <v>2.2999999999999998</v>
      </c>
      <c r="J28" s="24">
        <v>9.4</v>
      </c>
      <c r="K28" s="43">
        <v>7.5</v>
      </c>
      <c r="L28" s="43">
        <v>7.4</v>
      </c>
      <c r="M28" s="43"/>
      <c r="N28" s="21">
        <f t="shared" si="0"/>
        <v>7.5</v>
      </c>
      <c r="O28" s="43">
        <v>6.7</v>
      </c>
      <c r="P28" s="43">
        <v>6.5</v>
      </c>
      <c r="Q28" s="44">
        <f t="shared" si="1"/>
        <v>6.6</v>
      </c>
      <c r="R28" s="18">
        <v>2.1539999999999999</v>
      </c>
      <c r="S28" s="18">
        <v>2.1749999999999998</v>
      </c>
      <c r="T28" s="23">
        <f t="shared" si="2"/>
        <v>2.165</v>
      </c>
      <c r="U28" s="18">
        <v>1.972</v>
      </c>
      <c r="V28" s="18">
        <v>1.9450000000000001</v>
      </c>
      <c r="W28" s="23">
        <f t="shared" si="3"/>
        <v>1.9590000000000001</v>
      </c>
      <c r="X28" s="18">
        <v>0.188</v>
      </c>
      <c r="Y28" s="18">
        <v>0.19</v>
      </c>
      <c r="Z28" s="22">
        <f t="shared" si="4"/>
        <v>0.189</v>
      </c>
      <c r="AA28" s="20">
        <v>1.0129999999999999</v>
      </c>
      <c r="AB28" s="20">
        <v>1.0389999999999999</v>
      </c>
      <c r="AC28" s="22">
        <f t="shared" si="5"/>
        <v>1.026</v>
      </c>
      <c r="AD28" s="105">
        <f t="shared" si="6"/>
        <v>4.5417365602912829</v>
      </c>
      <c r="AE28" s="105">
        <f t="shared" si="7"/>
        <v>0.22018009779410572</v>
      </c>
      <c r="AF28" s="103">
        <f t="shared" si="8"/>
        <v>73.249089740843857</v>
      </c>
      <c r="AG28" s="20">
        <v>0.191</v>
      </c>
      <c r="AH28" s="20">
        <v>0.188</v>
      </c>
      <c r="AI28" s="22">
        <f t="shared" si="9"/>
        <v>0.19</v>
      </c>
      <c r="AJ28" s="20">
        <v>0.105</v>
      </c>
      <c r="AK28" s="20">
        <v>0.10100000000000001</v>
      </c>
      <c r="AL28" s="22">
        <f t="shared" si="10"/>
        <v>0.10299999999999999</v>
      </c>
      <c r="AM28" s="20">
        <v>9.6000000000000002E-2</v>
      </c>
      <c r="AN28" s="20">
        <v>9.5000000000000001E-2</v>
      </c>
      <c r="AO28" s="22">
        <f t="shared" si="11"/>
        <v>9.6000000000000002E-2</v>
      </c>
      <c r="AP28" s="20">
        <v>13.928000000000001</v>
      </c>
      <c r="AQ28" s="20">
        <v>14.167999999999999</v>
      </c>
      <c r="AR28" s="22">
        <f t="shared" si="12"/>
        <v>14.048</v>
      </c>
      <c r="AS28" s="103">
        <f t="shared" si="13"/>
        <v>396.24291315262457</v>
      </c>
      <c r="AT28" s="57">
        <v>0.21360000000000001</v>
      </c>
      <c r="AU28" s="57">
        <v>0.21560000000000001</v>
      </c>
      <c r="AV28" s="56">
        <f t="shared" si="14"/>
        <v>0.21460000000000001</v>
      </c>
      <c r="AW28" s="3">
        <v>8.0299999999999994</v>
      </c>
      <c r="AX28" s="238">
        <v>9.5235029265300017E-3</v>
      </c>
      <c r="AY28" s="241">
        <v>2.42</v>
      </c>
      <c r="AZ28" s="241"/>
      <c r="BA28" s="238">
        <v>0.34971577359935024</v>
      </c>
      <c r="BB28" s="244">
        <f>AF28/AS28</f>
        <v>0.18485905314508383</v>
      </c>
      <c r="BC28" s="244"/>
      <c r="BD28" s="245">
        <f>AE28</f>
        <v>0.22018009779410572</v>
      </c>
      <c r="BE28" s="245"/>
    </row>
    <row r="29" spans="1:57" x14ac:dyDescent="0.3">
      <c r="A29" s="224" t="s">
        <v>24</v>
      </c>
      <c r="B29" s="5" t="s">
        <v>89</v>
      </c>
      <c r="C29" s="6" t="s">
        <v>42</v>
      </c>
      <c r="D29" s="6" t="s">
        <v>36</v>
      </c>
      <c r="E29" s="24">
        <v>24.7</v>
      </c>
      <c r="F29" s="24">
        <v>7.8</v>
      </c>
      <c r="G29" s="48">
        <v>243</v>
      </c>
      <c r="H29" s="24">
        <v>8.9</v>
      </c>
      <c r="I29" s="24">
        <v>1.9</v>
      </c>
      <c r="J29" s="24">
        <v>8.5</v>
      </c>
      <c r="K29" s="43">
        <v>6.4</v>
      </c>
      <c r="L29" s="43">
        <v>6.6</v>
      </c>
      <c r="M29" s="43"/>
      <c r="N29" s="21">
        <f t="shared" si="0"/>
        <v>6.5</v>
      </c>
      <c r="O29" s="43">
        <v>5.8</v>
      </c>
      <c r="P29" s="43">
        <v>6</v>
      </c>
      <c r="Q29" s="44">
        <f t="shared" si="1"/>
        <v>5.9</v>
      </c>
      <c r="R29" s="18">
        <v>2.5390000000000001</v>
      </c>
      <c r="S29" s="18">
        <v>2.5139999999999998</v>
      </c>
      <c r="T29" s="23">
        <f t="shared" si="2"/>
        <v>2.5270000000000001</v>
      </c>
      <c r="U29" s="18">
        <v>2.4390000000000001</v>
      </c>
      <c r="V29" s="18">
        <v>2.4249999999999998</v>
      </c>
      <c r="W29" s="23">
        <f t="shared" si="3"/>
        <v>2.4319999999999999</v>
      </c>
      <c r="X29" s="18">
        <v>0.14399999999999999</v>
      </c>
      <c r="Y29" s="18">
        <v>0.13900000000000001</v>
      </c>
      <c r="Z29" s="22">
        <f t="shared" si="4"/>
        <v>0.14199999999999999</v>
      </c>
      <c r="AA29" s="20">
        <v>1.6459999999999999</v>
      </c>
      <c r="AB29" s="20">
        <v>1.679</v>
      </c>
      <c r="AC29" s="22">
        <f t="shared" si="5"/>
        <v>1.663</v>
      </c>
      <c r="AD29" s="105">
        <f t="shared" si="6"/>
        <v>7.3615086742343117</v>
      </c>
      <c r="AE29" s="105">
        <f t="shared" si="7"/>
        <v>0.13584171998602071</v>
      </c>
      <c r="AF29" s="103">
        <f t="shared" si="8"/>
        <v>118.72635111015923</v>
      </c>
      <c r="AG29" s="20">
        <v>0.20499999999999999</v>
      </c>
      <c r="AH29" s="20">
        <v>0.19700000000000001</v>
      </c>
      <c r="AI29" s="22">
        <f t="shared" si="9"/>
        <v>0.20100000000000001</v>
      </c>
      <c r="AJ29" s="20">
        <v>0.14000000000000001</v>
      </c>
      <c r="AK29" s="20">
        <v>0.14299999999999999</v>
      </c>
      <c r="AL29" s="22">
        <f t="shared" si="10"/>
        <v>0.14199999999999999</v>
      </c>
      <c r="AM29" s="20">
        <v>0.13700000000000001</v>
      </c>
      <c r="AN29" s="20">
        <v>0.13900000000000001</v>
      </c>
      <c r="AO29" s="22">
        <f t="shared" si="11"/>
        <v>0.13800000000000001</v>
      </c>
      <c r="AP29" s="20">
        <v>15.734</v>
      </c>
      <c r="AQ29" s="20">
        <v>16.032</v>
      </c>
      <c r="AR29" s="22">
        <f t="shared" si="12"/>
        <v>15.882999999999999</v>
      </c>
      <c r="AS29" s="103">
        <f t="shared" si="13"/>
        <v>448.0015795560318</v>
      </c>
      <c r="AT29" s="57">
        <v>0.18190000000000001</v>
      </c>
      <c r="AU29" s="57">
        <v>0.18410000000000001</v>
      </c>
      <c r="AV29" s="56">
        <f t="shared" si="14"/>
        <v>0.183</v>
      </c>
      <c r="AW29" s="3">
        <v>8.59</v>
      </c>
      <c r="AX29" s="238">
        <v>3.297948785170482E-2</v>
      </c>
      <c r="AY29" s="242"/>
      <c r="AZ29" s="241">
        <v>5.72</v>
      </c>
      <c r="BA29" s="238">
        <v>0.15277491727448167</v>
      </c>
      <c r="BB29" s="244"/>
      <c r="BC29" s="244">
        <f>AF29/AS29</f>
        <v>0.26501324220288841</v>
      </c>
      <c r="BD29" s="245"/>
      <c r="BE29" s="245">
        <f>AE29</f>
        <v>0.13584171998602071</v>
      </c>
    </row>
    <row r="30" spans="1:57" x14ac:dyDescent="0.3">
      <c r="A30" s="224" t="s">
        <v>25</v>
      </c>
      <c r="B30" s="5" t="s">
        <v>90</v>
      </c>
      <c r="C30" s="6" t="s">
        <v>44</v>
      </c>
      <c r="D30" s="6" t="s">
        <v>91</v>
      </c>
      <c r="E30" s="24">
        <v>23.1</v>
      </c>
      <c r="F30" s="24">
        <v>7.9</v>
      </c>
      <c r="G30" s="48">
        <v>269</v>
      </c>
      <c r="H30" s="24">
        <v>8.1999999999999993</v>
      </c>
      <c r="I30" s="24">
        <v>2.7</v>
      </c>
      <c r="J30" s="24">
        <v>9.5</v>
      </c>
      <c r="K30" s="43">
        <v>7.9</v>
      </c>
      <c r="L30" s="43">
        <v>7.6</v>
      </c>
      <c r="M30" s="43"/>
      <c r="N30" s="21">
        <f t="shared" si="0"/>
        <v>7.8</v>
      </c>
      <c r="O30" s="43">
        <v>5.5</v>
      </c>
      <c r="P30" s="43">
        <v>5.3</v>
      </c>
      <c r="Q30" s="44">
        <f t="shared" si="1"/>
        <v>5.4</v>
      </c>
      <c r="R30" s="18">
        <v>2.0619999999999998</v>
      </c>
      <c r="S30" s="18">
        <v>2.0710000000000002</v>
      </c>
      <c r="T30" s="23">
        <f t="shared" si="2"/>
        <v>2.0670000000000002</v>
      </c>
      <c r="U30" s="18">
        <v>1.8560000000000001</v>
      </c>
      <c r="V30" s="18">
        <v>1.8440000000000001</v>
      </c>
      <c r="W30" s="23">
        <f t="shared" si="3"/>
        <v>1.85</v>
      </c>
      <c r="X30" s="18">
        <v>0.104</v>
      </c>
      <c r="Y30" s="18">
        <v>9.8000000000000004E-2</v>
      </c>
      <c r="Z30" s="22">
        <f t="shared" si="4"/>
        <v>0.10100000000000001</v>
      </c>
      <c r="AA30" s="20">
        <v>1.254</v>
      </c>
      <c r="AB30" s="20">
        <v>1.29</v>
      </c>
      <c r="AC30" s="22">
        <f t="shared" si="5"/>
        <v>1.272</v>
      </c>
      <c r="AD30" s="105">
        <f t="shared" si="6"/>
        <v>5.6306909402441638</v>
      </c>
      <c r="AE30" s="105">
        <f t="shared" si="7"/>
        <v>0.17759809774901922</v>
      </c>
      <c r="AF30" s="103">
        <f t="shared" si="8"/>
        <v>90.811736988648533</v>
      </c>
      <c r="AG30" s="20">
        <v>0.13900000000000001</v>
      </c>
      <c r="AH30" s="20">
        <v>0.14099999999999999</v>
      </c>
      <c r="AI30" s="22">
        <f t="shared" si="9"/>
        <v>0.14000000000000001</v>
      </c>
      <c r="AJ30" s="20">
        <v>4.4999999999999998E-2</v>
      </c>
      <c r="AK30" s="20">
        <v>4.1000000000000002E-2</v>
      </c>
      <c r="AL30" s="22">
        <f t="shared" si="10"/>
        <v>4.2999999999999997E-2</v>
      </c>
      <c r="AM30" s="20">
        <v>3.2000000000000001E-2</v>
      </c>
      <c r="AN30" s="20">
        <v>0.03</v>
      </c>
      <c r="AO30" s="22">
        <f t="shared" si="11"/>
        <v>3.1E-2</v>
      </c>
      <c r="AP30" s="20">
        <v>17.707999999999998</v>
      </c>
      <c r="AQ30" s="20">
        <v>17.962</v>
      </c>
      <c r="AR30" s="22">
        <f t="shared" si="12"/>
        <v>17.835000000000001</v>
      </c>
      <c r="AS30" s="103">
        <f t="shared" si="13"/>
        <v>503.0603898118635</v>
      </c>
      <c r="AT30" s="57">
        <v>0.158</v>
      </c>
      <c r="AU30" s="57">
        <v>0.1598</v>
      </c>
      <c r="AV30" s="56">
        <f t="shared" si="14"/>
        <v>0.15890000000000001</v>
      </c>
      <c r="AW30" s="3">
        <v>9.61</v>
      </c>
      <c r="AX30" s="238">
        <v>9.8738163538530342E-3</v>
      </c>
      <c r="AY30" s="241">
        <v>3.81</v>
      </c>
      <c r="AZ30" s="241"/>
      <c r="BA30" s="238">
        <v>8.5656369888526193E-2</v>
      </c>
      <c r="BB30" s="244">
        <f>AF30/AS30</f>
        <v>0.18051855965565219</v>
      </c>
      <c r="BC30" s="244"/>
      <c r="BD30" s="245">
        <f>AE30</f>
        <v>0.17759809774901922</v>
      </c>
      <c r="BE30" s="245"/>
    </row>
    <row r="31" spans="1:57" x14ac:dyDescent="0.3">
      <c r="A31" s="224" t="s">
        <v>26</v>
      </c>
      <c r="B31" s="5" t="s">
        <v>92</v>
      </c>
      <c r="C31" s="6" t="s">
        <v>93</v>
      </c>
      <c r="D31" s="6" t="s">
        <v>36</v>
      </c>
      <c r="E31" s="24">
        <v>24.9</v>
      </c>
      <c r="F31" s="24">
        <v>7.7</v>
      </c>
      <c r="G31" s="48">
        <v>229</v>
      </c>
      <c r="H31" s="24">
        <v>7.5</v>
      </c>
      <c r="I31" s="24">
        <v>2.6</v>
      </c>
      <c r="J31" s="24">
        <v>9</v>
      </c>
      <c r="K31" s="43">
        <v>6.8</v>
      </c>
      <c r="L31" s="43">
        <v>6.7</v>
      </c>
      <c r="M31" s="43"/>
      <c r="N31" s="21">
        <f t="shared" si="0"/>
        <v>6.8</v>
      </c>
      <c r="O31" s="43">
        <v>5.8</v>
      </c>
      <c r="P31" s="43">
        <v>5.7</v>
      </c>
      <c r="Q31" s="44">
        <f t="shared" si="1"/>
        <v>5.8</v>
      </c>
      <c r="R31" s="18">
        <v>2.1030000000000002</v>
      </c>
      <c r="S31" s="18">
        <v>2.1040000000000001</v>
      </c>
      <c r="T31" s="23">
        <f t="shared" si="2"/>
        <v>2.1040000000000001</v>
      </c>
      <c r="U31" s="18">
        <v>1.8720000000000001</v>
      </c>
      <c r="V31" s="18">
        <v>1.8979999999999999</v>
      </c>
      <c r="W31" s="23">
        <f t="shared" si="3"/>
        <v>1.885</v>
      </c>
      <c r="X31" s="18">
        <v>0.224</v>
      </c>
      <c r="Y31" s="18">
        <v>0.23200000000000001</v>
      </c>
      <c r="Z31" s="22">
        <f t="shared" si="4"/>
        <v>0.22800000000000001</v>
      </c>
      <c r="AA31" s="20">
        <v>1.0920000000000001</v>
      </c>
      <c r="AB31" s="20">
        <v>1.1259999999999999</v>
      </c>
      <c r="AC31" s="22">
        <f t="shared" si="5"/>
        <v>1.109</v>
      </c>
      <c r="AD31" s="105">
        <f t="shared" si="6"/>
        <v>4.909147997429856</v>
      </c>
      <c r="AE31" s="105">
        <f t="shared" si="7"/>
        <v>0.20370133483927186</v>
      </c>
      <c r="AF31" s="103">
        <f t="shared" si="8"/>
        <v>79.174698365103154</v>
      </c>
      <c r="AG31" s="20">
        <v>0.16</v>
      </c>
      <c r="AH31" s="20">
        <v>0.16</v>
      </c>
      <c r="AI31" s="22">
        <f t="shared" si="9"/>
        <v>0.16</v>
      </c>
      <c r="AJ31" s="20">
        <v>9.1999999999999998E-2</v>
      </c>
      <c r="AK31" s="20">
        <v>9.5000000000000001E-2</v>
      </c>
      <c r="AL31" s="22">
        <f t="shared" si="10"/>
        <v>9.4E-2</v>
      </c>
      <c r="AM31" s="20">
        <v>8.5999999999999993E-2</v>
      </c>
      <c r="AN31" s="20">
        <v>8.5999999999999993E-2</v>
      </c>
      <c r="AO31" s="22">
        <f t="shared" si="11"/>
        <v>8.5999999999999993E-2</v>
      </c>
      <c r="AP31" s="20">
        <v>14.691000000000001</v>
      </c>
      <c r="AQ31" s="20">
        <v>14.984999999999999</v>
      </c>
      <c r="AR31" s="22">
        <f t="shared" si="12"/>
        <v>14.837999999999999</v>
      </c>
      <c r="AS31" s="103">
        <f t="shared" si="13"/>
        <v>418.52593574591708</v>
      </c>
      <c r="AT31" s="57">
        <v>0.16830000000000001</v>
      </c>
      <c r="AU31" s="57">
        <v>0.17030000000000001</v>
      </c>
      <c r="AV31" s="56">
        <f t="shared" si="14"/>
        <v>0.16930000000000001</v>
      </c>
      <c r="AW31" s="3">
        <v>7.91</v>
      </c>
      <c r="AX31" s="238">
        <v>6.7077358415956745E-3</v>
      </c>
      <c r="AY31" s="242"/>
      <c r="AZ31" s="241">
        <v>4.46</v>
      </c>
      <c r="BA31" s="238">
        <v>3.4125326813453719E-2</v>
      </c>
      <c r="BB31" s="244"/>
      <c r="BC31" s="244">
        <f>AF31/AS31</f>
        <v>0.18917513014813334</v>
      </c>
      <c r="BD31" s="245"/>
      <c r="BE31" s="245">
        <f>AE31</f>
        <v>0.20370133483927186</v>
      </c>
    </row>
    <row r="32" spans="1:57" x14ac:dyDescent="0.3">
      <c r="A32" s="224" t="s">
        <v>27</v>
      </c>
      <c r="B32" s="5" t="s">
        <v>94</v>
      </c>
      <c r="C32" s="6" t="s">
        <v>95</v>
      </c>
      <c r="D32" s="6" t="s">
        <v>96</v>
      </c>
      <c r="E32" s="24">
        <v>21.1</v>
      </c>
      <c r="F32" s="24">
        <v>7.3</v>
      </c>
      <c r="G32" s="48">
        <v>183</v>
      </c>
      <c r="H32" s="24">
        <v>6.5</v>
      </c>
      <c r="I32" s="24">
        <v>0.9</v>
      </c>
      <c r="J32" s="24">
        <v>3</v>
      </c>
      <c r="K32" s="43">
        <v>2.2000000000000002</v>
      </c>
      <c r="L32" s="43">
        <v>2.2999999999999998</v>
      </c>
      <c r="M32" s="43"/>
      <c r="N32" s="21">
        <f t="shared" si="0"/>
        <v>2.2999999999999998</v>
      </c>
      <c r="O32" s="43">
        <v>2</v>
      </c>
      <c r="P32" s="43">
        <v>1.9</v>
      </c>
      <c r="Q32" s="44">
        <f t="shared" si="1"/>
        <v>2</v>
      </c>
      <c r="R32" s="18">
        <v>0.51</v>
      </c>
      <c r="S32" s="18">
        <v>0.53400000000000003</v>
      </c>
      <c r="T32" s="23">
        <f t="shared" si="2"/>
        <v>0.52200000000000002</v>
      </c>
      <c r="U32" s="18">
        <v>0.45500000000000002</v>
      </c>
      <c r="V32" s="18">
        <v>0.44400000000000001</v>
      </c>
      <c r="W32" s="23">
        <f t="shared" si="3"/>
        <v>0.45</v>
      </c>
      <c r="X32" s="18">
        <v>1.7000000000000001E-2</v>
      </c>
      <c r="Y32" s="18">
        <v>1.2E-2</v>
      </c>
      <c r="Z32" s="22">
        <f t="shared" si="4"/>
        <v>1.4999999999999999E-2</v>
      </c>
      <c r="AA32" s="20">
        <v>0.28699999999999998</v>
      </c>
      <c r="AB32" s="20">
        <v>0.30199999999999999</v>
      </c>
      <c r="AC32" s="22">
        <f t="shared" si="5"/>
        <v>0.29499999999999998</v>
      </c>
      <c r="AD32" s="105">
        <f t="shared" si="6"/>
        <v>1.3058599271792672</v>
      </c>
      <c r="AE32" s="105">
        <f t="shared" si="7"/>
        <v>0.76577891639577123</v>
      </c>
      <c r="AF32" s="103">
        <f t="shared" si="8"/>
        <v>21.060898122367384</v>
      </c>
      <c r="AG32" s="20">
        <v>0.04</v>
      </c>
      <c r="AH32" s="20">
        <v>4.2999999999999997E-2</v>
      </c>
      <c r="AI32" s="22">
        <f t="shared" si="9"/>
        <v>4.2000000000000003E-2</v>
      </c>
      <c r="AJ32" s="20">
        <v>2.5999999999999999E-2</v>
      </c>
      <c r="AK32" s="20">
        <v>2.3E-2</v>
      </c>
      <c r="AL32" s="22">
        <f t="shared" si="10"/>
        <v>2.5000000000000001E-2</v>
      </c>
      <c r="AM32" s="20">
        <v>0.02</v>
      </c>
      <c r="AN32" s="20">
        <v>1.9E-2</v>
      </c>
      <c r="AO32" s="22">
        <f t="shared" si="11"/>
        <v>0.02</v>
      </c>
      <c r="AP32" s="20">
        <v>11.016999999999999</v>
      </c>
      <c r="AQ32" s="20">
        <v>11.256</v>
      </c>
      <c r="AR32" s="22">
        <f t="shared" si="12"/>
        <v>11.137</v>
      </c>
      <c r="AS32" s="103">
        <f t="shared" si="13"/>
        <v>314.13420584999858</v>
      </c>
      <c r="AT32" s="57">
        <v>7.1199999999999999E-2</v>
      </c>
      <c r="AU32" s="57">
        <v>7.3300000000000004E-2</v>
      </c>
      <c r="AV32" s="56">
        <f t="shared" si="14"/>
        <v>7.2300000000000003E-2</v>
      </c>
      <c r="AW32" s="3">
        <v>12.22</v>
      </c>
      <c r="AX32" s="238">
        <v>6.0941628119715867E-2</v>
      </c>
      <c r="AY32" s="241">
        <v>6.25</v>
      </c>
      <c r="AZ32" s="241"/>
      <c r="BA32" s="238">
        <v>0.30305969437940516</v>
      </c>
      <c r="BB32" s="244">
        <f>AF32/AS32</f>
        <v>6.7044268755705391E-2</v>
      </c>
      <c r="BC32" s="244"/>
      <c r="BD32" s="245">
        <f>AE32</f>
        <v>0.76577891639577123</v>
      </c>
      <c r="BE32" s="245"/>
    </row>
    <row r="33" spans="1:57" x14ac:dyDescent="0.3">
      <c r="A33" s="224" t="s">
        <v>28</v>
      </c>
      <c r="B33" s="5" t="s">
        <v>97</v>
      </c>
      <c r="C33" s="6" t="s">
        <v>98</v>
      </c>
      <c r="D33" s="6" t="s">
        <v>36</v>
      </c>
      <c r="E33" s="24">
        <v>24.8</v>
      </c>
      <c r="F33" s="24">
        <v>7.1</v>
      </c>
      <c r="G33" s="48">
        <v>227</v>
      </c>
      <c r="H33" s="24">
        <v>7.9</v>
      </c>
      <c r="I33" s="24">
        <v>2.1</v>
      </c>
      <c r="J33" s="24">
        <v>8.1999999999999993</v>
      </c>
      <c r="K33" s="43">
        <v>6.3</v>
      </c>
      <c r="L33" s="43">
        <v>6.3</v>
      </c>
      <c r="M33" s="43"/>
      <c r="N33" s="21">
        <f t="shared" si="0"/>
        <v>6.3</v>
      </c>
      <c r="O33" s="43">
        <v>5.5</v>
      </c>
      <c r="P33" s="43">
        <v>5.5</v>
      </c>
      <c r="Q33" s="44">
        <f t="shared" si="1"/>
        <v>5.5</v>
      </c>
      <c r="R33" s="18">
        <v>1.998</v>
      </c>
      <c r="S33" s="18">
        <v>1.9650000000000001</v>
      </c>
      <c r="T33" s="23">
        <f t="shared" si="2"/>
        <v>1.982</v>
      </c>
      <c r="U33" s="18">
        <v>1.821</v>
      </c>
      <c r="V33" s="18">
        <v>1.82</v>
      </c>
      <c r="W33" s="23">
        <f t="shared" si="3"/>
        <v>1.821</v>
      </c>
      <c r="X33" s="18">
        <v>0.183</v>
      </c>
      <c r="Y33" s="18">
        <v>0.185</v>
      </c>
      <c r="Z33" s="22">
        <f t="shared" si="4"/>
        <v>0.184</v>
      </c>
      <c r="AA33" s="20">
        <v>1.0680000000000001</v>
      </c>
      <c r="AB33" s="20">
        <v>1.0980000000000001</v>
      </c>
      <c r="AC33" s="22">
        <f t="shared" si="5"/>
        <v>1.083</v>
      </c>
      <c r="AD33" s="105">
        <f t="shared" si="6"/>
        <v>4.7940552580852422</v>
      </c>
      <c r="AE33" s="105">
        <f t="shared" si="7"/>
        <v>0.20859167159441599</v>
      </c>
      <c r="AF33" s="103">
        <f t="shared" si="8"/>
        <v>77.318483615335197</v>
      </c>
      <c r="AG33" s="20">
        <v>0.14099999999999999</v>
      </c>
      <c r="AH33" s="20">
        <v>0.13800000000000001</v>
      </c>
      <c r="AI33" s="22">
        <f t="shared" si="9"/>
        <v>0.14000000000000001</v>
      </c>
      <c r="AJ33" s="20">
        <v>8.7999999999999995E-2</v>
      </c>
      <c r="AK33" s="20">
        <v>9.4E-2</v>
      </c>
      <c r="AL33" s="22">
        <f t="shared" si="10"/>
        <v>9.0999999999999998E-2</v>
      </c>
      <c r="AM33" s="20">
        <v>8.4000000000000005E-2</v>
      </c>
      <c r="AN33" s="20">
        <v>8.7999999999999995E-2</v>
      </c>
      <c r="AO33" s="22">
        <f t="shared" si="11"/>
        <v>8.5999999999999993E-2</v>
      </c>
      <c r="AP33" s="20">
        <v>14.602</v>
      </c>
      <c r="AQ33" s="20">
        <v>14.795</v>
      </c>
      <c r="AR33" s="22">
        <f t="shared" si="12"/>
        <v>14.699</v>
      </c>
      <c r="AS33" s="103">
        <f t="shared" si="13"/>
        <v>414.60525202380614</v>
      </c>
      <c r="AT33" s="57">
        <v>0.1663</v>
      </c>
      <c r="AU33" s="57">
        <v>0.1686</v>
      </c>
      <c r="AV33" s="56">
        <f t="shared" si="14"/>
        <v>0.16750000000000001</v>
      </c>
      <c r="AW33" s="3">
        <v>8.25</v>
      </c>
      <c r="AX33" s="238">
        <v>7.5950253100220008E-2</v>
      </c>
      <c r="AY33" s="242"/>
      <c r="AZ33" s="241">
        <v>3.45</v>
      </c>
      <c r="BA33" s="238">
        <v>0.22016170137523999</v>
      </c>
      <c r="BB33" s="244"/>
      <c r="BC33" s="244">
        <f>AF33/AS33</f>
        <v>0.18648698548299061</v>
      </c>
      <c r="BD33" s="245"/>
      <c r="BE33" s="245">
        <f>AE33</f>
        <v>0.20859167159441599</v>
      </c>
    </row>
    <row r="34" spans="1:57" x14ac:dyDescent="0.3">
      <c r="A34" s="224" t="s">
        <v>29</v>
      </c>
      <c r="B34" s="5" t="s">
        <v>99</v>
      </c>
      <c r="C34" s="6" t="s">
        <v>44</v>
      </c>
      <c r="D34" s="6" t="s">
        <v>100</v>
      </c>
      <c r="E34" s="24">
        <v>24.1</v>
      </c>
      <c r="F34" s="24">
        <v>6.8</v>
      </c>
      <c r="G34" s="48">
        <v>229</v>
      </c>
      <c r="H34" s="24">
        <v>7.1</v>
      </c>
      <c r="I34" s="24">
        <v>1.8</v>
      </c>
      <c r="J34" s="24">
        <v>8.4</v>
      </c>
      <c r="K34" s="43">
        <v>6.5</v>
      </c>
      <c r="L34" s="43">
        <v>6.3</v>
      </c>
      <c r="M34" s="43"/>
      <c r="N34" s="21">
        <f t="shared" si="0"/>
        <v>6.4</v>
      </c>
      <c r="O34" s="43">
        <v>5.7</v>
      </c>
      <c r="P34" s="43">
        <v>5.6</v>
      </c>
      <c r="Q34" s="44">
        <f t="shared" si="1"/>
        <v>5.7</v>
      </c>
      <c r="R34" s="18">
        <v>1.9410000000000001</v>
      </c>
      <c r="S34" s="18">
        <v>1.954</v>
      </c>
      <c r="T34" s="23">
        <f t="shared" si="2"/>
        <v>1.948</v>
      </c>
      <c r="U34" s="18">
        <v>1.792</v>
      </c>
      <c r="V34" s="18">
        <v>1.7769999999999999</v>
      </c>
      <c r="W34" s="23">
        <f t="shared" si="3"/>
        <v>1.7849999999999999</v>
      </c>
      <c r="X34" s="18">
        <v>0.1</v>
      </c>
      <c r="Y34" s="18">
        <v>9.7000000000000003E-2</v>
      </c>
      <c r="Z34" s="22">
        <f t="shared" si="4"/>
        <v>9.9000000000000005E-2</v>
      </c>
      <c r="AA34" s="20">
        <v>1.1339999999999999</v>
      </c>
      <c r="AB34" s="20">
        <v>1.169</v>
      </c>
      <c r="AC34" s="22">
        <f t="shared" si="5"/>
        <v>1.1519999999999999</v>
      </c>
      <c r="AD34" s="105">
        <f t="shared" si="6"/>
        <v>5.0994936817305634</v>
      </c>
      <c r="AE34" s="105">
        <f t="shared" si="7"/>
        <v>0.19609789959787541</v>
      </c>
      <c r="AF34" s="103">
        <f t="shared" si="8"/>
        <v>82.244591989719439</v>
      </c>
      <c r="AG34" s="20">
        <v>0.17899999999999999</v>
      </c>
      <c r="AH34" s="20">
        <v>0.182</v>
      </c>
      <c r="AI34" s="22">
        <f t="shared" si="9"/>
        <v>0.18099999999999999</v>
      </c>
      <c r="AJ34" s="20">
        <v>0.108</v>
      </c>
      <c r="AK34" s="20">
        <v>0.106</v>
      </c>
      <c r="AL34" s="22">
        <f t="shared" si="10"/>
        <v>0.107</v>
      </c>
      <c r="AM34" s="20">
        <v>0.1</v>
      </c>
      <c r="AN34" s="20">
        <v>0.1</v>
      </c>
      <c r="AO34" s="22">
        <f t="shared" si="11"/>
        <v>0.1</v>
      </c>
      <c r="AP34" s="20">
        <v>15.284000000000001</v>
      </c>
      <c r="AQ34" s="20">
        <v>15.689</v>
      </c>
      <c r="AR34" s="22">
        <f t="shared" si="12"/>
        <v>15.487</v>
      </c>
      <c r="AS34" s="103">
        <f t="shared" si="13"/>
        <v>436.8318619016726</v>
      </c>
      <c r="AT34" s="57">
        <v>0.1792</v>
      </c>
      <c r="AU34" s="57">
        <v>0.18129999999999999</v>
      </c>
      <c r="AV34" s="56">
        <f t="shared" si="14"/>
        <v>0.18029999999999999</v>
      </c>
      <c r="AW34" s="3">
        <v>8.81</v>
      </c>
      <c r="AX34" s="238">
        <v>4.1342723302617151E-2</v>
      </c>
      <c r="AY34" s="241">
        <v>2.65</v>
      </c>
      <c r="AZ34" s="241"/>
      <c r="BA34" s="238">
        <v>9.7513381054408585E-2</v>
      </c>
      <c r="BB34" s="244">
        <f>AF34/AS34</f>
        <v>0.18827516754771895</v>
      </c>
      <c r="BC34" s="244"/>
      <c r="BD34" s="245">
        <f>AE34</f>
        <v>0.19609789959787541</v>
      </c>
      <c r="BE34" s="245"/>
    </row>
    <row r="35" spans="1:57" x14ac:dyDescent="0.3">
      <c r="A35" s="224" t="s">
        <v>30</v>
      </c>
      <c r="B35" s="5" t="s">
        <v>101</v>
      </c>
      <c r="C35" s="6" t="s">
        <v>44</v>
      </c>
      <c r="D35" s="6" t="s">
        <v>194</v>
      </c>
      <c r="E35" s="24">
        <v>24.9</v>
      </c>
      <c r="F35" s="24">
        <v>7</v>
      </c>
      <c r="G35" s="48">
        <v>280</v>
      </c>
      <c r="H35" s="24">
        <v>7.5</v>
      </c>
      <c r="I35" s="24">
        <v>6.5</v>
      </c>
      <c r="J35" s="24">
        <v>12.8</v>
      </c>
      <c r="K35" s="43">
        <v>9.1</v>
      </c>
      <c r="L35" s="43">
        <v>9.1</v>
      </c>
      <c r="M35" s="43"/>
      <c r="N35" s="21">
        <f t="shared" si="0"/>
        <v>9.1</v>
      </c>
      <c r="O35" s="43">
        <v>7.7</v>
      </c>
      <c r="P35" s="43">
        <v>7.7</v>
      </c>
      <c r="Q35" s="44">
        <f t="shared" si="1"/>
        <v>7.7</v>
      </c>
      <c r="R35" s="18">
        <v>3.2490000000000001</v>
      </c>
      <c r="S35" s="18">
        <v>3.214</v>
      </c>
      <c r="T35" s="23">
        <f t="shared" si="2"/>
        <v>3.2320000000000002</v>
      </c>
      <c r="U35" s="18">
        <v>2.988</v>
      </c>
      <c r="V35" s="18">
        <v>3.0670000000000002</v>
      </c>
      <c r="W35" s="23">
        <f t="shared" si="3"/>
        <v>3.028</v>
      </c>
      <c r="X35" s="18">
        <v>0.94899999999999995</v>
      </c>
      <c r="Y35" s="18">
        <v>0.93100000000000005</v>
      </c>
      <c r="Z35" s="22">
        <f t="shared" si="4"/>
        <v>0.94</v>
      </c>
      <c r="AA35" s="20">
        <v>1.196</v>
      </c>
      <c r="AB35" s="20">
        <v>1.2330000000000001</v>
      </c>
      <c r="AC35" s="22">
        <f t="shared" si="5"/>
        <v>1.2150000000000001</v>
      </c>
      <c r="AD35" s="105">
        <f t="shared" si="6"/>
        <v>5.3783722424502036</v>
      </c>
      <c r="AE35" s="105">
        <f t="shared" si="7"/>
        <v>0.18592986035946704</v>
      </c>
      <c r="AF35" s="103">
        <f t="shared" si="8"/>
        <v>86.742343114157208</v>
      </c>
      <c r="AG35" s="20">
        <v>0.19500000000000001</v>
      </c>
      <c r="AH35" s="20">
        <v>0.189</v>
      </c>
      <c r="AI35" s="22">
        <f t="shared" si="9"/>
        <v>0.192</v>
      </c>
      <c r="AJ35" s="20">
        <v>7.9000000000000001E-2</v>
      </c>
      <c r="AK35" s="20">
        <v>8.1000000000000003E-2</v>
      </c>
      <c r="AL35" s="22">
        <f t="shared" si="10"/>
        <v>0.08</v>
      </c>
      <c r="AM35" s="20">
        <v>6.5000000000000002E-2</v>
      </c>
      <c r="AN35" s="20">
        <v>6.6000000000000003E-2</v>
      </c>
      <c r="AO35" s="22">
        <f t="shared" si="11"/>
        <v>6.6000000000000003E-2</v>
      </c>
      <c r="AP35" s="20">
        <v>27.309000000000001</v>
      </c>
      <c r="AQ35" s="20">
        <v>27.835999999999999</v>
      </c>
      <c r="AR35" s="22">
        <f t="shared" si="12"/>
        <v>27.573</v>
      </c>
      <c r="AS35" s="223">
        <f t="shared" si="13"/>
        <v>777.73390122133526</v>
      </c>
      <c r="AT35" s="57">
        <v>0.21659999999999999</v>
      </c>
      <c r="AU35" s="57">
        <v>0.21870000000000001</v>
      </c>
      <c r="AV35" s="56">
        <f t="shared" si="14"/>
        <v>0.2177</v>
      </c>
      <c r="AW35" s="3">
        <v>7.21</v>
      </c>
      <c r="AX35" s="238">
        <v>4.6311146168121535E-2</v>
      </c>
      <c r="AY35" s="241">
        <v>-0.72</v>
      </c>
      <c r="AZ35" s="241"/>
      <c r="BA35" s="238">
        <v>0.1760788021168094</v>
      </c>
      <c r="BB35" s="244">
        <f>AF35/AS35</f>
        <v>0.11153216155029252</v>
      </c>
      <c r="BC35" s="244"/>
      <c r="BD35" s="245">
        <f>AE35</f>
        <v>0.18592986035946704</v>
      </c>
      <c r="BE35" s="245"/>
    </row>
    <row r="36" spans="1:57" x14ac:dyDescent="0.3">
      <c r="A36" s="224" t="s">
        <v>31</v>
      </c>
      <c r="B36" s="5" t="s">
        <v>102</v>
      </c>
      <c r="C36" s="6" t="s">
        <v>103</v>
      </c>
      <c r="D36" s="6" t="s">
        <v>36</v>
      </c>
      <c r="E36" s="24">
        <v>25.1</v>
      </c>
      <c r="F36" s="24">
        <v>7.6</v>
      </c>
      <c r="G36" s="48">
        <v>246</v>
      </c>
      <c r="H36" s="24">
        <v>7.9</v>
      </c>
      <c r="I36" s="24">
        <v>2.8</v>
      </c>
      <c r="J36" s="24">
        <v>9.1999999999999993</v>
      </c>
      <c r="K36" s="43">
        <v>7.2</v>
      </c>
      <c r="L36" s="43">
        <v>7.3</v>
      </c>
      <c r="M36" s="43"/>
      <c r="N36" s="21">
        <f t="shared" si="0"/>
        <v>7.3</v>
      </c>
      <c r="O36" s="43">
        <v>6.1</v>
      </c>
      <c r="P36" s="43">
        <v>6.1</v>
      </c>
      <c r="Q36" s="44">
        <f t="shared" si="1"/>
        <v>6.1</v>
      </c>
      <c r="R36" s="18">
        <v>2.4329999999999998</v>
      </c>
      <c r="S36" s="18">
        <v>2.4220000000000002</v>
      </c>
      <c r="T36" s="23">
        <f t="shared" si="2"/>
        <v>2.4279999999999999</v>
      </c>
      <c r="U36" s="18">
        <v>2.25</v>
      </c>
      <c r="V36" s="18">
        <v>2.2210000000000001</v>
      </c>
      <c r="W36" s="23">
        <f t="shared" si="3"/>
        <v>2.2360000000000002</v>
      </c>
      <c r="X36" s="18">
        <v>0.374</v>
      </c>
      <c r="Y36" s="18">
        <v>0.36299999999999999</v>
      </c>
      <c r="Z36" s="22">
        <f t="shared" si="4"/>
        <v>0.36899999999999999</v>
      </c>
      <c r="AA36" s="20">
        <v>1.1839999999999999</v>
      </c>
      <c r="AB36" s="20">
        <v>1.2170000000000001</v>
      </c>
      <c r="AC36" s="22">
        <f t="shared" si="5"/>
        <v>1.2010000000000001</v>
      </c>
      <c r="AD36" s="105">
        <f t="shared" si="6"/>
        <v>5.3163992289569499</v>
      </c>
      <c r="AE36" s="105">
        <f t="shared" si="7"/>
        <v>0.1880972359173626</v>
      </c>
      <c r="AF36" s="103">
        <f t="shared" si="8"/>
        <v>85.742842864282139</v>
      </c>
      <c r="AG36" s="20">
        <v>0.14699999999999999</v>
      </c>
      <c r="AH36" s="20">
        <v>0.151</v>
      </c>
      <c r="AI36" s="22">
        <f t="shared" si="9"/>
        <v>0.14899999999999999</v>
      </c>
      <c r="AJ36" s="20">
        <v>8.2000000000000003E-2</v>
      </c>
      <c r="AK36" s="20">
        <v>8.4000000000000005E-2</v>
      </c>
      <c r="AL36" s="22">
        <f t="shared" si="10"/>
        <v>8.3000000000000004E-2</v>
      </c>
      <c r="AM36" s="20">
        <v>7.3999999999999996E-2</v>
      </c>
      <c r="AN36" s="20">
        <v>7.3999999999999996E-2</v>
      </c>
      <c r="AO36" s="22">
        <f t="shared" si="11"/>
        <v>7.3999999999999996E-2</v>
      </c>
      <c r="AP36" s="20">
        <v>18.707000000000001</v>
      </c>
      <c r="AQ36" s="20">
        <v>19.047000000000001</v>
      </c>
      <c r="AR36" s="22">
        <f t="shared" si="12"/>
        <v>18.876999999999999</v>
      </c>
      <c r="AS36" s="103">
        <f t="shared" si="13"/>
        <v>532.45141454883924</v>
      </c>
      <c r="AT36" s="57">
        <v>0.17849999999999999</v>
      </c>
      <c r="AU36" s="57">
        <v>0.18049999999999999</v>
      </c>
      <c r="AV36" s="56">
        <f t="shared" si="14"/>
        <v>0.17949999999999999</v>
      </c>
      <c r="AW36" s="3">
        <v>7.76</v>
      </c>
      <c r="AX36" s="238">
        <v>6.2542007341226849E-2</v>
      </c>
      <c r="AY36" s="242"/>
      <c r="AZ36" s="241">
        <v>2.06</v>
      </c>
      <c r="BA36" s="238">
        <v>0.15315051613319233</v>
      </c>
      <c r="BB36" s="244"/>
      <c r="BC36" s="244">
        <f>AF36/AS36</f>
        <v>0.1610341160177674</v>
      </c>
      <c r="BD36" s="245"/>
      <c r="BE36" s="245">
        <f>AE36</f>
        <v>0.1880972359173626</v>
      </c>
    </row>
    <row r="37" spans="1:57" x14ac:dyDescent="0.3">
      <c r="A37" s="224" t="s">
        <v>32</v>
      </c>
      <c r="B37" s="5" t="s">
        <v>104</v>
      </c>
      <c r="C37" s="6" t="s">
        <v>44</v>
      </c>
      <c r="D37" s="6" t="s">
        <v>105</v>
      </c>
      <c r="E37" s="24">
        <v>25</v>
      </c>
      <c r="F37" s="24">
        <v>7.5</v>
      </c>
      <c r="G37" s="48">
        <v>323</v>
      </c>
      <c r="H37" s="24">
        <v>6.7</v>
      </c>
      <c r="I37" s="24">
        <v>2.5</v>
      </c>
      <c r="J37" s="24">
        <v>14.7</v>
      </c>
      <c r="K37" s="43">
        <v>10.9</v>
      </c>
      <c r="L37" s="43">
        <v>10.7</v>
      </c>
      <c r="M37" s="43"/>
      <c r="N37" s="21">
        <f t="shared" si="0"/>
        <v>10.8</v>
      </c>
      <c r="O37" s="43">
        <v>9.9</v>
      </c>
      <c r="P37" s="43">
        <v>9.8000000000000007</v>
      </c>
      <c r="Q37" s="44">
        <f t="shared" si="1"/>
        <v>9.9</v>
      </c>
      <c r="R37" s="18">
        <v>2.694</v>
      </c>
      <c r="S37" s="18">
        <v>2.6850000000000001</v>
      </c>
      <c r="T37" s="23">
        <f t="shared" si="2"/>
        <v>2.69</v>
      </c>
      <c r="U37" s="18">
        <v>2.4929999999999999</v>
      </c>
      <c r="V37" s="18">
        <v>2.4780000000000002</v>
      </c>
      <c r="W37" s="23">
        <f t="shared" si="3"/>
        <v>2.4860000000000002</v>
      </c>
      <c r="X37" s="18">
        <v>0.20399999999999999</v>
      </c>
      <c r="Y37" s="18">
        <v>0.20200000000000001</v>
      </c>
      <c r="Z37" s="22">
        <f t="shared" si="4"/>
        <v>0.20300000000000001</v>
      </c>
      <c r="AA37" s="20">
        <v>1.337</v>
      </c>
      <c r="AB37" s="20">
        <v>1.3640000000000001</v>
      </c>
      <c r="AC37" s="22">
        <f t="shared" si="5"/>
        <v>1.351</v>
      </c>
      <c r="AD37" s="105">
        <f t="shared" si="6"/>
        <v>5.9803958020989505</v>
      </c>
      <c r="AE37" s="105">
        <f t="shared" si="7"/>
        <v>0.16721301283253329</v>
      </c>
      <c r="AF37" s="103">
        <f t="shared" si="8"/>
        <v>96.451774112943539</v>
      </c>
      <c r="AG37" s="20">
        <v>0.21099999999999999</v>
      </c>
      <c r="AH37" s="20">
        <v>0.223</v>
      </c>
      <c r="AI37" s="22">
        <f t="shared" si="9"/>
        <v>0.217</v>
      </c>
      <c r="AJ37" s="20">
        <v>0.11600000000000001</v>
      </c>
      <c r="AK37" s="20">
        <v>0.113</v>
      </c>
      <c r="AL37" s="22">
        <f t="shared" si="10"/>
        <v>0.115</v>
      </c>
      <c r="AM37" s="20">
        <v>0.10299999999999999</v>
      </c>
      <c r="AN37" s="20">
        <v>0.104</v>
      </c>
      <c r="AO37" s="22">
        <f t="shared" si="11"/>
        <v>0.104</v>
      </c>
      <c r="AP37" s="20">
        <v>26.02</v>
      </c>
      <c r="AQ37" s="20">
        <v>26.123999999999999</v>
      </c>
      <c r="AR37" s="22">
        <f t="shared" si="12"/>
        <v>26.071999999999999</v>
      </c>
      <c r="AS37" s="103">
        <f t="shared" si="13"/>
        <v>735.39615829407944</v>
      </c>
      <c r="AT37" s="57">
        <v>0.27579999999999999</v>
      </c>
      <c r="AU37" s="57">
        <v>0.27800000000000002</v>
      </c>
      <c r="AV37" s="56">
        <f t="shared" si="14"/>
        <v>0.27689999999999998</v>
      </c>
      <c r="AW37" s="3">
        <v>10.16</v>
      </c>
      <c r="AX37" s="238">
        <v>4.6544284930732822E-2</v>
      </c>
      <c r="AY37" s="241">
        <v>1.1100000000000001</v>
      </c>
      <c r="AZ37" s="241"/>
      <c r="BA37" s="238">
        <v>6.0152895053029377E-2</v>
      </c>
      <c r="BB37" s="244">
        <f>AF37/AS37</f>
        <v>0.13115621155362794</v>
      </c>
      <c r="BC37" s="244"/>
      <c r="BD37" s="245">
        <f>AE37</f>
        <v>0.16721301283253329</v>
      </c>
      <c r="BE37" s="245"/>
    </row>
    <row r="38" spans="1:57" x14ac:dyDescent="0.3">
      <c r="A38" s="224" t="s">
        <v>33</v>
      </c>
      <c r="B38" s="5" t="s">
        <v>106</v>
      </c>
      <c r="C38" s="6" t="s">
        <v>107</v>
      </c>
      <c r="D38" s="6" t="s">
        <v>36</v>
      </c>
      <c r="E38" s="24">
        <v>25.3</v>
      </c>
      <c r="F38" s="24">
        <v>7.6</v>
      </c>
      <c r="G38" s="48">
        <v>254</v>
      </c>
      <c r="H38" s="24">
        <v>8.6999999999999993</v>
      </c>
      <c r="I38" s="24">
        <v>2.4</v>
      </c>
      <c r="J38" s="24">
        <v>9</v>
      </c>
      <c r="K38" s="43">
        <v>7.2</v>
      </c>
      <c r="L38" s="43">
        <v>6.8</v>
      </c>
      <c r="M38" s="43"/>
      <c r="N38" s="21">
        <f t="shared" si="0"/>
        <v>7</v>
      </c>
      <c r="O38" s="43">
        <v>5.9</v>
      </c>
      <c r="P38" s="43">
        <v>5.8</v>
      </c>
      <c r="Q38" s="44">
        <f t="shared" si="1"/>
        <v>5.9</v>
      </c>
      <c r="R38" s="18">
        <v>2.7280000000000002</v>
      </c>
      <c r="S38" s="18">
        <v>2.6949999999999998</v>
      </c>
      <c r="T38" s="23">
        <f t="shared" si="2"/>
        <v>2.7120000000000002</v>
      </c>
      <c r="U38" s="18">
        <v>2.4079999999999999</v>
      </c>
      <c r="V38" s="18">
        <v>2.3940000000000001</v>
      </c>
      <c r="W38" s="23">
        <f t="shared" si="3"/>
        <v>2.4009999999999998</v>
      </c>
      <c r="X38" s="18">
        <v>0.154</v>
      </c>
      <c r="Y38" s="18">
        <v>0.154</v>
      </c>
      <c r="Z38" s="22">
        <f t="shared" si="4"/>
        <v>0.154</v>
      </c>
      <c r="AA38" s="20">
        <v>1.744</v>
      </c>
      <c r="AB38" s="20">
        <v>1.8049999999999999</v>
      </c>
      <c r="AC38" s="22">
        <f t="shared" si="5"/>
        <v>1.7749999999999999</v>
      </c>
      <c r="AD38" s="105">
        <f t="shared" si="6"/>
        <v>7.8572927821803376</v>
      </c>
      <c r="AE38" s="105">
        <f t="shared" si="7"/>
        <v>0.127270298781269</v>
      </c>
      <c r="AF38" s="103">
        <f t="shared" si="8"/>
        <v>126.72235310915971</v>
      </c>
      <c r="AG38" s="20">
        <v>0.14699999999999999</v>
      </c>
      <c r="AH38" s="20">
        <v>0.15</v>
      </c>
      <c r="AI38" s="22">
        <f t="shared" si="9"/>
        <v>0.14899999999999999</v>
      </c>
      <c r="AJ38" s="20">
        <v>0.08</v>
      </c>
      <c r="AK38" s="20">
        <v>7.8E-2</v>
      </c>
      <c r="AL38" s="22">
        <f t="shared" si="10"/>
        <v>7.9000000000000001E-2</v>
      </c>
      <c r="AM38" s="20">
        <v>7.5999999999999998E-2</v>
      </c>
      <c r="AN38" s="20">
        <v>7.2999999999999995E-2</v>
      </c>
      <c r="AO38" s="22">
        <f t="shared" si="11"/>
        <v>7.4999999999999997E-2</v>
      </c>
      <c r="AP38" s="20">
        <v>18.669</v>
      </c>
      <c r="AQ38" s="20">
        <v>19.172999999999998</v>
      </c>
      <c r="AR38" s="22">
        <f t="shared" si="12"/>
        <v>18.920999999999999</v>
      </c>
      <c r="AS38" s="103">
        <f t="shared" si="13"/>
        <v>533.69249428821252</v>
      </c>
      <c r="AT38" s="57">
        <v>0.1691</v>
      </c>
      <c r="AU38" s="57">
        <v>0.1711</v>
      </c>
      <c r="AV38" s="56">
        <f t="shared" si="14"/>
        <v>0.1701</v>
      </c>
      <c r="AW38" s="3">
        <v>9.77</v>
      </c>
      <c r="AX38" s="238">
        <v>7.5848545689241653E-2</v>
      </c>
      <c r="AY38" s="242"/>
      <c r="AZ38" s="241">
        <v>3.2</v>
      </c>
      <c r="BA38" s="238">
        <v>0.23433652937389268</v>
      </c>
      <c r="BB38" s="244"/>
      <c r="BC38" s="244">
        <f>AF38/AS38</f>
        <v>0.23744451058501345</v>
      </c>
      <c r="BD38" s="245"/>
      <c r="BE38" s="245">
        <f>AE38</f>
        <v>0.127270298781269</v>
      </c>
    </row>
    <row r="39" spans="1:57" x14ac:dyDescent="0.3">
      <c r="A39" s="224" t="s">
        <v>137</v>
      </c>
      <c r="B39" s="5" t="s">
        <v>138</v>
      </c>
      <c r="C39" s="6"/>
      <c r="D39" s="6"/>
      <c r="E39" s="24">
        <v>23.4</v>
      </c>
      <c r="F39" s="24">
        <v>7.1</v>
      </c>
      <c r="G39" s="48">
        <v>384</v>
      </c>
      <c r="H39" s="24">
        <v>6.8</v>
      </c>
      <c r="I39" s="24">
        <v>10.3</v>
      </c>
      <c r="J39" s="24">
        <v>11.7</v>
      </c>
      <c r="K39" s="43">
        <v>11.11</v>
      </c>
      <c r="L39" s="43">
        <v>9.5</v>
      </c>
      <c r="M39" s="43">
        <v>9.1999999999999993</v>
      </c>
      <c r="N39" s="21">
        <f t="shared" si="0"/>
        <v>9.9</v>
      </c>
      <c r="O39" s="43">
        <v>5.2</v>
      </c>
      <c r="P39" s="43">
        <v>5.0999999999999996</v>
      </c>
      <c r="Q39" s="44">
        <f t="shared" si="1"/>
        <v>5.2</v>
      </c>
      <c r="R39" s="18">
        <v>12.622999999999999</v>
      </c>
      <c r="S39" s="18">
        <v>12.686999999999999</v>
      </c>
      <c r="T39" s="23">
        <f t="shared" si="2"/>
        <v>12.654999999999999</v>
      </c>
      <c r="U39" s="4">
        <v>7.218</v>
      </c>
      <c r="V39" s="4">
        <v>7.2009999999999996</v>
      </c>
      <c r="W39" s="23">
        <f t="shared" si="3"/>
        <v>7.21</v>
      </c>
      <c r="X39" s="18">
        <v>3.024</v>
      </c>
      <c r="Y39" s="18">
        <v>2.899</v>
      </c>
      <c r="Z39" s="22">
        <f t="shared" si="4"/>
        <v>2.9620000000000002</v>
      </c>
      <c r="AA39" s="20">
        <v>4.2460000000000004</v>
      </c>
      <c r="AB39" s="20">
        <v>4.25</v>
      </c>
      <c r="AC39" s="22">
        <f t="shared" si="5"/>
        <v>4.2480000000000002</v>
      </c>
      <c r="AD39" s="105">
        <f>(AC39*62.004)/14.007</f>
        <v>18.804382951381452</v>
      </c>
      <c r="AE39" s="105">
        <f>1/AD39</f>
        <v>5.3179091416372989E-2</v>
      </c>
      <c r="AF39" s="103">
        <f>((AD39*0.001)/62.004)*1000*1000</f>
        <v>303.27693296209048</v>
      </c>
      <c r="AG39" s="20">
        <v>0.50900000000000001</v>
      </c>
      <c r="AH39" s="20">
        <v>0.51200000000000001</v>
      </c>
      <c r="AI39" s="22">
        <f t="shared" si="9"/>
        <v>0.51100000000000001</v>
      </c>
      <c r="AJ39" s="5">
        <v>0.13500000000000001</v>
      </c>
      <c r="AK39" s="5">
        <v>0.128</v>
      </c>
      <c r="AL39" s="22">
        <f t="shared" si="10"/>
        <v>0.13200000000000001</v>
      </c>
      <c r="AM39" s="5">
        <v>0.113</v>
      </c>
      <c r="AN39" s="5">
        <v>0.109</v>
      </c>
      <c r="AO39" s="22">
        <f t="shared" si="11"/>
        <v>0.111</v>
      </c>
      <c r="AP39" s="20">
        <v>46.392000000000003</v>
      </c>
      <c r="AQ39" s="20">
        <v>47.412999999999997</v>
      </c>
      <c r="AR39" s="22">
        <f t="shared" si="12"/>
        <v>46.902999999999999</v>
      </c>
      <c r="AS39" s="103">
        <f>((AR39*0.001)/35.453)*1000*1000</f>
        <v>1322.9627958141766</v>
      </c>
      <c r="AT39" s="57">
        <v>0.1288</v>
      </c>
      <c r="AU39" s="57">
        <v>0.13070000000000001</v>
      </c>
      <c r="AV39" s="56">
        <f t="shared" si="14"/>
        <v>0.1298</v>
      </c>
      <c r="AW39" s="3">
        <v>8.98</v>
      </c>
      <c r="AX39" s="238">
        <v>8.5561389891463599E-2</v>
      </c>
      <c r="AY39" s="248">
        <v>-0.69</v>
      </c>
      <c r="BA39" s="238">
        <v>9.5733698645072224E-2</v>
      </c>
      <c r="BB39" s="246">
        <f>AF39/AS39</f>
        <v>0.22924071177334057</v>
      </c>
      <c r="BC39" s="244"/>
      <c r="BD39" s="247">
        <f>AE39</f>
        <v>5.3179091416372989E-2</v>
      </c>
      <c r="BE39" s="244"/>
    </row>
    <row r="40" spans="1:57" x14ac:dyDescent="0.3">
      <c r="A40" s="224" t="s">
        <v>158</v>
      </c>
      <c r="B40" s="5" t="s">
        <v>159</v>
      </c>
      <c r="C40" s="6"/>
      <c r="D40" s="6"/>
      <c r="E40" s="24">
        <v>23.6</v>
      </c>
      <c r="F40" s="24">
        <v>6.8</v>
      </c>
      <c r="G40" s="48">
        <v>246</v>
      </c>
      <c r="H40" s="24">
        <v>5.6</v>
      </c>
      <c r="I40" s="24">
        <v>3.2</v>
      </c>
      <c r="J40" s="24">
        <v>6.7</v>
      </c>
      <c r="K40" s="43">
        <v>5.05</v>
      </c>
      <c r="L40" s="43">
        <v>4.7</v>
      </c>
      <c r="M40" s="43"/>
      <c r="N40" s="21">
        <f t="shared" si="0"/>
        <v>4.9000000000000004</v>
      </c>
      <c r="O40" s="43">
        <v>4</v>
      </c>
      <c r="P40" s="43">
        <v>3.8</v>
      </c>
      <c r="Q40" s="44">
        <f t="shared" si="1"/>
        <v>3.9</v>
      </c>
      <c r="R40" s="18">
        <v>2.4489999999999998</v>
      </c>
      <c r="S40" s="18">
        <v>2.5030000000000001</v>
      </c>
      <c r="T40" s="23">
        <f t="shared" si="2"/>
        <v>2.476</v>
      </c>
      <c r="U40" s="18">
        <v>2.2639999999999998</v>
      </c>
      <c r="V40" s="18">
        <v>2.2480000000000002</v>
      </c>
      <c r="W40" s="23">
        <f t="shared" si="3"/>
        <v>2.2559999999999998</v>
      </c>
      <c r="X40" s="18">
        <v>1.76</v>
      </c>
      <c r="Y40" s="18">
        <v>1.734</v>
      </c>
      <c r="Z40" s="22">
        <f t="shared" si="4"/>
        <v>1.7470000000000001</v>
      </c>
      <c r="AA40" s="20">
        <v>0.36499999999999999</v>
      </c>
      <c r="AB40" s="20">
        <v>0.36099999999999999</v>
      </c>
      <c r="AC40" s="22">
        <f t="shared" si="5"/>
        <v>0.36299999999999999</v>
      </c>
      <c r="AD40" s="105">
        <f>(AC40*62.004)/14.007</f>
        <v>1.6068717070036409</v>
      </c>
      <c r="AE40" s="105">
        <f>1/AD40</f>
        <v>0.62232721855854678</v>
      </c>
      <c r="AF40" s="103">
        <f>((AD40*0.001)/62.004)*1000*1000</f>
        <v>25.915613621760546</v>
      </c>
      <c r="AG40" s="20">
        <v>0.127</v>
      </c>
      <c r="AH40" s="20">
        <v>0.13200000000000001</v>
      </c>
      <c r="AI40" s="22">
        <f t="shared" si="9"/>
        <v>0.13</v>
      </c>
      <c r="AJ40" s="20">
        <v>6.7000000000000004E-2</v>
      </c>
      <c r="AK40" s="20">
        <v>6.3E-2</v>
      </c>
      <c r="AL40" s="22">
        <f t="shared" si="10"/>
        <v>6.5000000000000002E-2</v>
      </c>
      <c r="AM40" s="20">
        <v>4.7E-2</v>
      </c>
      <c r="AN40" s="20">
        <v>4.7E-2</v>
      </c>
      <c r="AO40" s="22">
        <f t="shared" si="11"/>
        <v>4.7E-2</v>
      </c>
      <c r="AP40" s="20">
        <v>53.216000000000001</v>
      </c>
      <c r="AQ40" s="20">
        <v>52.404000000000003</v>
      </c>
      <c r="AR40" s="22">
        <f t="shared" si="12"/>
        <v>52.81</v>
      </c>
      <c r="AS40" s="103">
        <f>((AR40*0.001)/35.453)*1000*1000</f>
        <v>1489.577750825036</v>
      </c>
      <c r="AT40" s="57">
        <v>0.1132</v>
      </c>
      <c r="AU40" s="57">
        <v>0.1159</v>
      </c>
      <c r="AV40" s="56">
        <f t="shared" si="14"/>
        <v>0.11459999999999999</v>
      </c>
      <c r="AW40" s="3">
        <v>2.16</v>
      </c>
      <c r="AX40" s="238">
        <v>0.18338556841783382</v>
      </c>
      <c r="AY40" s="248">
        <v>-3.58</v>
      </c>
      <c r="BA40" s="238">
        <v>0.10566079195935364</v>
      </c>
      <c r="BB40" s="246">
        <f>AF40/AS40</f>
        <v>1.7397959661660228E-2</v>
      </c>
      <c r="BC40" s="244"/>
      <c r="BD40" s="247">
        <f>AE40</f>
        <v>0.62232721855854678</v>
      </c>
      <c r="BE40" s="244"/>
    </row>
    <row r="41" spans="1:57" x14ac:dyDescent="0.3">
      <c r="AD41" s="105"/>
      <c r="AE41" s="105"/>
      <c r="AF41" s="103"/>
      <c r="AS41" s="103"/>
      <c r="AW41" s="3"/>
      <c r="AX41" s="238"/>
      <c r="AY41" s="242"/>
      <c r="AZ41" s="241"/>
      <c r="BA41" s="238"/>
      <c r="BB41" s="246"/>
      <c r="BC41" s="244"/>
      <c r="BD41" s="244"/>
      <c r="BE41" s="244"/>
    </row>
    <row r="42" spans="1:57" x14ac:dyDescent="0.3">
      <c r="AD42" s="105"/>
      <c r="AE42" s="105"/>
      <c r="AF42" s="103"/>
      <c r="AS42" s="103"/>
      <c r="AW42" s="3"/>
      <c r="AX42" s="1"/>
      <c r="BB42" s="246"/>
      <c r="BC42" s="244"/>
      <c r="BD42" s="245"/>
      <c r="BE42" s="244"/>
    </row>
    <row r="43" spans="1:57" x14ac:dyDescent="0.3">
      <c r="AW43" s="3"/>
      <c r="AX43" s="1"/>
      <c r="BB43" s="246"/>
      <c r="BC43" s="244"/>
      <c r="BD43" s="245"/>
      <c r="BE43" s="244"/>
    </row>
  </sheetData>
  <mergeCells count="20">
    <mergeCell ref="I1:I2"/>
    <mergeCell ref="A1:A2"/>
    <mergeCell ref="B1:B2"/>
    <mergeCell ref="C1:C2"/>
    <mergeCell ref="D1:D2"/>
    <mergeCell ref="E1:H1"/>
    <mergeCell ref="AW1:AX1"/>
    <mergeCell ref="AZ1:BA1"/>
    <mergeCell ref="J1:J2"/>
    <mergeCell ref="K1:N1"/>
    <mergeCell ref="O1:Q1"/>
    <mergeCell ref="R1:T1"/>
    <mergeCell ref="AM1:AO1"/>
    <mergeCell ref="AP1:AR1"/>
    <mergeCell ref="AT1:AV1"/>
    <mergeCell ref="U1:W1"/>
    <mergeCell ref="X1:Z1"/>
    <mergeCell ref="AA1:AC1"/>
    <mergeCell ref="AG1:AI1"/>
    <mergeCell ref="AJ1:AL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43"/>
  <sheetViews>
    <sheetView topLeftCell="A10" zoomScale="70" zoomScaleNormal="70" workbookViewId="0">
      <pane xSplit="2" topLeftCell="AM1" activePane="topRight" state="frozen"/>
      <selection pane="topRight" activeCell="BM18" sqref="BM18"/>
    </sheetView>
  </sheetViews>
  <sheetFormatPr defaultRowHeight="16.5" x14ac:dyDescent="0.3"/>
  <cols>
    <col min="1" max="1" width="9" style="1"/>
    <col min="2" max="2" width="29.875" customWidth="1"/>
    <col min="3" max="3" width="14.75" style="2" customWidth="1"/>
    <col min="4" max="4" width="10.375" style="2" customWidth="1"/>
    <col min="5" max="20" width="0" style="1" hidden="1" customWidth="1"/>
    <col min="21" max="21" width="0" style="3" hidden="1" customWidth="1"/>
    <col min="22" max="26" width="0" style="1" hidden="1" customWidth="1"/>
    <col min="27" max="34" width="9" style="1"/>
  </cols>
  <sheetData>
    <row r="1" spans="1:57" s="1" customFormat="1" x14ac:dyDescent="0.3">
      <c r="A1" s="291" t="s">
        <v>118</v>
      </c>
      <c r="B1" s="293" t="s">
        <v>119</v>
      </c>
      <c r="C1" s="295" t="s">
        <v>120</v>
      </c>
      <c r="D1" s="295" t="s">
        <v>121</v>
      </c>
      <c r="E1" s="293" t="s">
        <v>122</v>
      </c>
      <c r="F1" s="293"/>
      <c r="G1" s="293"/>
      <c r="H1" s="293"/>
      <c r="I1" s="300" t="s">
        <v>123</v>
      </c>
      <c r="J1" s="301" t="s">
        <v>133</v>
      </c>
      <c r="K1" s="297" t="s">
        <v>124</v>
      </c>
      <c r="L1" s="298"/>
      <c r="M1" s="298"/>
      <c r="N1" s="299"/>
      <c r="O1" s="297" t="s">
        <v>125</v>
      </c>
      <c r="P1" s="298"/>
      <c r="Q1" s="299"/>
      <c r="R1" s="297" t="s">
        <v>135</v>
      </c>
      <c r="S1" s="298"/>
      <c r="T1" s="299"/>
      <c r="U1" s="297" t="s">
        <v>126</v>
      </c>
      <c r="V1" s="298"/>
      <c r="W1" s="299"/>
      <c r="X1" s="297" t="s">
        <v>127</v>
      </c>
      <c r="Y1" s="298"/>
      <c r="Z1" s="299"/>
      <c r="AA1" s="297" t="s">
        <v>128</v>
      </c>
      <c r="AB1" s="298"/>
      <c r="AC1" s="299"/>
      <c r="AD1" s="102" t="s">
        <v>163</v>
      </c>
      <c r="AE1" s="102" t="s">
        <v>168</v>
      </c>
      <c r="AF1" s="102" t="s">
        <v>166</v>
      </c>
      <c r="AG1" s="297" t="s">
        <v>129</v>
      </c>
      <c r="AH1" s="298"/>
      <c r="AI1" s="299"/>
      <c r="AJ1" s="297" t="s">
        <v>130</v>
      </c>
      <c r="AK1" s="298"/>
      <c r="AL1" s="299"/>
      <c r="AM1" s="297" t="s">
        <v>131</v>
      </c>
      <c r="AN1" s="298"/>
      <c r="AO1" s="299"/>
      <c r="AP1" s="297" t="s">
        <v>132</v>
      </c>
      <c r="AQ1" s="298"/>
      <c r="AR1" s="299"/>
      <c r="AS1" s="102" t="s">
        <v>165</v>
      </c>
      <c r="AT1" s="297" t="s">
        <v>134</v>
      </c>
      <c r="AU1" s="298"/>
      <c r="AV1" s="299"/>
      <c r="AW1" s="297" t="s">
        <v>160</v>
      </c>
      <c r="AX1" s="298"/>
      <c r="AY1" s="226"/>
      <c r="AZ1" s="297" t="s">
        <v>161</v>
      </c>
      <c r="BA1" s="298"/>
      <c r="BB1" s="1" t="s">
        <v>164</v>
      </c>
      <c r="BD1" s="1" t="s">
        <v>167</v>
      </c>
    </row>
    <row r="2" spans="1:57" s="1" customFormat="1" ht="17.25" thickBot="1" x14ac:dyDescent="0.35">
      <c r="A2" s="292"/>
      <c r="B2" s="294"/>
      <c r="C2" s="296"/>
      <c r="D2" s="296"/>
      <c r="E2" s="225" t="s">
        <v>111</v>
      </c>
      <c r="F2" s="225" t="s">
        <v>110</v>
      </c>
      <c r="G2" s="225" t="s">
        <v>113</v>
      </c>
      <c r="H2" s="225" t="s">
        <v>112</v>
      </c>
      <c r="I2" s="294"/>
      <c r="J2" s="302"/>
      <c r="K2" s="13" t="s">
        <v>115</v>
      </c>
      <c r="L2" s="13" t="s">
        <v>116</v>
      </c>
      <c r="M2" s="13" t="s">
        <v>117</v>
      </c>
      <c r="N2" s="225" t="s">
        <v>114</v>
      </c>
      <c r="O2" s="13" t="s">
        <v>115</v>
      </c>
      <c r="P2" s="13" t="s">
        <v>116</v>
      </c>
      <c r="Q2" s="225" t="s">
        <v>114</v>
      </c>
      <c r="R2" s="13" t="s">
        <v>115</v>
      </c>
      <c r="S2" s="13" t="s">
        <v>116</v>
      </c>
      <c r="T2" s="225" t="s">
        <v>114</v>
      </c>
      <c r="U2" s="13" t="s">
        <v>115</v>
      </c>
      <c r="V2" s="13" t="s">
        <v>116</v>
      </c>
      <c r="W2" s="225" t="s">
        <v>114</v>
      </c>
      <c r="X2" s="13" t="s">
        <v>115</v>
      </c>
      <c r="Y2" s="13" t="s">
        <v>116</v>
      </c>
      <c r="Z2" s="225" t="s">
        <v>114</v>
      </c>
      <c r="AA2" s="13" t="s">
        <v>115</v>
      </c>
      <c r="AB2" s="13" t="s">
        <v>116</v>
      </c>
      <c r="AC2" s="225" t="s">
        <v>114</v>
      </c>
      <c r="AD2" s="104"/>
      <c r="AE2" s="104"/>
      <c r="AF2" s="104"/>
      <c r="AG2" s="13" t="s">
        <v>115</v>
      </c>
      <c r="AH2" s="13" t="s">
        <v>116</v>
      </c>
      <c r="AI2" s="225" t="s">
        <v>114</v>
      </c>
      <c r="AJ2" s="13" t="s">
        <v>115</v>
      </c>
      <c r="AK2" s="13" t="s">
        <v>116</v>
      </c>
      <c r="AL2" s="225" t="s">
        <v>114</v>
      </c>
      <c r="AM2" s="13" t="s">
        <v>115</v>
      </c>
      <c r="AN2" s="13" t="s">
        <v>116</v>
      </c>
      <c r="AO2" s="225" t="s">
        <v>114</v>
      </c>
      <c r="AP2" s="13" t="s">
        <v>115</v>
      </c>
      <c r="AQ2" s="13" t="s">
        <v>116</v>
      </c>
      <c r="AR2" s="225" t="s">
        <v>114</v>
      </c>
      <c r="AS2" s="225"/>
      <c r="AT2" s="13" t="s">
        <v>115</v>
      </c>
      <c r="AU2" s="13" t="s">
        <v>116</v>
      </c>
      <c r="AV2" s="225" t="s">
        <v>114</v>
      </c>
      <c r="AW2" s="85" t="s">
        <v>114</v>
      </c>
      <c r="AX2" s="88" t="s">
        <v>162</v>
      </c>
      <c r="AY2" s="243" t="s">
        <v>201</v>
      </c>
      <c r="AZ2" s="85" t="s">
        <v>200</v>
      </c>
      <c r="BA2" s="88" t="s">
        <v>162</v>
      </c>
      <c r="BB2" s="3" t="s">
        <v>198</v>
      </c>
      <c r="BC2" s="3" t="s">
        <v>199</v>
      </c>
      <c r="BD2" s="3" t="s">
        <v>198</v>
      </c>
      <c r="BE2" s="3" t="s">
        <v>199</v>
      </c>
    </row>
    <row r="3" spans="1:57" x14ac:dyDescent="0.3">
      <c r="A3" s="8" t="s">
        <v>136</v>
      </c>
      <c r="B3" s="9" t="s">
        <v>34</v>
      </c>
      <c r="C3" s="10" t="s">
        <v>35</v>
      </c>
      <c r="D3" s="10" t="s">
        <v>36</v>
      </c>
      <c r="E3" s="21">
        <v>22</v>
      </c>
      <c r="F3" s="21">
        <v>7.8</v>
      </c>
      <c r="G3" s="47">
        <v>128</v>
      </c>
      <c r="H3" s="21">
        <v>8.5</v>
      </c>
      <c r="I3" s="21">
        <v>0.7</v>
      </c>
      <c r="J3" s="21">
        <v>3</v>
      </c>
      <c r="K3" s="42">
        <v>1.9</v>
      </c>
      <c r="L3" s="42">
        <v>2</v>
      </c>
      <c r="M3" s="42"/>
      <c r="N3" s="44">
        <f>ROUND(AVERAGE(K3:M3),1)</f>
        <v>2</v>
      </c>
      <c r="O3" s="42">
        <v>1.8</v>
      </c>
      <c r="P3" s="42">
        <v>1.7</v>
      </c>
      <c r="Q3" s="44">
        <f>ROUND(AVERAGE(O3:P3),1)</f>
        <v>1.8</v>
      </c>
      <c r="R3" s="17">
        <v>0.88900000000000001</v>
      </c>
      <c r="S3" s="17">
        <v>0.93700000000000006</v>
      </c>
      <c r="T3" s="23">
        <f>ROUND(AVERAGE(R3:S3),3)</f>
        <v>0.91300000000000003</v>
      </c>
      <c r="U3" s="36">
        <v>0.84799999999999998</v>
      </c>
      <c r="V3" s="36">
        <v>0.84899999999999998</v>
      </c>
      <c r="W3" s="37">
        <f>ROUND(AVERAGE(U3:V3),3)</f>
        <v>0.84899999999999998</v>
      </c>
      <c r="X3" s="17">
        <v>3.6999999999999998E-2</v>
      </c>
      <c r="Y3" s="17">
        <v>0.04</v>
      </c>
      <c r="Z3" s="22">
        <f>ROUND(AVERAGE(X3:Y3),3)</f>
        <v>3.9E-2</v>
      </c>
      <c r="AA3" s="19">
        <v>0.749</v>
      </c>
      <c r="AB3" s="19">
        <v>0.79500000000000004</v>
      </c>
      <c r="AC3" s="22">
        <f>ROUND(AVERAGE(AA3:AB3),3)</f>
        <v>0.77200000000000002</v>
      </c>
      <c r="AD3" s="105">
        <f>(AC3*62.004)/14.007</f>
        <v>3.4173690297708292</v>
      </c>
      <c r="AE3" s="105">
        <f>1/AD3</f>
        <v>0.29262277245693324</v>
      </c>
      <c r="AF3" s="103">
        <f>((AD3*0.001)/62.004)*1000*1000</f>
        <v>55.115299493110598</v>
      </c>
      <c r="AG3" s="19">
        <v>3.9E-2</v>
      </c>
      <c r="AH3" s="19">
        <v>4.3999999999999997E-2</v>
      </c>
      <c r="AI3" s="22">
        <f>ROUND(AVERAGE(AG3:AH3),3)</f>
        <v>4.2000000000000003E-2</v>
      </c>
      <c r="AJ3" s="33">
        <v>3.1E-2</v>
      </c>
      <c r="AK3" s="33">
        <v>2.5000000000000001E-2</v>
      </c>
      <c r="AL3" s="35">
        <f>ROUND(AVERAGE(AJ3:AK3),3)</f>
        <v>2.8000000000000001E-2</v>
      </c>
      <c r="AM3" s="33">
        <v>1.4E-2</v>
      </c>
      <c r="AN3" s="33">
        <v>1.2999999999999999E-2</v>
      </c>
      <c r="AO3" s="35">
        <f>ROUND(AVERAGE(AM3:AN3),3)</f>
        <v>1.4E-2</v>
      </c>
      <c r="AP3" s="19">
        <v>10.35</v>
      </c>
      <c r="AQ3" s="19">
        <v>10.739000000000001</v>
      </c>
      <c r="AR3" s="22">
        <f>ROUND(AVERAGE(AP3:AQ3),3)</f>
        <v>10.545</v>
      </c>
      <c r="AS3" s="103">
        <f>((AR3*0.001)/35.453)*1000*1000</f>
        <v>297.4360420838857</v>
      </c>
      <c r="AT3" s="27">
        <v>5.45E-2</v>
      </c>
      <c r="AU3" s="27">
        <v>5.4600000000000003E-2</v>
      </c>
      <c r="AV3" s="28">
        <f>ROUND(AVERAGE(AT3:AU3),4)</f>
        <v>5.4600000000000003E-2</v>
      </c>
      <c r="AW3" s="239">
        <v>6.11</v>
      </c>
      <c r="AX3" s="236">
        <v>7.3481157842678214E-3</v>
      </c>
      <c r="AY3" s="239"/>
      <c r="AZ3" s="239">
        <v>2.89</v>
      </c>
      <c r="BA3" s="236">
        <v>0.12028548624194381</v>
      </c>
      <c r="BB3" s="244"/>
      <c r="BC3" s="244">
        <f>AF3/AS3</f>
        <v>0.1853013478358701</v>
      </c>
      <c r="BD3" s="245"/>
      <c r="BE3" s="245">
        <f>AE3</f>
        <v>0.29262277245693324</v>
      </c>
    </row>
    <row r="4" spans="1:57" x14ac:dyDescent="0.3">
      <c r="A4" s="224" t="s">
        <v>37</v>
      </c>
      <c r="B4" s="5" t="s">
        <v>38</v>
      </c>
      <c r="C4" s="6" t="s">
        <v>39</v>
      </c>
      <c r="D4" s="6" t="s">
        <v>40</v>
      </c>
      <c r="E4" s="24">
        <v>22.9</v>
      </c>
      <c r="F4" s="24">
        <v>7.1</v>
      </c>
      <c r="G4" s="48">
        <v>66</v>
      </c>
      <c r="H4" s="24">
        <v>7.7</v>
      </c>
      <c r="I4" s="24">
        <v>1</v>
      </c>
      <c r="J4" s="24">
        <v>4.4000000000000004</v>
      </c>
      <c r="K4" s="43">
        <v>3.3</v>
      </c>
      <c r="L4" s="43">
        <v>3</v>
      </c>
      <c r="M4" s="43"/>
      <c r="N4" s="44">
        <f t="shared" ref="N4:N40" si="0">ROUND(AVERAGE(K4:M4),1)</f>
        <v>3.2</v>
      </c>
      <c r="O4" s="43">
        <v>2.4</v>
      </c>
      <c r="P4" s="43">
        <v>2.2999999999999998</v>
      </c>
      <c r="Q4" s="44">
        <f t="shared" ref="Q4:Q40" si="1">ROUND(AVERAGE(O4:P4),1)</f>
        <v>2.4</v>
      </c>
      <c r="R4" s="18">
        <v>0.98099999999999998</v>
      </c>
      <c r="S4" s="18">
        <v>0.96299999999999997</v>
      </c>
      <c r="T4" s="23">
        <f t="shared" ref="T4:T40" si="2">ROUND(AVERAGE(R4:S4),3)</f>
        <v>0.97199999999999998</v>
      </c>
      <c r="U4" s="38">
        <v>0.85599999999999998</v>
      </c>
      <c r="V4" s="38">
        <v>0.86499999999999999</v>
      </c>
      <c r="W4" s="37">
        <f t="shared" ref="W4:W40" si="3">ROUND(AVERAGE(U4:V4),3)</f>
        <v>0.86099999999999999</v>
      </c>
      <c r="X4" s="18">
        <v>3.1E-2</v>
      </c>
      <c r="Y4" s="18">
        <v>3.4000000000000002E-2</v>
      </c>
      <c r="Z4" s="22">
        <f t="shared" ref="Z4:Z40" si="4">ROUND(AVERAGE(X4:Y4),3)</f>
        <v>3.3000000000000002E-2</v>
      </c>
      <c r="AA4" s="20">
        <v>0.754</v>
      </c>
      <c r="AB4" s="20">
        <v>0.78500000000000003</v>
      </c>
      <c r="AC4" s="22">
        <f t="shared" ref="AC4:AC40" si="5">ROUND(AVERAGE(AA4:AB4),3)</f>
        <v>0.77</v>
      </c>
      <c r="AD4" s="105">
        <f t="shared" ref="AD4:AD38" si="6">(AC4*62.004)/14.007</f>
        <v>3.4085157421289356</v>
      </c>
      <c r="AE4" s="105">
        <f t="shared" ref="AE4:AE38" si="7">1/AD4</f>
        <v>0.29338283160617201</v>
      </c>
      <c r="AF4" s="103">
        <f t="shared" ref="AF4:AF38" si="8">((AD4*0.001)/62.004)*1000*1000</f>
        <v>54.972513743128431</v>
      </c>
      <c r="AG4" s="20">
        <v>3.7999999999999999E-2</v>
      </c>
      <c r="AH4" s="20">
        <v>3.3000000000000002E-2</v>
      </c>
      <c r="AI4" s="22">
        <f t="shared" ref="AI4:AI40" si="9">ROUND(AVERAGE(AG4:AH4),3)</f>
        <v>3.5999999999999997E-2</v>
      </c>
      <c r="AJ4" s="34">
        <v>1.2999999999999999E-2</v>
      </c>
      <c r="AK4" s="34">
        <v>1.2E-2</v>
      </c>
      <c r="AL4" s="35">
        <f t="shared" ref="AL4:AL40" si="10">ROUND(AVERAGE(AJ4:AK4),3)</f>
        <v>1.2999999999999999E-2</v>
      </c>
      <c r="AM4" s="34">
        <v>1E-3</v>
      </c>
      <c r="AN4" s="34">
        <v>0</v>
      </c>
      <c r="AO4" s="35">
        <f t="shared" ref="AO4:AO40" si="11">ROUND(AVERAGE(AM4:AN4),3)</f>
        <v>1E-3</v>
      </c>
      <c r="AP4" s="20">
        <v>4.0720000000000001</v>
      </c>
      <c r="AQ4" s="20">
        <v>4.1779999999999999</v>
      </c>
      <c r="AR4" s="22">
        <f t="shared" ref="AR4:AR40" si="12">ROUND(AVERAGE(AP4:AQ4),3)</f>
        <v>4.125</v>
      </c>
      <c r="AS4" s="103">
        <f t="shared" ref="AS4:AS38" si="13">((AR4*0.001)/35.453)*1000*1000</f>
        <v>116.35122556624262</v>
      </c>
      <c r="AT4" s="29">
        <v>6.6699999999999995E-2</v>
      </c>
      <c r="AU4" s="29">
        <v>6.7699999999999996E-2</v>
      </c>
      <c r="AV4" s="28">
        <f t="shared" ref="AV4:AV40" si="14">ROUND(AVERAGE(AT4:AU4),4)</f>
        <v>6.7199999999999996E-2</v>
      </c>
      <c r="AW4" s="240">
        <v>3.81</v>
      </c>
      <c r="AX4" s="237">
        <v>0.14633419838849179</v>
      </c>
      <c r="AY4" s="240">
        <v>2.95</v>
      </c>
      <c r="AZ4" s="240"/>
      <c r="BA4" s="237">
        <v>0.39527587902775624</v>
      </c>
      <c r="BB4" s="244">
        <f>AF4/AS4</f>
        <v>0.4724704314509412</v>
      </c>
      <c r="BC4" s="244"/>
      <c r="BD4" s="245">
        <f>AE4</f>
        <v>0.29338283160617201</v>
      </c>
      <c r="BE4" s="245"/>
    </row>
    <row r="5" spans="1:57" x14ac:dyDescent="0.3">
      <c r="A5" s="224" t="s">
        <v>0</v>
      </c>
      <c r="B5" s="5" t="s">
        <v>41</v>
      </c>
      <c r="C5" s="6" t="s">
        <v>42</v>
      </c>
      <c r="D5" s="6" t="s">
        <v>36</v>
      </c>
      <c r="E5" s="24">
        <v>22.7</v>
      </c>
      <c r="F5" s="24">
        <v>7</v>
      </c>
      <c r="G5" s="48">
        <v>77</v>
      </c>
      <c r="H5" s="24">
        <v>8.1999999999999993</v>
      </c>
      <c r="I5" s="24">
        <v>0.8</v>
      </c>
      <c r="J5" s="24">
        <v>4</v>
      </c>
      <c r="K5" s="43">
        <v>2.8</v>
      </c>
      <c r="L5" s="43">
        <v>2.7</v>
      </c>
      <c r="M5" s="43"/>
      <c r="N5" s="44">
        <f t="shared" si="0"/>
        <v>2.8</v>
      </c>
      <c r="O5" s="43">
        <v>2.2999999999999998</v>
      </c>
      <c r="P5" s="43">
        <v>2.2000000000000002</v>
      </c>
      <c r="Q5" s="44">
        <f t="shared" si="1"/>
        <v>2.2999999999999998</v>
      </c>
      <c r="R5" s="18">
        <v>0.998</v>
      </c>
      <c r="S5" s="18">
        <v>0.97099999999999997</v>
      </c>
      <c r="T5" s="23">
        <f t="shared" si="2"/>
        <v>0.98499999999999999</v>
      </c>
      <c r="U5" s="38">
        <v>0.87</v>
      </c>
      <c r="V5" s="38">
        <v>0.85099999999999998</v>
      </c>
      <c r="W5" s="37">
        <f t="shared" si="3"/>
        <v>0.86099999999999999</v>
      </c>
      <c r="X5" s="18">
        <v>2.8000000000000001E-2</v>
      </c>
      <c r="Y5" s="18">
        <v>3.1E-2</v>
      </c>
      <c r="Z5" s="22">
        <f t="shared" si="4"/>
        <v>0.03</v>
      </c>
      <c r="AA5" s="20">
        <v>0.75800000000000001</v>
      </c>
      <c r="AB5" s="20">
        <v>0.79300000000000004</v>
      </c>
      <c r="AC5" s="22">
        <f t="shared" si="5"/>
        <v>0.77600000000000002</v>
      </c>
      <c r="AD5" s="105">
        <f t="shared" si="6"/>
        <v>3.4350756050546156</v>
      </c>
      <c r="AE5" s="105">
        <f t="shared" si="7"/>
        <v>0.29111440765045421</v>
      </c>
      <c r="AF5" s="103">
        <f t="shared" si="8"/>
        <v>55.400870993074896</v>
      </c>
      <c r="AG5" s="20">
        <v>3.9E-2</v>
      </c>
      <c r="AH5" s="20">
        <v>3.5999999999999997E-2</v>
      </c>
      <c r="AI5" s="22">
        <f t="shared" si="9"/>
        <v>3.7999999999999999E-2</v>
      </c>
      <c r="AJ5" s="34">
        <v>1.2999999999999999E-2</v>
      </c>
      <c r="AK5" s="34">
        <v>1.2E-2</v>
      </c>
      <c r="AL5" s="35">
        <f t="shared" si="10"/>
        <v>1.2999999999999999E-2</v>
      </c>
      <c r="AM5" s="34">
        <v>1E-3</v>
      </c>
      <c r="AN5" s="34">
        <v>0</v>
      </c>
      <c r="AO5" s="35">
        <f t="shared" si="11"/>
        <v>1E-3</v>
      </c>
      <c r="AP5" s="20">
        <v>4.9989999999999997</v>
      </c>
      <c r="AQ5" s="20">
        <v>5.149</v>
      </c>
      <c r="AR5" s="22">
        <f t="shared" si="12"/>
        <v>5.0739999999999998</v>
      </c>
      <c r="AS5" s="103">
        <f t="shared" si="13"/>
        <v>143.11905903590667</v>
      </c>
      <c r="AT5" s="29">
        <v>6.3799999999999996E-2</v>
      </c>
      <c r="AU5" s="29">
        <v>6.4600000000000005E-2</v>
      </c>
      <c r="AV5" s="28">
        <f t="shared" si="14"/>
        <v>6.4199999999999993E-2</v>
      </c>
      <c r="AW5" s="240">
        <v>4.62</v>
      </c>
      <c r="AX5" s="237">
        <v>0.1458337888189406</v>
      </c>
      <c r="AY5" s="240"/>
      <c r="AZ5" s="240">
        <v>2.84</v>
      </c>
      <c r="BA5" s="237">
        <v>0.29776615159408631</v>
      </c>
      <c r="BB5" s="244"/>
      <c r="BC5" s="244">
        <f>AF5/AS5</f>
        <v>0.38709638930182982</v>
      </c>
      <c r="BD5" s="245"/>
      <c r="BE5" s="245">
        <f>AE5</f>
        <v>0.29111440765045421</v>
      </c>
    </row>
    <row r="6" spans="1:57" x14ac:dyDescent="0.3">
      <c r="A6" s="224" t="s">
        <v>1</v>
      </c>
      <c r="B6" s="5" t="s">
        <v>43</v>
      </c>
      <c r="C6" s="6" t="s">
        <v>44</v>
      </c>
      <c r="D6" s="6" t="s">
        <v>45</v>
      </c>
      <c r="E6" s="24">
        <v>23.5</v>
      </c>
      <c r="F6" s="24">
        <v>7.1</v>
      </c>
      <c r="G6" s="48">
        <v>76</v>
      </c>
      <c r="H6" s="24">
        <v>8</v>
      </c>
      <c r="I6" s="24">
        <v>0.7</v>
      </c>
      <c r="J6" s="24">
        <v>3.8</v>
      </c>
      <c r="K6" s="43">
        <v>2.6</v>
      </c>
      <c r="L6" s="43">
        <v>2.5</v>
      </c>
      <c r="M6" s="43"/>
      <c r="N6" s="44">
        <f t="shared" si="0"/>
        <v>2.6</v>
      </c>
      <c r="O6" s="43">
        <v>2.2999999999999998</v>
      </c>
      <c r="P6" s="43">
        <v>2.2999999999999998</v>
      </c>
      <c r="Q6" s="44">
        <f t="shared" si="1"/>
        <v>2.2999999999999998</v>
      </c>
      <c r="R6" s="18">
        <v>0.70799999999999996</v>
      </c>
      <c r="S6" s="18">
        <v>0.71599999999999997</v>
      </c>
      <c r="T6" s="23">
        <f t="shared" si="2"/>
        <v>0.71199999999999997</v>
      </c>
      <c r="U6" s="38">
        <v>0.58899999999999997</v>
      </c>
      <c r="V6" s="38">
        <v>0.58299999999999996</v>
      </c>
      <c r="W6" s="37">
        <f t="shared" si="3"/>
        <v>0.58599999999999997</v>
      </c>
      <c r="X6" s="18">
        <v>4.7E-2</v>
      </c>
      <c r="Y6" s="18">
        <v>4.4999999999999998E-2</v>
      </c>
      <c r="Z6" s="22">
        <f t="shared" si="4"/>
        <v>4.5999999999999999E-2</v>
      </c>
      <c r="AA6" s="20">
        <v>0.501</v>
      </c>
      <c r="AB6" s="20">
        <v>0.53200000000000003</v>
      </c>
      <c r="AC6" s="22">
        <f t="shared" si="5"/>
        <v>0.51700000000000002</v>
      </c>
      <c r="AD6" s="105">
        <f t="shared" si="6"/>
        <v>2.2885748554294283</v>
      </c>
      <c r="AE6" s="105">
        <f t="shared" si="7"/>
        <v>0.43695315345600089</v>
      </c>
      <c r="AF6" s="103">
        <f t="shared" si="8"/>
        <v>36.910116370386241</v>
      </c>
      <c r="AG6" s="20">
        <v>4.3999999999999997E-2</v>
      </c>
      <c r="AH6" s="20">
        <v>0.04</v>
      </c>
      <c r="AI6" s="22">
        <f t="shared" si="9"/>
        <v>4.2000000000000003E-2</v>
      </c>
      <c r="AJ6" s="34">
        <v>2.3E-2</v>
      </c>
      <c r="AK6" s="34">
        <v>2.4E-2</v>
      </c>
      <c r="AL6" s="35">
        <f t="shared" si="10"/>
        <v>2.4E-2</v>
      </c>
      <c r="AM6" s="34">
        <v>1.0999999999999999E-2</v>
      </c>
      <c r="AN6" s="34">
        <v>0.01</v>
      </c>
      <c r="AO6" s="35">
        <f t="shared" si="11"/>
        <v>1.0999999999999999E-2</v>
      </c>
      <c r="AP6" s="20">
        <v>4.3739999999999997</v>
      </c>
      <c r="AQ6" s="20">
        <v>4.524</v>
      </c>
      <c r="AR6" s="22">
        <f t="shared" si="12"/>
        <v>4.4489999999999998</v>
      </c>
      <c r="AS6" s="103">
        <f t="shared" si="13"/>
        <v>125.49008546526386</v>
      </c>
      <c r="AT6" s="29">
        <v>8.9700000000000002E-2</v>
      </c>
      <c r="AU6" s="29">
        <v>8.9700000000000002E-2</v>
      </c>
      <c r="AV6" s="28">
        <f t="shared" si="14"/>
        <v>8.9700000000000002E-2</v>
      </c>
      <c r="AW6" s="240">
        <v>6.03</v>
      </c>
      <c r="AX6" s="237">
        <v>2.4118817629470001E-2</v>
      </c>
      <c r="AY6" s="240">
        <v>1.99</v>
      </c>
      <c r="AZ6" s="240"/>
      <c r="BA6" s="237">
        <v>1.1155909842588655E-2</v>
      </c>
      <c r="BB6" s="244">
        <f>AF6/AS6</f>
        <v>0.29412774908503114</v>
      </c>
      <c r="BC6" s="244"/>
      <c r="BD6" s="245">
        <f>AE6</f>
        <v>0.43695315345600089</v>
      </c>
      <c r="BE6" s="245"/>
    </row>
    <row r="7" spans="1:57" x14ac:dyDescent="0.3">
      <c r="A7" s="224" t="s">
        <v>2</v>
      </c>
      <c r="B7" s="5" t="s">
        <v>46</v>
      </c>
      <c r="C7" s="6" t="s">
        <v>47</v>
      </c>
      <c r="D7" s="6" t="s">
        <v>36</v>
      </c>
      <c r="E7" s="24">
        <v>23.1</v>
      </c>
      <c r="F7" s="24">
        <v>7</v>
      </c>
      <c r="G7" s="48">
        <v>81</v>
      </c>
      <c r="H7" s="24">
        <v>8</v>
      </c>
      <c r="I7" s="24">
        <v>0.8</v>
      </c>
      <c r="J7" s="24">
        <v>3.7</v>
      </c>
      <c r="K7" s="43">
        <v>3</v>
      </c>
      <c r="L7" s="43">
        <v>2.8</v>
      </c>
      <c r="M7" s="43"/>
      <c r="N7" s="44">
        <f t="shared" si="0"/>
        <v>2.9</v>
      </c>
      <c r="O7" s="43">
        <v>2.2000000000000002</v>
      </c>
      <c r="P7" s="43">
        <v>2.1</v>
      </c>
      <c r="Q7" s="44">
        <f t="shared" si="1"/>
        <v>2.2000000000000002</v>
      </c>
      <c r="R7" s="18">
        <v>0.99399999999999999</v>
      </c>
      <c r="S7" s="18">
        <v>1.0109999999999999</v>
      </c>
      <c r="T7" s="23">
        <f t="shared" si="2"/>
        <v>1.0029999999999999</v>
      </c>
      <c r="U7" s="38">
        <v>0.85399999999999998</v>
      </c>
      <c r="V7" s="38">
        <v>0.871</v>
      </c>
      <c r="W7" s="37">
        <f t="shared" si="3"/>
        <v>0.86299999999999999</v>
      </c>
      <c r="X7" s="18">
        <v>5.6000000000000001E-2</v>
      </c>
      <c r="Y7" s="18">
        <v>4.9000000000000002E-2</v>
      </c>
      <c r="Z7" s="22">
        <f t="shared" si="4"/>
        <v>5.2999999999999999E-2</v>
      </c>
      <c r="AA7" s="20">
        <v>0.75700000000000001</v>
      </c>
      <c r="AB7" s="20">
        <v>0.78900000000000003</v>
      </c>
      <c r="AC7" s="22">
        <f t="shared" si="5"/>
        <v>0.77300000000000002</v>
      </c>
      <c r="AD7" s="105">
        <f t="shared" si="6"/>
        <v>3.4217956735917756</v>
      </c>
      <c r="AE7" s="105">
        <f t="shared" si="7"/>
        <v>0.29224421777070175</v>
      </c>
      <c r="AF7" s="103">
        <f t="shared" si="8"/>
        <v>55.186692368101667</v>
      </c>
      <c r="AG7" s="20">
        <v>5.0999999999999997E-2</v>
      </c>
      <c r="AH7" s="20">
        <v>4.8000000000000001E-2</v>
      </c>
      <c r="AI7" s="22">
        <f t="shared" si="9"/>
        <v>0.05</v>
      </c>
      <c r="AJ7" s="34">
        <v>1.7999999999999999E-2</v>
      </c>
      <c r="AK7" s="34">
        <v>1.9E-2</v>
      </c>
      <c r="AL7" s="35">
        <f t="shared" si="10"/>
        <v>1.9E-2</v>
      </c>
      <c r="AM7" s="34">
        <v>6.0000000000000001E-3</v>
      </c>
      <c r="AN7" s="34">
        <v>8.0000000000000002E-3</v>
      </c>
      <c r="AO7" s="35">
        <f t="shared" si="11"/>
        <v>7.0000000000000001E-3</v>
      </c>
      <c r="AP7" s="20">
        <v>5.27</v>
      </c>
      <c r="AQ7" s="20">
        <v>5.423</v>
      </c>
      <c r="AR7" s="22">
        <f t="shared" si="12"/>
        <v>5.3470000000000004</v>
      </c>
      <c r="AS7" s="103">
        <f t="shared" si="13"/>
        <v>150.8193946915635</v>
      </c>
      <c r="AT7" s="29">
        <v>6.6900000000000001E-2</v>
      </c>
      <c r="AU7" s="29">
        <v>6.7900000000000002E-2</v>
      </c>
      <c r="AV7" s="28">
        <f t="shared" si="14"/>
        <v>6.7400000000000002E-2</v>
      </c>
      <c r="AW7" s="240">
        <v>4.99</v>
      </c>
      <c r="AX7" s="237">
        <v>6.6754669529250799E-2</v>
      </c>
      <c r="AY7" s="240"/>
      <c r="AZ7" s="240">
        <v>2.78</v>
      </c>
      <c r="BA7" s="237">
        <v>1.4065169879025738E-2</v>
      </c>
      <c r="BB7" s="244"/>
      <c r="BC7" s="244">
        <f>AF7/AS7</f>
        <v>0.36591243772700732</v>
      </c>
      <c r="BD7" s="245"/>
      <c r="BE7" s="245">
        <f>AE7</f>
        <v>0.29224421777070175</v>
      </c>
    </row>
    <row r="8" spans="1:57" x14ac:dyDescent="0.3">
      <c r="A8" s="224" t="s">
        <v>3</v>
      </c>
      <c r="B8" s="5" t="s">
        <v>46</v>
      </c>
      <c r="C8" s="6" t="s">
        <v>44</v>
      </c>
      <c r="D8" s="6" t="s">
        <v>48</v>
      </c>
      <c r="E8" s="24">
        <v>23.4</v>
      </c>
      <c r="F8" s="24">
        <v>7.1</v>
      </c>
      <c r="G8" s="48">
        <v>96</v>
      </c>
      <c r="H8" s="24">
        <v>8.1</v>
      </c>
      <c r="I8" s="24">
        <v>0.8</v>
      </c>
      <c r="J8" s="24">
        <v>3.9</v>
      </c>
      <c r="K8" s="43">
        <v>3.1</v>
      </c>
      <c r="L8" s="43">
        <v>3.1</v>
      </c>
      <c r="M8" s="43"/>
      <c r="N8" s="44">
        <f t="shared" si="0"/>
        <v>3.1</v>
      </c>
      <c r="O8" s="43">
        <v>2.4</v>
      </c>
      <c r="P8" s="43">
        <v>2.2999999999999998</v>
      </c>
      <c r="Q8" s="44">
        <f t="shared" si="1"/>
        <v>2.4</v>
      </c>
      <c r="R8" s="18">
        <v>1.0620000000000001</v>
      </c>
      <c r="S8" s="18">
        <v>1.0620000000000001</v>
      </c>
      <c r="T8" s="23">
        <f t="shared" si="2"/>
        <v>1.0620000000000001</v>
      </c>
      <c r="U8" s="38">
        <v>0.91800000000000004</v>
      </c>
      <c r="V8" s="38">
        <v>0.91</v>
      </c>
      <c r="W8" s="37">
        <f t="shared" si="3"/>
        <v>0.91400000000000003</v>
      </c>
      <c r="X8" s="18">
        <v>7.1999999999999995E-2</v>
      </c>
      <c r="Y8" s="18">
        <v>7.8E-2</v>
      </c>
      <c r="Z8" s="22">
        <f t="shared" si="4"/>
        <v>7.4999999999999997E-2</v>
      </c>
      <c r="AA8" s="20">
        <v>0.76100000000000001</v>
      </c>
      <c r="AB8" s="20">
        <v>0.79200000000000004</v>
      </c>
      <c r="AC8" s="22">
        <f t="shared" si="5"/>
        <v>0.77700000000000002</v>
      </c>
      <c r="AD8" s="105">
        <f t="shared" si="6"/>
        <v>3.439502248875562</v>
      </c>
      <c r="AE8" s="105">
        <f t="shared" si="7"/>
        <v>0.29073974303314348</v>
      </c>
      <c r="AF8" s="103">
        <f t="shared" si="8"/>
        <v>55.472263868065966</v>
      </c>
      <c r="AG8" s="20">
        <v>6.5000000000000002E-2</v>
      </c>
      <c r="AH8" s="20">
        <v>6.0999999999999999E-2</v>
      </c>
      <c r="AI8" s="22">
        <f t="shared" si="9"/>
        <v>6.3E-2</v>
      </c>
      <c r="AJ8" s="34">
        <v>3.1E-2</v>
      </c>
      <c r="AK8" s="34">
        <v>3.1E-2</v>
      </c>
      <c r="AL8" s="35">
        <f t="shared" si="10"/>
        <v>3.1E-2</v>
      </c>
      <c r="AM8" s="34">
        <v>1.9E-2</v>
      </c>
      <c r="AN8" s="34">
        <v>1.9E-2</v>
      </c>
      <c r="AO8" s="35">
        <f t="shared" si="11"/>
        <v>1.9E-2</v>
      </c>
      <c r="AP8" s="20">
        <v>5.5119999999999996</v>
      </c>
      <c r="AQ8" s="20">
        <v>5.6440000000000001</v>
      </c>
      <c r="AR8" s="22">
        <f t="shared" si="12"/>
        <v>5.5780000000000003</v>
      </c>
      <c r="AS8" s="103">
        <f t="shared" si="13"/>
        <v>157.33506332327306</v>
      </c>
      <c r="AT8" s="29">
        <v>8.6800000000000002E-2</v>
      </c>
      <c r="AU8" s="29">
        <v>8.7499999999999994E-2</v>
      </c>
      <c r="AV8" s="28">
        <f t="shared" si="14"/>
        <v>8.72E-2</v>
      </c>
      <c r="AW8" s="241">
        <v>6.02</v>
      </c>
      <c r="AX8" s="238">
        <v>2.2523912828659738E-2</v>
      </c>
      <c r="AY8" s="241">
        <v>1.75</v>
      </c>
      <c r="AZ8" s="241"/>
      <c r="BA8" s="238">
        <v>0.3911400178285574</v>
      </c>
      <c r="BB8" s="244">
        <f>AF8/AS8</f>
        <v>0.35257407151569431</v>
      </c>
      <c r="BC8" s="244"/>
      <c r="BD8" s="245">
        <f>AE8</f>
        <v>0.29073974303314348</v>
      </c>
      <c r="BE8" s="245"/>
    </row>
    <row r="9" spans="1:57" x14ac:dyDescent="0.3">
      <c r="A9" s="224" t="s">
        <v>4</v>
      </c>
      <c r="B9" s="5" t="s">
        <v>49</v>
      </c>
      <c r="C9" s="6" t="s">
        <v>44</v>
      </c>
      <c r="D9" s="6" t="s">
        <v>36</v>
      </c>
      <c r="E9" s="24">
        <v>23.2</v>
      </c>
      <c r="F9" s="24">
        <v>6.8</v>
      </c>
      <c r="G9" s="48">
        <v>88</v>
      </c>
      <c r="H9" s="24">
        <v>7.5</v>
      </c>
      <c r="I9" s="24">
        <v>0.7</v>
      </c>
      <c r="J9" s="24">
        <v>3.9</v>
      </c>
      <c r="K9" s="43">
        <v>2.5</v>
      </c>
      <c r="L9" s="43">
        <v>2.5</v>
      </c>
      <c r="M9" s="43"/>
      <c r="N9" s="44">
        <f t="shared" si="0"/>
        <v>2.5</v>
      </c>
      <c r="O9" s="43">
        <v>2.1</v>
      </c>
      <c r="P9" s="43">
        <v>2.2000000000000002</v>
      </c>
      <c r="Q9" s="44">
        <f t="shared" si="1"/>
        <v>2.2000000000000002</v>
      </c>
      <c r="R9" s="18">
        <v>1.0269999999999999</v>
      </c>
      <c r="S9" s="18">
        <v>1.018</v>
      </c>
      <c r="T9" s="23">
        <f t="shared" si="2"/>
        <v>1.0229999999999999</v>
      </c>
      <c r="U9" s="38">
        <v>0.90100000000000002</v>
      </c>
      <c r="V9" s="38">
        <v>0.91300000000000003</v>
      </c>
      <c r="W9" s="37">
        <f t="shared" si="3"/>
        <v>0.90700000000000003</v>
      </c>
      <c r="X9" s="18">
        <v>4.2999999999999997E-2</v>
      </c>
      <c r="Y9" s="18">
        <v>4.5999999999999999E-2</v>
      </c>
      <c r="Z9" s="22">
        <f t="shared" si="4"/>
        <v>4.4999999999999998E-2</v>
      </c>
      <c r="AA9" s="20">
        <v>0.80100000000000005</v>
      </c>
      <c r="AB9" s="20">
        <v>0.82799999999999996</v>
      </c>
      <c r="AC9" s="22">
        <f t="shared" si="5"/>
        <v>0.81499999999999995</v>
      </c>
      <c r="AD9" s="105">
        <f t="shared" si="6"/>
        <v>3.6077147140715353</v>
      </c>
      <c r="AE9" s="105">
        <f t="shared" si="7"/>
        <v>0.27718377955429752</v>
      </c>
      <c r="AF9" s="103">
        <f t="shared" si="8"/>
        <v>58.185193117726854</v>
      </c>
      <c r="AG9" s="20">
        <v>5.2999999999999999E-2</v>
      </c>
      <c r="AH9" s="20">
        <v>4.9000000000000002E-2</v>
      </c>
      <c r="AI9" s="22">
        <f t="shared" si="9"/>
        <v>5.0999999999999997E-2</v>
      </c>
      <c r="AJ9" s="34">
        <v>2.4E-2</v>
      </c>
      <c r="AK9" s="34">
        <v>2.4E-2</v>
      </c>
      <c r="AL9" s="35">
        <f t="shared" si="10"/>
        <v>2.4E-2</v>
      </c>
      <c r="AM9" s="34">
        <v>1.2999999999999999E-2</v>
      </c>
      <c r="AN9" s="34">
        <v>1.4999999999999999E-2</v>
      </c>
      <c r="AO9" s="35">
        <f t="shared" si="11"/>
        <v>1.4E-2</v>
      </c>
      <c r="AP9" s="20">
        <v>5.6890000000000001</v>
      </c>
      <c r="AQ9" s="20">
        <v>5.8760000000000003</v>
      </c>
      <c r="AR9" s="22">
        <f t="shared" si="12"/>
        <v>5.7830000000000004</v>
      </c>
      <c r="AS9" s="103">
        <f t="shared" si="13"/>
        <v>163.11736665444394</v>
      </c>
      <c r="AT9" s="29">
        <v>6.8199999999999997E-2</v>
      </c>
      <c r="AU9" s="29">
        <v>6.88E-2</v>
      </c>
      <c r="AV9" s="28">
        <f t="shared" si="14"/>
        <v>6.8500000000000005E-2</v>
      </c>
      <c r="AW9" s="241">
        <v>5.99</v>
      </c>
      <c r="AX9" s="238">
        <v>0.11618142292758887</v>
      </c>
      <c r="AY9" s="242"/>
      <c r="AZ9" s="241">
        <v>2.52</v>
      </c>
      <c r="BA9" s="238">
        <v>7.5846255370376606E-2</v>
      </c>
      <c r="BB9" s="244"/>
      <c r="BC9" s="244">
        <f>AF9/AS9</f>
        <v>0.35670753097056368</v>
      </c>
      <c r="BD9" s="245"/>
      <c r="BE9" s="245">
        <f>AE9</f>
        <v>0.27718377955429752</v>
      </c>
    </row>
    <row r="10" spans="1:57" x14ac:dyDescent="0.3">
      <c r="A10" s="224" t="s">
        <v>5</v>
      </c>
      <c r="B10" s="5" t="s">
        <v>50</v>
      </c>
      <c r="C10" s="6" t="s">
        <v>42</v>
      </c>
      <c r="D10" s="6" t="s">
        <v>51</v>
      </c>
      <c r="E10" s="24">
        <v>23.6</v>
      </c>
      <c r="F10" s="24">
        <v>6.8</v>
      </c>
      <c r="G10" s="48">
        <v>111</v>
      </c>
      <c r="H10" s="24">
        <v>7.4</v>
      </c>
      <c r="I10" s="24">
        <v>0.6</v>
      </c>
      <c r="J10" s="24">
        <v>2.8</v>
      </c>
      <c r="K10" s="43">
        <v>1.9</v>
      </c>
      <c r="L10" s="43">
        <v>1.8</v>
      </c>
      <c r="M10" s="43"/>
      <c r="N10" s="44">
        <f t="shared" si="0"/>
        <v>1.9</v>
      </c>
      <c r="O10" s="43">
        <v>1.5</v>
      </c>
      <c r="P10" s="43">
        <v>1.5</v>
      </c>
      <c r="Q10" s="44">
        <f t="shared" si="1"/>
        <v>1.5</v>
      </c>
      <c r="R10" s="18">
        <v>1.7829999999999999</v>
      </c>
      <c r="S10" s="18">
        <v>1.841</v>
      </c>
      <c r="T10" s="23">
        <f t="shared" si="2"/>
        <v>1.8120000000000001</v>
      </c>
      <c r="U10" s="38">
        <v>1.698</v>
      </c>
      <c r="V10" s="38">
        <v>1.698</v>
      </c>
      <c r="W10" s="37">
        <f t="shared" si="3"/>
        <v>1.698</v>
      </c>
      <c r="X10" s="18">
        <v>7.1999999999999995E-2</v>
      </c>
      <c r="Y10" s="18">
        <v>7.2999999999999995E-2</v>
      </c>
      <c r="Z10" s="22">
        <f t="shared" si="4"/>
        <v>7.2999999999999995E-2</v>
      </c>
      <c r="AA10" s="20">
        <v>1.5449999999999999</v>
      </c>
      <c r="AB10" s="20">
        <v>1.6240000000000001</v>
      </c>
      <c r="AC10" s="22">
        <f t="shared" si="5"/>
        <v>1.585</v>
      </c>
      <c r="AD10" s="105">
        <f t="shared" si="6"/>
        <v>7.0162304562004705</v>
      </c>
      <c r="AE10" s="105">
        <f t="shared" si="7"/>
        <v>0.14252667529132648</v>
      </c>
      <c r="AF10" s="103">
        <f t="shared" si="8"/>
        <v>113.15770686085527</v>
      </c>
      <c r="AG10" s="20">
        <v>0.20599999999999999</v>
      </c>
      <c r="AH10" s="20">
        <v>0.20799999999999999</v>
      </c>
      <c r="AI10" s="22">
        <f t="shared" si="9"/>
        <v>0.20699999999999999</v>
      </c>
      <c r="AJ10" s="34">
        <v>0.16700000000000001</v>
      </c>
      <c r="AK10" s="34">
        <v>0.17599999999999999</v>
      </c>
      <c r="AL10" s="35">
        <f t="shared" si="10"/>
        <v>0.17199999999999999</v>
      </c>
      <c r="AM10" s="34">
        <v>0.16600000000000001</v>
      </c>
      <c r="AN10" s="34">
        <v>0.17100000000000001</v>
      </c>
      <c r="AO10" s="35">
        <f t="shared" si="11"/>
        <v>0.16900000000000001</v>
      </c>
      <c r="AP10" s="20">
        <v>7.0750000000000002</v>
      </c>
      <c r="AQ10" s="20">
        <v>7.3440000000000003</v>
      </c>
      <c r="AR10" s="22">
        <f t="shared" si="12"/>
        <v>7.21</v>
      </c>
      <c r="AS10" s="103">
        <f t="shared" si="13"/>
        <v>203.36783911093562</v>
      </c>
      <c r="AT10" s="29">
        <v>4.0599999999999997E-2</v>
      </c>
      <c r="AU10" s="29">
        <v>4.1300000000000003E-2</v>
      </c>
      <c r="AV10" s="28">
        <f t="shared" si="14"/>
        <v>4.1000000000000002E-2</v>
      </c>
      <c r="AW10" s="241">
        <v>11.9</v>
      </c>
      <c r="AX10" s="238">
        <v>9.1951652465975212E-2</v>
      </c>
      <c r="AY10" s="241">
        <v>5.72</v>
      </c>
      <c r="AZ10" s="241"/>
      <c r="BA10" s="238">
        <v>0.35728687197153208</v>
      </c>
      <c r="BB10" s="244">
        <f>AF10/AS10</f>
        <v>0.55641888784159521</v>
      </c>
      <c r="BC10" s="244"/>
      <c r="BD10" s="245">
        <f>AE10</f>
        <v>0.14252667529132648</v>
      </c>
      <c r="BE10" s="245"/>
    </row>
    <row r="11" spans="1:57" x14ac:dyDescent="0.3">
      <c r="A11" s="224" t="s">
        <v>6</v>
      </c>
      <c r="B11" s="5" t="s">
        <v>52</v>
      </c>
      <c r="C11" s="6" t="s">
        <v>53</v>
      </c>
      <c r="D11" s="6" t="s">
        <v>36</v>
      </c>
      <c r="E11" s="24">
        <v>24.7</v>
      </c>
      <c r="F11" s="24">
        <v>6.9</v>
      </c>
      <c r="G11" s="48">
        <v>107</v>
      </c>
      <c r="H11" s="24">
        <v>7.6</v>
      </c>
      <c r="I11" s="24">
        <v>0.7</v>
      </c>
      <c r="J11" s="24">
        <v>3.5</v>
      </c>
      <c r="K11" s="43">
        <v>2.4</v>
      </c>
      <c r="L11" s="43">
        <v>2.5</v>
      </c>
      <c r="M11" s="43"/>
      <c r="N11" s="44">
        <f t="shared" si="0"/>
        <v>2.5</v>
      </c>
      <c r="O11" s="43">
        <v>1.9</v>
      </c>
      <c r="P11" s="43">
        <v>2</v>
      </c>
      <c r="Q11" s="44">
        <f t="shared" si="1"/>
        <v>2</v>
      </c>
      <c r="R11" s="18">
        <v>1.38</v>
      </c>
      <c r="S11" s="18">
        <v>1.383</v>
      </c>
      <c r="T11" s="23">
        <f t="shared" si="2"/>
        <v>1.3819999999999999</v>
      </c>
      <c r="U11" s="38">
        <v>1.208</v>
      </c>
      <c r="V11" s="38">
        <v>1.222</v>
      </c>
      <c r="W11" s="37">
        <f t="shared" si="3"/>
        <v>1.2150000000000001</v>
      </c>
      <c r="X11" s="18">
        <v>7.4999999999999997E-2</v>
      </c>
      <c r="Y11" s="18">
        <v>7.1999999999999995E-2</v>
      </c>
      <c r="Z11" s="22">
        <f t="shared" si="4"/>
        <v>7.3999999999999996E-2</v>
      </c>
      <c r="AA11" s="20">
        <v>1.0860000000000001</v>
      </c>
      <c r="AB11" s="20">
        <v>1.133</v>
      </c>
      <c r="AC11" s="22">
        <f t="shared" si="5"/>
        <v>1.1100000000000001</v>
      </c>
      <c r="AD11" s="105">
        <f t="shared" si="6"/>
        <v>4.9135746412508041</v>
      </c>
      <c r="AE11" s="105">
        <f t="shared" si="7"/>
        <v>0.20351782012320038</v>
      </c>
      <c r="AF11" s="103">
        <f t="shared" si="8"/>
        <v>79.246091240094273</v>
      </c>
      <c r="AG11" s="20">
        <v>0.107</v>
      </c>
      <c r="AH11" s="20">
        <v>0.10299999999999999</v>
      </c>
      <c r="AI11" s="22">
        <f t="shared" si="9"/>
        <v>0.105</v>
      </c>
      <c r="AJ11" s="34">
        <v>6.8000000000000005E-2</v>
      </c>
      <c r="AK11" s="34">
        <v>6.5000000000000002E-2</v>
      </c>
      <c r="AL11" s="35">
        <f t="shared" si="10"/>
        <v>6.7000000000000004E-2</v>
      </c>
      <c r="AM11" s="34">
        <v>6.4000000000000001E-2</v>
      </c>
      <c r="AN11" s="34">
        <v>6.3E-2</v>
      </c>
      <c r="AO11" s="35">
        <f t="shared" si="11"/>
        <v>6.4000000000000001E-2</v>
      </c>
      <c r="AP11" s="20">
        <v>6.7149999999999999</v>
      </c>
      <c r="AQ11" s="20">
        <v>6.9210000000000003</v>
      </c>
      <c r="AR11" s="22">
        <f t="shared" si="12"/>
        <v>6.8179999999999996</v>
      </c>
      <c r="AS11" s="103">
        <f t="shared" si="13"/>
        <v>192.3109468874284</v>
      </c>
      <c r="AT11" s="29">
        <v>5.62E-2</v>
      </c>
      <c r="AU11" s="29">
        <v>5.67E-2</v>
      </c>
      <c r="AV11" s="28">
        <f t="shared" si="14"/>
        <v>5.6500000000000002E-2</v>
      </c>
      <c r="AW11" s="241">
        <v>8.8699999999999992</v>
      </c>
      <c r="AX11" s="238">
        <v>4.0110324571358116E-2</v>
      </c>
      <c r="AY11" s="242"/>
      <c r="AZ11" s="241">
        <v>4.33</v>
      </c>
      <c r="BA11" s="238">
        <v>0.26428203698798752</v>
      </c>
      <c r="BB11" s="244"/>
      <c r="BC11" s="244">
        <f>AF11/AS11</f>
        <v>0.41207270060649204</v>
      </c>
      <c r="BD11" s="245"/>
      <c r="BE11" s="245">
        <f>AE11</f>
        <v>0.20351782012320038</v>
      </c>
    </row>
    <row r="12" spans="1:57" x14ac:dyDescent="0.3">
      <c r="A12" s="224" t="s">
        <v>7</v>
      </c>
      <c r="B12" s="5" t="s">
        <v>54</v>
      </c>
      <c r="C12" s="6" t="s">
        <v>55</v>
      </c>
      <c r="D12" s="6" t="s">
        <v>56</v>
      </c>
      <c r="E12" s="24">
        <v>24.3</v>
      </c>
      <c r="F12" s="24">
        <v>7</v>
      </c>
      <c r="G12" s="48">
        <v>104</v>
      </c>
      <c r="H12" s="24">
        <v>7.5</v>
      </c>
      <c r="I12" s="24">
        <v>1.2</v>
      </c>
      <c r="J12" s="24">
        <v>6.6</v>
      </c>
      <c r="K12" s="43">
        <v>4.7</v>
      </c>
      <c r="L12" s="43">
        <v>4.5999999999999996</v>
      </c>
      <c r="M12" s="43"/>
      <c r="N12" s="44">
        <f t="shared" si="0"/>
        <v>4.7</v>
      </c>
      <c r="O12" s="43">
        <v>4</v>
      </c>
      <c r="P12" s="43">
        <v>4</v>
      </c>
      <c r="Q12" s="44">
        <f t="shared" si="1"/>
        <v>4</v>
      </c>
      <c r="R12" s="18">
        <v>1.1719999999999999</v>
      </c>
      <c r="S12" s="18">
        <v>1.169</v>
      </c>
      <c r="T12" s="23">
        <f t="shared" si="2"/>
        <v>1.171</v>
      </c>
      <c r="U12" s="38">
        <v>0.95499999999999996</v>
      </c>
      <c r="V12" s="38">
        <v>0.96</v>
      </c>
      <c r="W12" s="37">
        <f t="shared" si="3"/>
        <v>0.95799999999999996</v>
      </c>
      <c r="X12" s="18">
        <v>0.20300000000000001</v>
      </c>
      <c r="Y12" s="18">
        <v>0.20200000000000001</v>
      </c>
      <c r="Z12" s="22">
        <f t="shared" si="4"/>
        <v>0.20300000000000001</v>
      </c>
      <c r="AA12" s="20">
        <v>0.59299999999999997</v>
      </c>
      <c r="AB12" s="20">
        <v>0.63800000000000001</v>
      </c>
      <c r="AC12" s="22">
        <f t="shared" si="5"/>
        <v>0.61599999999999999</v>
      </c>
      <c r="AD12" s="105">
        <f t="shared" si="6"/>
        <v>2.7268125937031482</v>
      </c>
      <c r="AE12" s="105">
        <f t="shared" si="7"/>
        <v>0.36672853950771506</v>
      </c>
      <c r="AF12" s="103">
        <f t="shared" si="8"/>
        <v>43.978010994502739</v>
      </c>
      <c r="AG12" s="20">
        <v>0.14399999999999999</v>
      </c>
      <c r="AH12" s="20">
        <v>0.13700000000000001</v>
      </c>
      <c r="AI12" s="22">
        <f t="shared" si="9"/>
        <v>0.14099999999999999</v>
      </c>
      <c r="AJ12" s="34">
        <v>9.5000000000000001E-2</v>
      </c>
      <c r="AK12" s="34">
        <v>9.5000000000000001E-2</v>
      </c>
      <c r="AL12" s="35">
        <f t="shared" si="10"/>
        <v>9.5000000000000001E-2</v>
      </c>
      <c r="AM12" s="34">
        <v>8.5999999999999993E-2</v>
      </c>
      <c r="AN12" s="34">
        <v>8.5999999999999993E-2</v>
      </c>
      <c r="AO12" s="35">
        <f t="shared" si="11"/>
        <v>8.5999999999999993E-2</v>
      </c>
      <c r="AP12" s="20">
        <v>6.4610000000000003</v>
      </c>
      <c r="AQ12" s="20">
        <v>6.6950000000000003</v>
      </c>
      <c r="AR12" s="22">
        <f t="shared" si="12"/>
        <v>6.5780000000000003</v>
      </c>
      <c r="AS12" s="103">
        <f t="shared" si="13"/>
        <v>185.54142103630159</v>
      </c>
      <c r="AT12" s="29">
        <v>0.154</v>
      </c>
      <c r="AU12" s="29">
        <v>0.15459999999999999</v>
      </c>
      <c r="AV12" s="28">
        <f t="shared" si="14"/>
        <v>0.15429999999999999</v>
      </c>
      <c r="AW12" s="241">
        <v>7</v>
      </c>
      <c r="AX12" s="238">
        <v>7.6044865401754223E-3</v>
      </c>
      <c r="AY12" s="241">
        <v>0.8</v>
      </c>
      <c r="AZ12" s="241"/>
      <c r="BA12" s="238">
        <v>9.7209980626484324E-2</v>
      </c>
      <c r="BB12" s="244">
        <f>AF12/AS12</f>
        <v>0.23702530005900055</v>
      </c>
      <c r="BC12" s="244"/>
      <c r="BD12" s="245">
        <f>AE12</f>
        <v>0.36672853950771506</v>
      </c>
      <c r="BE12" s="245"/>
    </row>
    <row r="13" spans="1:57" x14ac:dyDescent="0.3">
      <c r="A13" s="224" t="s">
        <v>8</v>
      </c>
      <c r="B13" s="5" t="s">
        <v>54</v>
      </c>
      <c r="C13" s="6" t="s">
        <v>44</v>
      </c>
      <c r="D13" s="6" t="s">
        <v>36</v>
      </c>
      <c r="E13" s="24">
        <v>24.6</v>
      </c>
      <c r="F13" s="24">
        <v>7</v>
      </c>
      <c r="G13" s="48">
        <v>115</v>
      </c>
      <c r="H13" s="24">
        <v>7.2</v>
      </c>
      <c r="I13" s="24">
        <v>0.8</v>
      </c>
      <c r="J13" s="24">
        <v>3.8</v>
      </c>
      <c r="K13" s="43">
        <v>2.9</v>
      </c>
      <c r="L13" s="43">
        <v>2.7</v>
      </c>
      <c r="M13" s="43"/>
      <c r="N13" s="44">
        <f t="shared" si="0"/>
        <v>2.8</v>
      </c>
      <c r="O13" s="43">
        <v>2.2000000000000002</v>
      </c>
      <c r="P13" s="43">
        <v>2.1</v>
      </c>
      <c r="Q13" s="44">
        <f t="shared" si="1"/>
        <v>2.2000000000000002</v>
      </c>
      <c r="R13" s="18">
        <v>1.556</v>
      </c>
      <c r="S13" s="18">
        <v>1.5449999999999999</v>
      </c>
      <c r="T13" s="23">
        <f t="shared" si="2"/>
        <v>1.5509999999999999</v>
      </c>
      <c r="U13" s="38">
        <v>1.415</v>
      </c>
      <c r="V13" s="38">
        <v>1.401</v>
      </c>
      <c r="W13" s="37">
        <f t="shared" si="3"/>
        <v>1.4079999999999999</v>
      </c>
      <c r="X13" s="18">
        <v>9.2999999999999999E-2</v>
      </c>
      <c r="Y13" s="18">
        <v>9.1999999999999998E-2</v>
      </c>
      <c r="Z13" s="22">
        <f t="shared" si="4"/>
        <v>9.2999999999999999E-2</v>
      </c>
      <c r="AA13" s="20">
        <v>1.236</v>
      </c>
      <c r="AB13" s="20">
        <v>1.2829999999999999</v>
      </c>
      <c r="AC13" s="22">
        <f t="shared" si="5"/>
        <v>1.26</v>
      </c>
      <c r="AD13" s="105">
        <f t="shared" si="6"/>
        <v>5.5775712143928038</v>
      </c>
      <c r="AE13" s="105">
        <f t="shared" si="7"/>
        <v>0.17928950820377179</v>
      </c>
      <c r="AF13" s="103">
        <f t="shared" si="8"/>
        <v>89.955022488755631</v>
      </c>
      <c r="AG13" s="20">
        <v>0.13600000000000001</v>
      </c>
      <c r="AH13" s="20">
        <v>0.13300000000000001</v>
      </c>
      <c r="AI13" s="22">
        <f t="shared" si="9"/>
        <v>0.13500000000000001</v>
      </c>
      <c r="AJ13" s="34">
        <v>8.5000000000000006E-2</v>
      </c>
      <c r="AK13" s="34">
        <v>8.3000000000000004E-2</v>
      </c>
      <c r="AL13" s="35">
        <f t="shared" si="10"/>
        <v>8.4000000000000005E-2</v>
      </c>
      <c r="AM13" s="34">
        <v>8.2000000000000003E-2</v>
      </c>
      <c r="AN13" s="34">
        <v>7.9000000000000001E-2</v>
      </c>
      <c r="AO13" s="35">
        <f t="shared" si="11"/>
        <v>8.1000000000000003E-2</v>
      </c>
      <c r="AP13" s="20">
        <v>7.16</v>
      </c>
      <c r="AQ13" s="20">
        <v>7.3719999999999999</v>
      </c>
      <c r="AR13" s="22">
        <f t="shared" si="12"/>
        <v>7.266</v>
      </c>
      <c r="AS13" s="103">
        <f t="shared" si="13"/>
        <v>204.94739514286516</v>
      </c>
      <c r="AT13" s="29">
        <v>6.3899999999999998E-2</v>
      </c>
      <c r="AU13" s="29">
        <v>6.54E-2</v>
      </c>
      <c r="AV13" s="28">
        <f t="shared" si="14"/>
        <v>6.4699999999999994E-2</v>
      </c>
      <c r="AW13" s="241">
        <v>9.2100000000000009</v>
      </c>
      <c r="AX13" s="238">
        <v>4.5255630905282104E-2</v>
      </c>
      <c r="AY13" s="242"/>
      <c r="AZ13" s="241">
        <v>4.83</v>
      </c>
      <c r="BA13" s="238">
        <v>0.38826777483211528</v>
      </c>
      <c r="BB13" s="244"/>
      <c r="BC13" s="244">
        <f>AF13/AS13</f>
        <v>0.43891761798704293</v>
      </c>
      <c r="BD13" s="245"/>
      <c r="BE13" s="245">
        <f>AE13</f>
        <v>0.17928950820377179</v>
      </c>
    </row>
    <row r="14" spans="1:57" x14ac:dyDescent="0.3">
      <c r="A14" s="224" t="s">
        <v>9</v>
      </c>
      <c r="B14" s="5" t="s">
        <v>57</v>
      </c>
      <c r="C14" s="6" t="s">
        <v>58</v>
      </c>
      <c r="D14" s="6" t="s">
        <v>59</v>
      </c>
      <c r="E14" s="24">
        <v>23.5</v>
      </c>
      <c r="F14" s="24">
        <v>7.1</v>
      </c>
      <c r="G14" s="48">
        <v>105</v>
      </c>
      <c r="H14" s="24">
        <v>8.1999999999999993</v>
      </c>
      <c r="I14" s="24">
        <v>0.7</v>
      </c>
      <c r="J14" s="24">
        <v>3.1</v>
      </c>
      <c r="K14" s="43">
        <v>2.2999999999999998</v>
      </c>
      <c r="L14" s="43">
        <v>2.2000000000000002</v>
      </c>
      <c r="M14" s="43"/>
      <c r="N14" s="44">
        <f t="shared" si="0"/>
        <v>2.2999999999999998</v>
      </c>
      <c r="O14" s="43">
        <v>1.8</v>
      </c>
      <c r="P14" s="43">
        <v>1.7</v>
      </c>
      <c r="Q14" s="44">
        <f t="shared" si="1"/>
        <v>1.8</v>
      </c>
      <c r="R14" s="18">
        <v>1.488</v>
      </c>
      <c r="S14" s="18">
        <v>1.488</v>
      </c>
      <c r="T14" s="23">
        <f t="shared" si="2"/>
        <v>1.488</v>
      </c>
      <c r="U14" s="38">
        <v>1.361</v>
      </c>
      <c r="V14" s="38">
        <v>1.3720000000000001</v>
      </c>
      <c r="W14" s="37">
        <f t="shared" si="3"/>
        <v>1.367</v>
      </c>
      <c r="X14" s="18">
        <v>2.7E-2</v>
      </c>
      <c r="Y14" s="18">
        <v>2.8000000000000001E-2</v>
      </c>
      <c r="Z14" s="22">
        <f t="shared" si="4"/>
        <v>2.8000000000000001E-2</v>
      </c>
      <c r="AA14" s="20">
        <v>1.258</v>
      </c>
      <c r="AB14" s="20">
        <v>1.3260000000000001</v>
      </c>
      <c r="AC14" s="22">
        <f t="shared" si="5"/>
        <v>1.292</v>
      </c>
      <c r="AD14" s="105">
        <f t="shared" si="6"/>
        <v>5.7192238166630966</v>
      </c>
      <c r="AE14" s="105">
        <f t="shared" si="7"/>
        <v>0.17484890118943691</v>
      </c>
      <c r="AF14" s="103">
        <f t="shared" si="8"/>
        <v>92.239594488470047</v>
      </c>
      <c r="AG14" s="20">
        <v>3.9E-2</v>
      </c>
      <c r="AH14" s="20">
        <v>3.3000000000000002E-2</v>
      </c>
      <c r="AI14" s="22">
        <f t="shared" si="9"/>
        <v>3.5999999999999997E-2</v>
      </c>
      <c r="AJ14" s="34">
        <v>1.4999999999999999E-2</v>
      </c>
      <c r="AK14" s="34">
        <v>1.2E-2</v>
      </c>
      <c r="AL14" s="35">
        <f t="shared" si="10"/>
        <v>1.4E-2</v>
      </c>
      <c r="AM14" s="34">
        <v>7.0000000000000001E-3</v>
      </c>
      <c r="AN14" s="34">
        <v>6.0000000000000001E-3</v>
      </c>
      <c r="AO14" s="35">
        <f t="shared" si="11"/>
        <v>7.0000000000000001E-3</v>
      </c>
      <c r="AP14" s="20">
        <v>5.069</v>
      </c>
      <c r="AQ14" s="20">
        <v>5.258</v>
      </c>
      <c r="AR14" s="22">
        <f t="shared" si="12"/>
        <v>5.1639999999999997</v>
      </c>
      <c r="AS14" s="103">
        <f t="shared" si="13"/>
        <v>145.65763123007926</v>
      </c>
      <c r="AT14" s="29">
        <v>4.4200000000000003E-2</v>
      </c>
      <c r="AU14" s="29">
        <v>4.4900000000000002E-2</v>
      </c>
      <c r="AV14" s="28">
        <f t="shared" si="14"/>
        <v>4.4600000000000001E-2</v>
      </c>
      <c r="AW14" s="241">
        <v>6.29</v>
      </c>
      <c r="AX14" s="238">
        <v>9.4009480277438759E-2</v>
      </c>
      <c r="AY14" s="241">
        <v>2.6</v>
      </c>
      <c r="AZ14" s="241"/>
      <c r="BA14" s="238">
        <v>0.47698530614291995</v>
      </c>
      <c r="BB14" s="244">
        <f>AF14/AS14</f>
        <v>0.63326304093720542</v>
      </c>
      <c r="BC14" s="244"/>
      <c r="BD14" s="245">
        <f>AE14</f>
        <v>0.17484890118943691</v>
      </c>
      <c r="BE14" s="245"/>
    </row>
    <row r="15" spans="1:57" x14ac:dyDescent="0.3">
      <c r="A15" s="224" t="s">
        <v>10</v>
      </c>
      <c r="B15" s="5" t="s">
        <v>60</v>
      </c>
      <c r="C15" s="6" t="s">
        <v>61</v>
      </c>
      <c r="D15" s="6" t="s">
        <v>36</v>
      </c>
      <c r="E15" s="24">
        <v>24.5</v>
      </c>
      <c r="F15" s="24">
        <v>7.1</v>
      </c>
      <c r="G15" s="48">
        <v>117</v>
      </c>
      <c r="H15" s="24">
        <v>7.9</v>
      </c>
      <c r="I15" s="24">
        <v>0.7</v>
      </c>
      <c r="J15" s="24">
        <v>4</v>
      </c>
      <c r="K15" s="43">
        <v>2.6</v>
      </c>
      <c r="L15" s="43">
        <v>2.7</v>
      </c>
      <c r="M15" s="43"/>
      <c r="N15" s="44">
        <f t="shared" si="0"/>
        <v>2.7</v>
      </c>
      <c r="O15" s="43">
        <v>2.2000000000000002</v>
      </c>
      <c r="P15" s="43">
        <v>2.1</v>
      </c>
      <c r="Q15" s="44">
        <f t="shared" si="1"/>
        <v>2.2000000000000002</v>
      </c>
      <c r="R15" s="18">
        <v>1.6559999999999999</v>
      </c>
      <c r="S15" s="18">
        <v>1.6819999999999999</v>
      </c>
      <c r="T15" s="23">
        <f t="shared" si="2"/>
        <v>1.669</v>
      </c>
      <c r="U15" s="38">
        <v>1.5669999999999999</v>
      </c>
      <c r="V15" s="38">
        <v>1.5720000000000001</v>
      </c>
      <c r="W15" s="37">
        <f t="shared" si="3"/>
        <v>1.57</v>
      </c>
      <c r="X15" s="18">
        <v>0.06</v>
      </c>
      <c r="Y15" s="18">
        <v>6.3E-2</v>
      </c>
      <c r="Z15" s="22">
        <f t="shared" si="4"/>
        <v>6.2E-2</v>
      </c>
      <c r="AA15" s="20">
        <v>1.381</v>
      </c>
      <c r="AB15" s="20">
        <v>1.4490000000000001</v>
      </c>
      <c r="AC15" s="22">
        <f t="shared" si="5"/>
        <v>1.415</v>
      </c>
      <c r="AD15" s="105">
        <f t="shared" si="6"/>
        <v>6.2637010066395371</v>
      </c>
      <c r="AE15" s="105">
        <f t="shared" si="7"/>
        <v>0.15965002143940105</v>
      </c>
      <c r="AF15" s="103">
        <f t="shared" si="8"/>
        <v>101.02091811237239</v>
      </c>
      <c r="AG15" s="20">
        <v>0.123</v>
      </c>
      <c r="AH15" s="20">
        <v>0.11799999999999999</v>
      </c>
      <c r="AI15" s="22">
        <f t="shared" si="9"/>
        <v>0.121</v>
      </c>
      <c r="AJ15" s="34">
        <v>7.6999999999999999E-2</v>
      </c>
      <c r="AK15" s="34">
        <v>8.2000000000000003E-2</v>
      </c>
      <c r="AL15" s="35">
        <f t="shared" si="10"/>
        <v>0.08</v>
      </c>
      <c r="AM15" s="34">
        <v>7.2999999999999995E-2</v>
      </c>
      <c r="AN15" s="34">
        <v>7.5999999999999998E-2</v>
      </c>
      <c r="AO15" s="35">
        <f t="shared" si="11"/>
        <v>7.4999999999999997E-2</v>
      </c>
      <c r="AP15" s="20">
        <v>6.8479999999999999</v>
      </c>
      <c r="AQ15" s="20">
        <v>7.1079999999999997</v>
      </c>
      <c r="AR15" s="22">
        <f t="shared" si="12"/>
        <v>6.9779999999999998</v>
      </c>
      <c r="AS15" s="103">
        <f t="shared" si="13"/>
        <v>196.82396412151297</v>
      </c>
      <c r="AT15" s="29">
        <v>6.3700000000000007E-2</v>
      </c>
      <c r="AU15" s="29">
        <v>6.4600000000000005E-2</v>
      </c>
      <c r="AV15" s="28">
        <f t="shared" si="14"/>
        <v>6.4199999999999993E-2</v>
      </c>
      <c r="AW15" s="241">
        <v>8.4600000000000009</v>
      </c>
      <c r="AX15" s="238">
        <v>0.1015511524009214</v>
      </c>
      <c r="AY15" s="242"/>
      <c r="AZ15" s="241">
        <v>3.28</v>
      </c>
      <c r="BA15" s="238">
        <v>0.41806417413215446</v>
      </c>
      <c r="BB15" s="244"/>
      <c r="BC15" s="244">
        <f>AF15/AS15</f>
        <v>0.51325517481197169</v>
      </c>
      <c r="BD15" s="245"/>
      <c r="BE15" s="245">
        <f>AE15</f>
        <v>0.15965002143940105</v>
      </c>
    </row>
    <row r="16" spans="1:57" x14ac:dyDescent="0.3">
      <c r="A16" s="224" t="s">
        <v>11</v>
      </c>
      <c r="B16" s="5" t="s">
        <v>108</v>
      </c>
      <c r="C16" s="6" t="s">
        <v>62</v>
      </c>
      <c r="D16" s="6" t="s">
        <v>63</v>
      </c>
      <c r="E16" s="24">
        <v>25.1</v>
      </c>
      <c r="F16" s="24">
        <v>7</v>
      </c>
      <c r="G16" s="48">
        <v>199</v>
      </c>
      <c r="H16" s="24">
        <v>7.3</v>
      </c>
      <c r="I16" s="24">
        <v>1.4</v>
      </c>
      <c r="J16" s="24">
        <v>9.6</v>
      </c>
      <c r="K16" s="43">
        <v>7</v>
      </c>
      <c r="L16" s="43">
        <v>7.2</v>
      </c>
      <c r="M16" s="43"/>
      <c r="N16" s="44">
        <f t="shared" si="0"/>
        <v>7.1</v>
      </c>
      <c r="O16" s="43">
        <v>6</v>
      </c>
      <c r="P16" s="43">
        <v>5.9</v>
      </c>
      <c r="Q16" s="44">
        <f t="shared" si="1"/>
        <v>6</v>
      </c>
      <c r="R16" s="18">
        <v>1.964</v>
      </c>
      <c r="S16" s="18">
        <v>1.9370000000000001</v>
      </c>
      <c r="T16" s="23">
        <f t="shared" si="2"/>
        <v>1.9510000000000001</v>
      </c>
      <c r="U16" s="38">
        <v>1.7310000000000001</v>
      </c>
      <c r="V16" s="38">
        <v>1.736</v>
      </c>
      <c r="W16" s="37">
        <f t="shared" si="3"/>
        <v>1.734</v>
      </c>
      <c r="X16" s="18">
        <v>0.219</v>
      </c>
      <c r="Y16" s="18">
        <v>0.22</v>
      </c>
      <c r="Z16" s="22">
        <f t="shared" si="4"/>
        <v>0.22</v>
      </c>
      <c r="AA16" s="20">
        <v>0.95499999999999996</v>
      </c>
      <c r="AB16" s="20">
        <v>0.998</v>
      </c>
      <c r="AC16" s="22">
        <f t="shared" si="5"/>
        <v>0.97699999999999998</v>
      </c>
      <c r="AD16" s="105">
        <f t="shared" si="6"/>
        <v>4.3248310130648955</v>
      </c>
      <c r="AE16" s="105">
        <f t="shared" si="7"/>
        <v>0.23122290720240787</v>
      </c>
      <c r="AF16" s="103">
        <f t="shared" si="8"/>
        <v>69.750838866281143</v>
      </c>
      <c r="AG16" s="20">
        <v>0.35799999999999998</v>
      </c>
      <c r="AH16" s="20">
        <v>0.34599999999999997</v>
      </c>
      <c r="AI16" s="22">
        <f t="shared" si="9"/>
        <v>0.35199999999999998</v>
      </c>
      <c r="AJ16" s="34">
        <v>0.24</v>
      </c>
      <c r="AK16" s="34">
        <v>0.252</v>
      </c>
      <c r="AL16" s="35">
        <f t="shared" si="10"/>
        <v>0.246</v>
      </c>
      <c r="AM16" s="34">
        <v>0.23699999999999999</v>
      </c>
      <c r="AN16" s="34">
        <v>0.24099999999999999</v>
      </c>
      <c r="AO16" s="35">
        <f t="shared" si="11"/>
        <v>0.23899999999999999</v>
      </c>
      <c r="AP16" s="20">
        <v>10.994</v>
      </c>
      <c r="AQ16" s="20">
        <v>11.319000000000001</v>
      </c>
      <c r="AR16" s="22">
        <f t="shared" si="12"/>
        <v>11.157</v>
      </c>
      <c r="AS16" s="103">
        <f t="shared" si="13"/>
        <v>314.69833300425915</v>
      </c>
      <c r="AT16" s="29">
        <v>0.2419</v>
      </c>
      <c r="AU16" s="29">
        <v>0.2404</v>
      </c>
      <c r="AV16" s="28">
        <f t="shared" si="14"/>
        <v>0.2412</v>
      </c>
      <c r="AW16" s="241">
        <v>9.51</v>
      </c>
      <c r="AX16" s="238">
        <v>8.074933944797931E-2</v>
      </c>
      <c r="AY16" s="241">
        <v>-0.05</v>
      </c>
      <c r="AZ16" s="241"/>
      <c r="BA16" s="238">
        <v>4.9890178454805624E-2</v>
      </c>
      <c r="BB16" s="244">
        <f>AF16/AS16</f>
        <v>0.22164349648886486</v>
      </c>
      <c r="BC16" s="244"/>
      <c r="BD16" s="245">
        <f>AE16</f>
        <v>0.23122290720240787</v>
      </c>
      <c r="BE16" s="245"/>
    </row>
    <row r="17" spans="1:57" x14ac:dyDescent="0.3">
      <c r="A17" s="224" t="s">
        <v>12</v>
      </c>
      <c r="B17" s="5" t="s">
        <v>64</v>
      </c>
      <c r="C17" s="6" t="s">
        <v>65</v>
      </c>
      <c r="D17" s="6" t="s">
        <v>36</v>
      </c>
      <c r="E17" s="24">
        <v>25.3</v>
      </c>
      <c r="F17" s="24">
        <v>7.3</v>
      </c>
      <c r="G17" s="48">
        <v>126</v>
      </c>
      <c r="H17" s="24">
        <v>6.9</v>
      </c>
      <c r="I17" s="24">
        <v>0.7</v>
      </c>
      <c r="J17" s="24">
        <v>4.4000000000000004</v>
      </c>
      <c r="K17" s="43">
        <v>3.1</v>
      </c>
      <c r="L17" s="43">
        <v>3.1</v>
      </c>
      <c r="M17" s="43"/>
      <c r="N17" s="44">
        <f t="shared" si="0"/>
        <v>3.1</v>
      </c>
      <c r="O17" s="43">
        <v>2.7</v>
      </c>
      <c r="P17" s="43">
        <v>2.6</v>
      </c>
      <c r="Q17" s="44">
        <f t="shared" si="1"/>
        <v>2.7</v>
      </c>
      <c r="R17" s="18">
        <v>1.579</v>
      </c>
      <c r="S17" s="18">
        <v>1.5489999999999999</v>
      </c>
      <c r="T17" s="23">
        <f t="shared" si="2"/>
        <v>1.5640000000000001</v>
      </c>
      <c r="U17" s="38">
        <v>1.4590000000000001</v>
      </c>
      <c r="V17" s="38">
        <v>1.444</v>
      </c>
      <c r="W17" s="37">
        <f t="shared" si="3"/>
        <v>1.452</v>
      </c>
      <c r="X17" s="18">
        <v>6.8000000000000005E-2</v>
      </c>
      <c r="Y17" s="18">
        <v>6.6000000000000003E-2</v>
      </c>
      <c r="Z17" s="22">
        <f t="shared" si="4"/>
        <v>6.7000000000000004E-2</v>
      </c>
      <c r="AA17" s="20">
        <v>1.2030000000000001</v>
      </c>
      <c r="AB17" s="20">
        <v>1.256</v>
      </c>
      <c r="AC17" s="22">
        <f t="shared" si="5"/>
        <v>1.23</v>
      </c>
      <c r="AD17" s="105">
        <f t="shared" si="6"/>
        <v>5.4447718997644028</v>
      </c>
      <c r="AE17" s="105">
        <f t="shared" si="7"/>
        <v>0.18366242303801017</v>
      </c>
      <c r="AF17" s="103">
        <f t="shared" si="8"/>
        <v>87.813236239023325</v>
      </c>
      <c r="AG17" s="20">
        <v>0.14599999999999999</v>
      </c>
      <c r="AH17" s="20">
        <v>0.13600000000000001</v>
      </c>
      <c r="AI17" s="22">
        <f t="shared" si="9"/>
        <v>0.14099999999999999</v>
      </c>
      <c r="AJ17" s="34">
        <v>9.4E-2</v>
      </c>
      <c r="AK17" s="34">
        <v>8.7999999999999995E-2</v>
      </c>
      <c r="AL17" s="35">
        <f t="shared" si="10"/>
        <v>9.0999999999999998E-2</v>
      </c>
      <c r="AM17" s="34">
        <v>8.5999999999999993E-2</v>
      </c>
      <c r="AN17" s="34">
        <v>8.6999999999999994E-2</v>
      </c>
      <c r="AO17" s="35">
        <f t="shared" si="11"/>
        <v>8.6999999999999994E-2</v>
      </c>
      <c r="AP17" s="20">
        <v>7.3920000000000003</v>
      </c>
      <c r="AQ17" s="20">
        <v>7.63</v>
      </c>
      <c r="AR17" s="22">
        <f t="shared" si="12"/>
        <v>7.5110000000000001</v>
      </c>
      <c r="AS17" s="103">
        <f t="shared" si="13"/>
        <v>211.85795278255716</v>
      </c>
      <c r="AT17" s="29">
        <v>8.2400000000000001E-2</v>
      </c>
      <c r="AU17" s="29">
        <v>8.2900000000000001E-2</v>
      </c>
      <c r="AV17" s="28">
        <f t="shared" si="14"/>
        <v>8.2699999999999996E-2</v>
      </c>
      <c r="AW17" s="3">
        <v>8.83</v>
      </c>
      <c r="AX17" s="238">
        <v>6.9851416100292871E-2</v>
      </c>
      <c r="AY17" s="242"/>
      <c r="AZ17" s="241">
        <v>2.5099999999999998</v>
      </c>
      <c r="BA17" s="238">
        <v>0.21126348731845795</v>
      </c>
      <c r="BB17" s="244"/>
      <c r="BC17" s="244">
        <f>AF17/AS17</f>
        <v>0.41449110163521424</v>
      </c>
      <c r="BD17" s="245"/>
      <c r="BE17" s="245">
        <f>AE17</f>
        <v>0.18366242303801017</v>
      </c>
    </row>
    <row r="18" spans="1:57" x14ac:dyDescent="0.3">
      <c r="A18" s="224" t="s">
        <v>13</v>
      </c>
      <c r="B18" s="5" t="s">
        <v>66</v>
      </c>
      <c r="C18" s="6" t="s">
        <v>44</v>
      </c>
      <c r="D18" s="6" t="s">
        <v>67</v>
      </c>
      <c r="E18" s="24">
        <v>25.4</v>
      </c>
      <c r="F18" s="24">
        <v>6.9</v>
      </c>
      <c r="G18" s="48">
        <v>155</v>
      </c>
      <c r="H18" s="24">
        <v>6.5</v>
      </c>
      <c r="I18" s="24">
        <v>1</v>
      </c>
      <c r="J18" s="24">
        <v>6.8</v>
      </c>
      <c r="K18" s="43">
        <v>5</v>
      </c>
      <c r="L18" s="43">
        <v>5</v>
      </c>
      <c r="M18" s="43"/>
      <c r="N18" s="44">
        <f t="shared" si="0"/>
        <v>5</v>
      </c>
      <c r="O18" s="43">
        <v>4</v>
      </c>
      <c r="P18" s="43">
        <v>3.8</v>
      </c>
      <c r="Q18" s="44">
        <f t="shared" si="1"/>
        <v>3.9</v>
      </c>
      <c r="R18" s="18">
        <v>1.5389999999999999</v>
      </c>
      <c r="S18" s="18">
        <v>1.49</v>
      </c>
      <c r="T18" s="23">
        <f t="shared" si="2"/>
        <v>1.5149999999999999</v>
      </c>
      <c r="U18" s="38">
        <v>1.351</v>
      </c>
      <c r="V18" s="38">
        <v>1.339</v>
      </c>
      <c r="W18" s="37">
        <f t="shared" si="3"/>
        <v>1.345</v>
      </c>
      <c r="X18" s="18">
        <v>0.14899999999999999</v>
      </c>
      <c r="Y18" s="18">
        <v>0.14699999999999999</v>
      </c>
      <c r="Z18" s="22">
        <f t="shared" si="4"/>
        <v>0.14799999999999999</v>
      </c>
      <c r="AA18" s="20">
        <v>0.91200000000000003</v>
      </c>
      <c r="AB18" s="20">
        <v>0.96</v>
      </c>
      <c r="AC18" s="22">
        <f t="shared" si="5"/>
        <v>0.93600000000000005</v>
      </c>
      <c r="AD18" s="105">
        <f t="shared" si="6"/>
        <v>4.1433386164060826</v>
      </c>
      <c r="AE18" s="105">
        <f t="shared" si="7"/>
        <v>0.24135126104353896</v>
      </c>
      <c r="AF18" s="103">
        <f t="shared" si="8"/>
        <v>66.823730991647039</v>
      </c>
      <c r="AG18" s="20">
        <v>0.14799999999999999</v>
      </c>
      <c r="AH18" s="20">
        <v>0.14099999999999999</v>
      </c>
      <c r="AI18" s="22">
        <f t="shared" si="9"/>
        <v>0.14499999999999999</v>
      </c>
      <c r="AJ18" s="34">
        <v>7.6999999999999999E-2</v>
      </c>
      <c r="AK18" s="34">
        <v>7.4999999999999997E-2</v>
      </c>
      <c r="AL18" s="35">
        <f t="shared" si="10"/>
        <v>7.5999999999999998E-2</v>
      </c>
      <c r="AM18" s="34">
        <v>6.9000000000000006E-2</v>
      </c>
      <c r="AN18" s="34">
        <v>6.9000000000000006E-2</v>
      </c>
      <c r="AO18" s="35">
        <f t="shared" si="11"/>
        <v>6.9000000000000006E-2</v>
      </c>
      <c r="AP18" s="20">
        <v>8.7690000000000001</v>
      </c>
      <c r="AQ18" s="20">
        <v>9.0980000000000008</v>
      </c>
      <c r="AR18" s="22">
        <f t="shared" si="12"/>
        <v>8.9339999999999993</v>
      </c>
      <c r="AS18" s="103">
        <f t="shared" si="13"/>
        <v>251.99559980819674</v>
      </c>
      <c r="AT18" s="29">
        <v>0.13969999999999999</v>
      </c>
      <c r="AU18" s="29">
        <v>0.14019999999999999</v>
      </c>
      <c r="AV18" s="28">
        <f t="shared" si="14"/>
        <v>0.14000000000000001</v>
      </c>
      <c r="AW18" s="3">
        <v>8.56</v>
      </c>
      <c r="AX18" s="238">
        <v>5.55873823385526E-2</v>
      </c>
      <c r="AY18" s="241">
        <v>0.56000000000000005</v>
      </c>
      <c r="AZ18" s="241"/>
      <c r="BA18" s="238">
        <v>0.11013243129888056</v>
      </c>
      <c r="BB18" s="244">
        <f>AF18/AS18</f>
        <v>0.26517816597793403</v>
      </c>
      <c r="BC18" s="244"/>
      <c r="BD18" s="245">
        <f>AE18</f>
        <v>0.24135126104353896</v>
      </c>
      <c r="BE18" s="245"/>
    </row>
    <row r="19" spans="1:57" x14ac:dyDescent="0.3">
      <c r="A19" s="224" t="s">
        <v>14</v>
      </c>
      <c r="B19" s="5" t="s">
        <v>64</v>
      </c>
      <c r="C19" s="6" t="s">
        <v>68</v>
      </c>
      <c r="D19" s="6" t="s">
        <v>36</v>
      </c>
      <c r="E19" s="24">
        <v>25.4</v>
      </c>
      <c r="F19" s="24">
        <v>7</v>
      </c>
      <c r="G19" s="48">
        <v>126</v>
      </c>
      <c r="H19" s="24">
        <v>6.8</v>
      </c>
      <c r="I19" s="24">
        <v>0.7</v>
      </c>
      <c r="J19" s="24">
        <v>4.4000000000000004</v>
      </c>
      <c r="K19" s="43">
        <v>3.2</v>
      </c>
      <c r="L19" s="43">
        <v>3.1</v>
      </c>
      <c r="M19" s="43"/>
      <c r="N19" s="44">
        <f t="shared" si="0"/>
        <v>3.2</v>
      </c>
      <c r="O19" s="43">
        <v>2.7</v>
      </c>
      <c r="P19" s="43">
        <v>2.5</v>
      </c>
      <c r="Q19" s="44">
        <f t="shared" si="1"/>
        <v>2.6</v>
      </c>
      <c r="R19" s="18">
        <v>1.631</v>
      </c>
      <c r="S19" s="18">
        <v>1.589</v>
      </c>
      <c r="T19" s="23">
        <f t="shared" si="2"/>
        <v>1.61</v>
      </c>
      <c r="U19" s="38">
        <v>1.492</v>
      </c>
      <c r="V19" s="38">
        <v>1.504</v>
      </c>
      <c r="W19" s="37">
        <f t="shared" si="3"/>
        <v>1.498</v>
      </c>
      <c r="X19" s="18">
        <v>6.9000000000000006E-2</v>
      </c>
      <c r="Y19" s="18">
        <v>7.8E-2</v>
      </c>
      <c r="Z19" s="22">
        <f t="shared" si="4"/>
        <v>7.3999999999999996E-2</v>
      </c>
      <c r="AA19" s="20">
        <v>1.252</v>
      </c>
      <c r="AB19" s="20">
        <v>1.3080000000000001</v>
      </c>
      <c r="AC19" s="22">
        <f t="shared" si="5"/>
        <v>1.28</v>
      </c>
      <c r="AD19" s="105">
        <f t="shared" si="6"/>
        <v>5.6661040908117375</v>
      </c>
      <c r="AE19" s="105">
        <f t="shared" si="7"/>
        <v>0.17648810963808784</v>
      </c>
      <c r="AF19" s="103">
        <f t="shared" si="8"/>
        <v>91.382879988577145</v>
      </c>
      <c r="AG19" s="20">
        <v>0.152</v>
      </c>
      <c r="AH19" s="20">
        <v>0.14099999999999999</v>
      </c>
      <c r="AI19" s="22">
        <f t="shared" si="9"/>
        <v>0.14699999999999999</v>
      </c>
      <c r="AJ19" s="34">
        <v>9.6000000000000002E-2</v>
      </c>
      <c r="AK19" s="34">
        <v>9.7000000000000003E-2</v>
      </c>
      <c r="AL19" s="35">
        <f t="shared" si="10"/>
        <v>9.7000000000000003E-2</v>
      </c>
      <c r="AM19" s="34">
        <v>0.09</v>
      </c>
      <c r="AN19" s="34">
        <v>0.09</v>
      </c>
      <c r="AO19" s="35">
        <f t="shared" si="11"/>
        <v>0.09</v>
      </c>
      <c r="AP19" s="20">
        <v>7.4050000000000002</v>
      </c>
      <c r="AQ19" s="20">
        <v>7.6390000000000002</v>
      </c>
      <c r="AR19" s="22">
        <f t="shared" si="12"/>
        <v>7.5220000000000002</v>
      </c>
      <c r="AS19" s="103">
        <f t="shared" si="13"/>
        <v>212.16822271740048</v>
      </c>
      <c r="AT19" s="29">
        <v>8.1600000000000006E-2</v>
      </c>
      <c r="AU19" s="29">
        <v>8.3199999999999996E-2</v>
      </c>
      <c r="AV19" s="28">
        <f t="shared" si="14"/>
        <v>8.2400000000000001E-2</v>
      </c>
      <c r="AW19" s="3">
        <v>8.73</v>
      </c>
      <c r="AX19" s="238">
        <v>6.1473831331469643E-2</v>
      </c>
      <c r="AY19" s="242"/>
      <c r="AZ19" s="241">
        <v>2.4300000000000002</v>
      </c>
      <c r="BA19" s="238">
        <v>1.14601001087869E-2</v>
      </c>
      <c r="BB19" s="244"/>
      <c r="BC19" s="244">
        <f>AF19/AS19</f>
        <v>0.4307095512144411</v>
      </c>
      <c r="BD19" s="245"/>
      <c r="BE19" s="245">
        <f>AE19</f>
        <v>0.17648810963808784</v>
      </c>
    </row>
    <row r="20" spans="1:57" x14ac:dyDescent="0.3">
      <c r="A20" s="224" t="s">
        <v>15</v>
      </c>
      <c r="B20" s="5" t="s">
        <v>69</v>
      </c>
      <c r="C20" s="6" t="s">
        <v>70</v>
      </c>
      <c r="D20" s="6" t="s">
        <v>71</v>
      </c>
      <c r="E20" s="24">
        <v>22.6</v>
      </c>
      <c r="F20" s="24">
        <v>6.8</v>
      </c>
      <c r="G20" s="48">
        <v>225</v>
      </c>
      <c r="H20" s="24">
        <v>7</v>
      </c>
      <c r="I20" s="24">
        <v>0.4</v>
      </c>
      <c r="J20" s="24">
        <v>2.8</v>
      </c>
      <c r="K20" s="43">
        <v>2</v>
      </c>
      <c r="L20" s="43">
        <v>1.9</v>
      </c>
      <c r="M20" s="43"/>
      <c r="N20" s="44">
        <f t="shared" si="0"/>
        <v>2</v>
      </c>
      <c r="O20" s="43">
        <v>1.7</v>
      </c>
      <c r="P20" s="43">
        <v>1.7</v>
      </c>
      <c r="Q20" s="44">
        <f t="shared" si="1"/>
        <v>1.7</v>
      </c>
      <c r="R20" s="18">
        <v>2.0179999999999998</v>
      </c>
      <c r="S20" s="18">
        <v>1.972</v>
      </c>
      <c r="T20" s="23">
        <f t="shared" si="2"/>
        <v>1.9950000000000001</v>
      </c>
      <c r="U20" s="38">
        <v>1.9950000000000001</v>
      </c>
      <c r="V20" s="38">
        <v>1.972</v>
      </c>
      <c r="W20" s="37">
        <f t="shared" si="3"/>
        <v>1.984</v>
      </c>
      <c r="X20" s="18">
        <v>2.1999999999999999E-2</v>
      </c>
      <c r="Y20" s="18">
        <v>2.3E-2</v>
      </c>
      <c r="Z20" s="22">
        <f t="shared" si="4"/>
        <v>2.3E-2</v>
      </c>
      <c r="AA20" s="20">
        <v>1.879</v>
      </c>
      <c r="AB20" s="20">
        <v>1.9370000000000001</v>
      </c>
      <c r="AC20" s="22">
        <f t="shared" si="5"/>
        <v>1.9079999999999999</v>
      </c>
      <c r="AD20" s="105">
        <f t="shared" si="6"/>
        <v>8.4460364103662453</v>
      </c>
      <c r="AE20" s="105">
        <f t="shared" si="7"/>
        <v>0.11839873183267949</v>
      </c>
      <c r="AF20" s="103">
        <f t="shared" si="8"/>
        <v>136.2176054829728</v>
      </c>
      <c r="AG20" s="20">
        <v>3.6999999999999998E-2</v>
      </c>
      <c r="AH20" s="20">
        <v>0.03</v>
      </c>
      <c r="AI20" s="22">
        <f t="shared" si="9"/>
        <v>3.4000000000000002E-2</v>
      </c>
      <c r="AJ20" s="34">
        <v>0.02</v>
      </c>
      <c r="AK20" s="34">
        <v>1.7999999999999999E-2</v>
      </c>
      <c r="AL20" s="35">
        <f t="shared" si="10"/>
        <v>1.9E-2</v>
      </c>
      <c r="AM20" s="34">
        <v>1.9E-2</v>
      </c>
      <c r="AN20" s="34">
        <v>1.7000000000000001E-2</v>
      </c>
      <c r="AO20" s="35">
        <f t="shared" si="11"/>
        <v>1.7999999999999999E-2</v>
      </c>
      <c r="AP20" s="20">
        <v>8.7449999999999992</v>
      </c>
      <c r="AQ20" s="20">
        <v>8.9489999999999998</v>
      </c>
      <c r="AR20" s="22">
        <f t="shared" si="12"/>
        <v>8.8469999999999995</v>
      </c>
      <c r="AS20" s="103">
        <f t="shared" si="13"/>
        <v>249.54164668716322</v>
      </c>
      <c r="AT20" s="29">
        <v>3.7199999999999997E-2</v>
      </c>
      <c r="AU20" s="29">
        <v>3.8300000000000001E-2</v>
      </c>
      <c r="AV20" s="28">
        <f t="shared" si="14"/>
        <v>3.78E-2</v>
      </c>
      <c r="AW20" s="3">
        <v>8.9700000000000006</v>
      </c>
      <c r="AX20" s="238">
        <v>3.1624771668114136E-2</v>
      </c>
      <c r="AY20" s="241">
        <v>0.02</v>
      </c>
      <c r="AZ20" s="241"/>
      <c r="BA20" s="238">
        <v>0.1654449414325963</v>
      </c>
      <c r="BB20" s="244">
        <f>AF20/AS20</f>
        <v>0.54587122947754452</v>
      </c>
      <c r="BC20" s="244"/>
      <c r="BD20" s="245">
        <f>AE20</f>
        <v>0.11839873183267949</v>
      </c>
      <c r="BE20" s="245"/>
    </row>
    <row r="21" spans="1:57" x14ac:dyDescent="0.3">
      <c r="A21" s="224" t="s">
        <v>16</v>
      </c>
      <c r="B21" s="5" t="s">
        <v>72</v>
      </c>
      <c r="C21" s="6" t="s">
        <v>73</v>
      </c>
      <c r="D21" s="6" t="s">
        <v>36</v>
      </c>
      <c r="E21" s="24">
        <v>25.7</v>
      </c>
      <c r="F21" s="24">
        <v>7.1</v>
      </c>
      <c r="G21" s="48">
        <v>141</v>
      </c>
      <c r="H21" s="24">
        <v>7.8</v>
      </c>
      <c r="I21" s="24">
        <v>0.8</v>
      </c>
      <c r="J21" s="24">
        <v>4.8</v>
      </c>
      <c r="K21" s="43">
        <v>3.1</v>
      </c>
      <c r="L21" s="43">
        <v>3.3</v>
      </c>
      <c r="M21" s="43"/>
      <c r="N21" s="44">
        <f t="shared" si="0"/>
        <v>3.2</v>
      </c>
      <c r="O21" s="43">
        <v>2.7</v>
      </c>
      <c r="P21" s="43">
        <v>2.6</v>
      </c>
      <c r="Q21" s="44">
        <f t="shared" si="1"/>
        <v>2.7</v>
      </c>
      <c r="R21" s="18">
        <v>1.556</v>
      </c>
      <c r="S21" s="18">
        <v>1.5349999999999999</v>
      </c>
      <c r="T21" s="23">
        <f t="shared" si="2"/>
        <v>1.546</v>
      </c>
      <c r="U21" s="38">
        <v>1.419</v>
      </c>
      <c r="V21" s="38">
        <v>1.421</v>
      </c>
      <c r="W21" s="37">
        <f t="shared" si="3"/>
        <v>1.42</v>
      </c>
      <c r="X21" s="18">
        <v>8.5000000000000006E-2</v>
      </c>
      <c r="Y21" s="18">
        <v>8.1000000000000003E-2</v>
      </c>
      <c r="Z21" s="22">
        <f t="shared" si="4"/>
        <v>8.3000000000000004E-2</v>
      </c>
      <c r="AA21" s="20">
        <v>1.18</v>
      </c>
      <c r="AB21" s="20">
        <v>1.2370000000000001</v>
      </c>
      <c r="AC21" s="22">
        <f t="shared" si="5"/>
        <v>1.2090000000000001</v>
      </c>
      <c r="AD21" s="105">
        <f t="shared" si="6"/>
        <v>5.3518123795245236</v>
      </c>
      <c r="AE21" s="105">
        <f t="shared" si="7"/>
        <v>0.18685258919499789</v>
      </c>
      <c r="AF21" s="103">
        <f t="shared" si="8"/>
        <v>86.31398586421075</v>
      </c>
      <c r="AG21" s="20">
        <v>0.13100000000000001</v>
      </c>
      <c r="AH21" s="20">
        <v>0.122</v>
      </c>
      <c r="AI21" s="22">
        <f t="shared" si="9"/>
        <v>0.127</v>
      </c>
      <c r="AJ21" s="34">
        <v>7.8E-2</v>
      </c>
      <c r="AK21" s="34">
        <v>0.08</v>
      </c>
      <c r="AL21" s="35">
        <f t="shared" si="10"/>
        <v>7.9000000000000001E-2</v>
      </c>
      <c r="AM21" s="34">
        <v>7.3999999999999996E-2</v>
      </c>
      <c r="AN21" s="34">
        <v>7.6999999999999999E-2</v>
      </c>
      <c r="AO21" s="35">
        <f t="shared" si="11"/>
        <v>7.5999999999999998E-2</v>
      </c>
      <c r="AP21" s="20">
        <v>7.5430000000000001</v>
      </c>
      <c r="AQ21" s="20">
        <v>7.7889999999999997</v>
      </c>
      <c r="AR21" s="22">
        <f t="shared" si="12"/>
        <v>7.6660000000000004</v>
      </c>
      <c r="AS21" s="103">
        <f t="shared" si="13"/>
        <v>216.22993822807663</v>
      </c>
      <c r="AT21" s="29">
        <v>8.1000000000000003E-2</v>
      </c>
      <c r="AU21" s="29">
        <v>8.1000000000000003E-2</v>
      </c>
      <c r="AV21" s="28">
        <f t="shared" si="14"/>
        <v>8.1000000000000003E-2</v>
      </c>
      <c r="AW21" s="3">
        <v>8.94</v>
      </c>
      <c r="AX21" s="238">
        <v>4.8116794952675887E-2</v>
      </c>
      <c r="AY21" s="242"/>
      <c r="AZ21" s="241">
        <v>2.5499999999999998</v>
      </c>
      <c r="BA21" s="238">
        <v>0.29620114680351828</v>
      </c>
      <c r="BB21" s="244"/>
      <c r="BC21" s="244">
        <f>AF21/AS21</f>
        <v>0.39917685114060308</v>
      </c>
      <c r="BD21" s="245"/>
      <c r="BE21" s="245">
        <f>AE21</f>
        <v>0.18685258919499789</v>
      </c>
    </row>
    <row r="22" spans="1:57" x14ac:dyDescent="0.3">
      <c r="A22" s="224" t="s">
        <v>17</v>
      </c>
      <c r="B22" s="5" t="s">
        <v>74</v>
      </c>
      <c r="C22" s="6" t="s">
        <v>75</v>
      </c>
      <c r="D22" s="6" t="s">
        <v>76</v>
      </c>
      <c r="E22" s="24">
        <v>24.9</v>
      </c>
      <c r="F22" s="24">
        <v>7.1</v>
      </c>
      <c r="G22" s="48">
        <v>179</v>
      </c>
      <c r="H22" s="24">
        <v>7.7</v>
      </c>
      <c r="I22" s="24">
        <v>0.9</v>
      </c>
      <c r="J22" s="24">
        <v>4.3</v>
      </c>
      <c r="K22" s="43">
        <v>3.2</v>
      </c>
      <c r="L22" s="43">
        <v>3.1</v>
      </c>
      <c r="M22" s="43"/>
      <c r="N22" s="44">
        <f t="shared" si="0"/>
        <v>3.2</v>
      </c>
      <c r="O22" s="43">
        <v>2.5</v>
      </c>
      <c r="P22" s="43">
        <v>2.4</v>
      </c>
      <c r="Q22" s="44">
        <f t="shared" si="1"/>
        <v>2.5</v>
      </c>
      <c r="R22" s="18">
        <v>1.901</v>
      </c>
      <c r="S22" s="18">
        <v>1.879</v>
      </c>
      <c r="T22" s="23">
        <f t="shared" si="2"/>
        <v>1.89</v>
      </c>
      <c r="U22" s="38">
        <v>1.79</v>
      </c>
      <c r="V22" s="38">
        <v>1.7809999999999999</v>
      </c>
      <c r="W22" s="37">
        <f t="shared" si="3"/>
        <v>1.786</v>
      </c>
      <c r="X22" s="18">
        <v>0.13</v>
      </c>
      <c r="Y22" s="18">
        <v>0.13100000000000001</v>
      </c>
      <c r="Z22" s="22">
        <f t="shared" si="4"/>
        <v>0.13100000000000001</v>
      </c>
      <c r="AA22" s="20">
        <v>1.4670000000000001</v>
      </c>
      <c r="AB22" s="20">
        <v>1.514</v>
      </c>
      <c r="AC22" s="22">
        <f t="shared" si="5"/>
        <v>1.4910000000000001</v>
      </c>
      <c r="AD22" s="105">
        <f t="shared" si="6"/>
        <v>6.6001259370314846</v>
      </c>
      <c r="AE22" s="105">
        <f t="shared" si="7"/>
        <v>0.15151226045389166</v>
      </c>
      <c r="AF22" s="103">
        <f t="shared" si="8"/>
        <v>106.44677661169416</v>
      </c>
      <c r="AG22" s="20">
        <v>9.1999999999999998E-2</v>
      </c>
      <c r="AH22" s="20">
        <v>8.5000000000000006E-2</v>
      </c>
      <c r="AI22" s="22">
        <f t="shared" si="9"/>
        <v>8.8999999999999996E-2</v>
      </c>
      <c r="AJ22" s="34">
        <v>4.7E-2</v>
      </c>
      <c r="AK22" s="34">
        <v>4.5999999999999999E-2</v>
      </c>
      <c r="AL22" s="35">
        <f t="shared" si="10"/>
        <v>4.7E-2</v>
      </c>
      <c r="AM22" s="34">
        <v>3.7999999999999999E-2</v>
      </c>
      <c r="AN22" s="34">
        <v>3.6999999999999998E-2</v>
      </c>
      <c r="AO22" s="35">
        <f t="shared" si="11"/>
        <v>3.7999999999999999E-2</v>
      </c>
      <c r="AP22" s="20">
        <v>10.228</v>
      </c>
      <c r="AQ22" s="20">
        <v>10.512</v>
      </c>
      <c r="AR22" s="22">
        <f t="shared" si="12"/>
        <v>10.37</v>
      </c>
      <c r="AS22" s="103">
        <f t="shared" si="13"/>
        <v>292.49992948410568</v>
      </c>
      <c r="AT22" s="29">
        <v>6.9000000000000006E-2</v>
      </c>
      <c r="AU22" s="29">
        <v>6.9900000000000004E-2</v>
      </c>
      <c r="AV22" s="28">
        <f t="shared" si="14"/>
        <v>6.9500000000000006E-2</v>
      </c>
      <c r="AW22" s="3">
        <v>7.36</v>
      </c>
      <c r="AX22" s="238">
        <v>3.2548585464531127E-2</v>
      </c>
      <c r="AY22" s="241">
        <v>1.4</v>
      </c>
      <c r="AZ22" s="241"/>
      <c r="BA22" s="238">
        <v>0.28409798540314418</v>
      </c>
      <c r="BB22" s="244">
        <f>AF22/AS22</f>
        <v>0.36392069153465706</v>
      </c>
      <c r="BC22" s="244"/>
      <c r="BD22" s="245">
        <f>AE22</f>
        <v>0.15151226045389166</v>
      </c>
      <c r="BE22" s="245"/>
    </row>
    <row r="23" spans="1:57" x14ac:dyDescent="0.3">
      <c r="A23" s="224" t="s">
        <v>18</v>
      </c>
      <c r="B23" s="5" t="s">
        <v>109</v>
      </c>
      <c r="C23" s="6" t="s">
        <v>77</v>
      </c>
      <c r="D23" s="6" t="s">
        <v>36</v>
      </c>
      <c r="E23" s="24">
        <v>25.7</v>
      </c>
      <c r="F23" s="24">
        <v>7.1</v>
      </c>
      <c r="G23" s="48">
        <v>169</v>
      </c>
      <c r="H23" s="24">
        <v>6.8</v>
      </c>
      <c r="I23" s="24">
        <v>1.2</v>
      </c>
      <c r="J23" s="24">
        <v>5</v>
      </c>
      <c r="K23" s="43">
        <v>3.4</v>
      </c>
      <c r="L23" s="43">
        <v>3.6</v>
      </c>
      <c r="M23" s="43"/>
      <c r="N23" s="44">
        <f t="shared" si="0"/>
        <v>3.5</v>
      </c>
      <c r="O23" s="43">
        <v>2.7</v>
      </c>
      <c r="P23" s="43">
        <v>2.8</v>
      </c>
      <c r="Q23" s="44">
        <f t="shared" si="1"/>
        <v>2.8</v>
      </c>
      <c r="R23" s="18">
        <v>2.1389999999999998</v>
      </c>
      <c r="S23" s="18">
        <v>2.117</v>
      </c>
      <c r="T23" s="23">
        <f t="shared" si="2"/>
        <v>2.1280000000000001</v>
      </c>
      <c r="U23" s="38">
        <v>1.909</v>
      </c>
      <c r="V23" s="38">
        <v>1.9159999999999999</v>
      </c>
      <c r="W23" s="37">
        <f t="shared" si="3"/>
        <v>1.913</v>
      </c>
      <c r="X23" s="18">
        <v>0.161</v>
      </c>
      <c r="Y23" s="18">
        <v>0.161</v>
      </c>
      <c r="Z23" s="22">
        <f t="shared" si="4"/>
        <v>0.161</v>
      </c>
      <c r="AA23" s="20">
        <v>1.6020000000000001</v>
      </c>
      <c r="AB23" s="20">
        <v>1.657</v>
      </c>
      <c r="AC23" s="22">
        <f t="shared" si="5"/>
        <v>1.63</v>
      </c>
      <c r="AD23" s="105">
        <f t="shared" si="6"/>
        <v>7.2154294281430706</v>
      </c>
      <c r="AE23" s="105">
        <f t="shared" si="7"/>
        <v>0.13859188977714876</v>
      </c>
      <c r="AF23" s="103">
        <f t="shared" si="8"/>
        <v>116.37038623545371</v>
      </c>
      <c r="AG23" s="20">
        <v>0.13100000000000001</v>
      </c>
      <c r="AH23" s="20">
        <v>0.123</v>
      </c>
      <c r="AI23" s="22">
        <f t="shared" si="9"/>
        <v>0.127</v>
      </c>
      <c r="AJ23" s="34">
        <v>7.0999999999999994E-2</v>
      </c>
      <c r="AK23" s="34">
        <v>7.5999999999999998E-2</v>
      </c>
      <c r="AL23" s="35">
        <f t="shared" si="10"/>
        <v>7.3999999999999996E-2</v>
      </c>
      <c r="AM23" s="34">
        <v>6.8000000000000005E-2</v>
      </c>
      <c r="AN23" s="34">
        <v>7.0999999999999994E-2</v>
      </c>
      <c r="AO23" s="35">
        <f t="shared" si="11"/>
        <v>7.0000000000000007E-2</v>
      </c>
      <c r="AP23" s="20">
        <v>10.704000000000001</v>
      </c>
      <c r="AQ23" s="20">
        <v>10.954000000000001</v>
      </c>
      <c r="AR23" s="22">
        <f t="shared" si="12"/>
        <v>10.829000000000001</v>
      </c>
      <c r="AS23" s="103">
        <f t="shared" si="13"/>
        <v>305.44664767438576</v>
      </c>
      <c r="AT23" s="29">
        <v>7.8600000000000003E-2</v>
      </c>
      <c r="AU23" s="29">
        <v>7.9399999999999998E-2</v>
      </c>
      <c r="AV23" s="28">
        <f t="shared" si="14"/>
        <v>7.9000000000000001E-2</v>
      </c>
      <c r="AW23" s="3">
        <v>8.7200000000000006</v>
      </c>
      <c r="AX23" s="238">
        <v>1.6712622922621653E-2</v>
      </c>
      <c r="AY23" s="242"/>
      <c r="AZ23" s="241">
        <v>1.45</v>
      </c>
      <c r="BA23" s="238">
        <v>6.9477205292193894E-2</v>
      </c>
      <c r="BB23" s="244"/>
      <c r="BC23" s="244">
        <f>AF23/AS23</f>
        <v>0.38098432941227639</v>
      </c>
      <c r="BD23" s="245"/>
      <c r="BE23" s="245">
        <f>AE23</f>
        <v>0.13859188977714876</v>
      </c>
    </row>
    <row r="24" spans="1:57" x14ac:dyDescent="0.3">
      <c r="A24" s="224" t="s">
        <v>19</v>
      </c>
      <c r="B24" s="5" t="s">
        <v>78</v>
      </c>
      <c r="C24" s="6" t="s">
        <v>44</v>
      </c>
      <c r="D24" s="6" t="s">
        <v>79</v>
      </c>
      <c r="E24" s="24">
        <v>24</v>
      </c>
      <c r="F24" s="24">
        <v>7.4</v>
      </c>
      <c r="G24" s="48">
        <v>257</v>
      </c>
      <c r="H24" s="24">
        <v>7.6</v>
      </c>
      <c r="I24" s="24">
        <v>0.6</v>
      </c>
      <c r="J24" s="24">
        <v>3.4</v>
      </c>
      <c r="K24" s="43">
        <v>2.6</v>
      </c>
      <c r="L24" s="43">
        <v>2.4</v>
      </c>
      <c r="M24" s="43"/>
      <c r="N24" s="44">
        <f t="shared" si="0"/>
        <v>2.5</v>
      </c>
      <c r="O24" s="43">
        <v>2.1</v>
      </c>
      <c r="P24" s="43">
        <v>2.1</v>
      </c>
      <c r="Q24" s="44">
        <f t="shared" si="1"/>
        <v>2.1</v>
      </c>
      <c r="R24" s="18">
        <v>2.2989999999999999</v>
      </c>
      <c r="S24" s="18">
        <v>2.246</v>
      </c>
      <c r="T24" s="23">
        <f t="shared" si="2"/>
        <v>2.2730000000000001</v>
      </c>
      <c r="U24" s="38">
        <v>2.2389999999999999</v>
      </c>
      <c r="V24" s="38">
        <v>2.2400000000000002</v>
      </c>
      <c r="W24" s="37">
        <f t="shared" si="3"/>
        <v>2.2400000000000002</v>
      </c>
      <c r="X24" s="18">
        <v>2.5000000000000001E-2</v>
      </c>
      <c r="Y24" s="18">
        <v>3.3000000000000002E-2</v>
      </c>
      <c r="Z24" s="22">
        <f t="shared" si="4"/>
        <v>2.9000000000000001E-2</v>
      </c>
      <c r="AA24" s="20">
        <v>2.052</v>
      </c>
      <c r="AB24" s="20">
        <v>2.1070000000000002</v>
      </c>
      <c r="AC24" s="22">
        <f t="shared" si="5"/>
        <v>2.08</v>
      </c>
      <c r="AD24" s="105">
        <f t="shared" si="6"/>
        <v>9.2074191475690732</v>
      </c>
      <c r="AE24" s="105">
        <f t="shared" si="7"/>
        <v>0.10860806746959252</v>
      </c>
      <c r="AF24" s="103">
        <f t="shared" si="8"/>
        <v>148.49717998143785</v>
      </c>
      <c r="AG24" s="20">
        <v>5.6000000000000001E-2</v>
      </c>
      <c r="AH24" s="20">
        <v>4.8000000000000001E-2</v>
      </c>
      <c r="AI24" s="22">
        <f t="shared" si="9"/>
        <v>5.1999999999999998E-2</v>
      </c>
      <c r="AJ24" s="34">
        <v>3.1E-2</v>
      </c>
      <c r="AK24" s="34">
        <v>0.03</v>
      </c>
      <c r="AL24" s="35">
        <f t="shared" si="10"/>
        <v>3.1E-2</v>
      </c>
      <c r="AM24" s="34">
        <v>2.4E-2</v>
      </c>
      <c r="AN24" s="34">
        <v>2.1999999999999999E-2</v>
      </c>
      <c r="AO24" s="35">
        <f t="shared" si="11"/>
        <v>2.3E-2</v>
      </c>
      <c r="AP24" s="20">
        <v>24.181000000000001</v>
      </c>
      <c r="AQ24" s="20">
        <v>24.561</v>
      </c>
      <c r="AR24" s="22">
        <f t="shared" si="12"/>
        <v>24.370999999999999</v>
      </c>
      <c r="AS24" s="223">
        <f t="shared" si="13"/>
        <v>687.41714382421787</v>
      </c>
      <c r="AT24" s="29">
        <v>4.7399999999999998E-2</v>
      </c>
      <c r="AU24" s="29">
        <v>4.8099999999999997E-2</v>
      </c>
      <c r="AV24" s="28">
        <f t="shared" si="14"/>
        <v>4.7800000000000002E-2</v>
      </c>
      <c r="AW24" s="3">
        <v>10.63</v>
      </c>
      <c r="AX24" s="238">
        <v>5.0186811163727224E-2</v>
      </c>
      <c r="AY24" s="241">
        <v>-0.49</v>
      </c>
      <c r="AZ24" s="241"/>
      <c r="BA24" s="238">
        <v>0.30113899295758983</v>
      </c>
      <c r="BB24" s="244">
        <f>AF24/AS24</f>
        <v>0.21602193270206052</v>
      </c>
      <c r="BC24" s="244"/>
      <c r="BD24" s="245">
        <f>AE24</f>
        <v>0.10860806746959252</v>
      </c>
      <c r="BE24" s="245"/>
    </row>
    <row r="25" spans="1:57" x14ac:dyDescent="0.3">
      <c r="A25" s="224" t="s">
        <v>20</v>
      </c>
      <c r="B25" s="5" t="s">
        <v>80</v>
      </c>
      <c r="C25" s="6" t="s">
        <v>81</v>
      </c>
      <c r="D25" s="6" t="s">
        <v>36</v>
      </c>
      <c r="E25" s="24">
        <v>26</v>
      </c>
      <c r="F25" s="24">
        <v>7.2</v>
      </c>
      <c r="G25" s="48">
        <v>184</v>
      </c>
      <c r="H25" s="24">
        <v>7.4</v>
      </c>
      <c r="I25" s="24">
        <v>1.1000000000000001</v>
      </c>
      <c r="J25" s="24">
        <v>5</v>
      </c>
      <c r="K25" s="43">
        <v>3.7</v>
      </c>
      <c r="L25" s="43">
        <v>3.8</v>
      </c>
      <c r="M25" s="43"/>
      <c r="N25" s="44">
        <f t="shared" si="0"/>
        <v>3.8</v>
      </c>
      <c r="O25" s="43">
        <v>3</v>
      </c>
      <c r="P25" s="43">
        <v>3</v>
      </c>
      <c r="Q25" s="44">
        <f t="shared" si="1"/>
        <v>3</v>
      </c>
      <c r="R25" s="18">
        <v>2.1869999999999998</v>
      </c>
      <c r="S25" s="18">
        <v>2.1890000000000001</v>
      </c>
      <c r="T25" s="23">
        <f t="shared" si="2"/>
        <v>2.1880000000000002</v>
      </c>
      <c r="U25" s="38">
        <v>2.028</v>
      </c>
      <c r="V25" s="38">
        <v>2.0430000000000001</v>
      </c>
      <c r="W25" s="37">
        <f t="shared" si="3"/>
        <v>2.036</v>
      </c>
      <c r="X25" s="18">
        <v>0.2</v>
      </c>
      <c r="Y25" s="18">
        <v>0.20200000000000001</v>
      </c>
      <c r="Z25" s="22">
        <f t="shared" si="4"/>
        <v>0.20100000000000001</v>
      </c>
      <c r="AA25" s="20">
        <v>1.6439999999999999</v>
      </c>
      <c r="AB25" s="20">
        <v>1.6859999999999999</v>
      </c>
      <c r="AC25" s="22">
        <f t="shared" si="5"/>
        <v>1.665</v>
      </c>
      <c r="AD25" s="105">
        <f t="shared" si="6"/>
        <v>7.3703619618762053</v>
      </c>
      <c r="AE25" s="105">
        <f t="shared" si="7"/>
        <v>0.13567854674880028</v>
      </c>
      <c r="AF25" s="103">
        <f t="shared" si="8"/>
        <v>118.86913686014138</v>
      </c>
      <c r="AG25" s="20">
        <v>0.152</v>
      </c>
      <c r="AH25" s="20">
        <v>0.14399999999999999</v>
      </c>
      <c r="AI25" s="22">
        <f t="shared" si="9"/>
        <v>0.14799999999999999</v>
      </c>
      <c r="AJ25" s="34">
        <v>9.1999999999999998E-2</v>
      </c>
      <c r="AK25" s="34">
        <v>9.4E-2</v>
      </c>
      <c r="AL25" s="35">
        <f t="shared" si="10"/>
        <v>9.2999999999999999E-2</v>
      </c>
      <c r="AM25" s="34">
        <v>0.09</v>
      </c>
      <c r="AN25" s="34">
        <v>8.8999999999999996E-2</v>
      </c>
      <c r="AO25" s="35">
        <f t="shared" si="11"/>
        <v>0.09</v>
      </c>
      <c r="AP25" s="20">
        <v>10.702</v>
      </c>
      <c r="AQ25" s="20">
        <v>10.837999999999999</v>
      </c>
      <c r="AR25" s="22">
        <f t="shared" si="12"/>
        <v>10.77</v>
      </c>
      <c r="AS25" s="103">
        <f t="shared" si="13"/>
        <v>303.78247256931712</v>
      </c>
      <c r="AT25" s="29">
        <v>8.2900000000000001E-2</v>
      </c>
      <c r="AU25" s="29">
        <v>8.3000000000000004E-2</v>
      </c>
      <c r="AV25" s="28">
        <f t="shared" si="14"/>
        <v>8.3000000000000004E-2</v>
      </c>
      <c r="AW25" s="3">
        <v>8.49</v>
      </c>
      <c r="AX25" s="238">
        <v>2.0880265036102179E-2</v>
      </c>
      <c r="AY25" s="242"/>
      <c r="AZ25" s="241">
        <v>0.88</v>
      </c>
      <c r="BA25" s="238">
        <v>3.6971314935110404E-2</v>
      </c>
      <c r="BB25" s="244"/>
      <c r="BC25" s="244">
        <f>AF25/AS25</f>
        <v>0.39129689035307264</v>
      </c>
      <c r="BD25" s="245"/>
      <c r="BE25" s="245">
        <f>AE25</f>
        <v>0.13567854674880028</v>
      </c>
    </row>
    <row r="26" spans="1:57" x14ac:dyDescent="0.3">
      <c r="A26" s="224" t="s">
        <v>21</v>
      </c>
      <c r="B26" s="5" t="s">
        <v>82</v>
      </c>
      <c r="C26" s="6" t="s">
        <v>44</v>
      </c>
      <c r="D26" s="6" t="s">
        <v>83</v>
      </c>
      <c r="E26" s="24">
        <v>25.9</v>
      </c>
      <c r="F26" s="24">
        <v>7.2</v>
      </c>
      <c r="G26" s="48">
        <v>233</v>
      </c>
      <c r="H26" s="24">
        <v>7.1</v>
      </c>
      <c r="I26" s="24">
        <v>1.2</v>
      </c>
      <c r="J26" s="24">
        <v>8.3000000000000007</v>
      </c>
      <c r="K26" s="43">
        <v>6.3</v>
      </c>
      <c r="L26" s="43">
        <v>6.5</v>
      </c>
      <c r="M26" s="43"/>
      <c r="N26" s="44">
        <f t="shared" si="0"/>
        <v>6.4</v>
      </c>
      <c r="O26" s="43">
        <v>5.9</v>
      </c>
      <c r="P26" s="43">
        <v>5.8</v>
      </c>
      <c r="Q26" s="44">
        <f t="shared" si="1"/>
        <v>5.9</v>
      </c>
      <c r="R26" s="18">
        <v>2.1219999999999999</v>
      </c>
      <c r="S26" s="18">
        <v>2.0920000000000001</v>
      </c>
      <c r="T26" s="23">
        <f t="shared" si="2"/>
        <v>2.1070000000000002</v>
      </c>
      <c r="U26" s="38">
        <v>2.0169999999999999</v>
      </c>
      <c r="V26" s="38">
        <v>2</v>
      </c>
      <c r="W26" s="37">
        <f t="shared" si="3"/>
        <v>2.0089999999999999</v>
      </c>
      <c r="X26" s="18">
        <v>0.11899999999999999</v>
      </c>
      <c r="Y26" s="18">
        <v>0.11799999999999999</v>
      </c>
      <c r="Z26" s="22">
        <f t="shared" si="4"/>
        <v>0.11899999999999999</v>
      </c>
      <c r="AA26" s="20">
        <v>1.3340000000000001</v>
      </c>
      <c r="AB26" s="20">
        <v>1.371</v>
      </c>
      <c r="AC26" s="22">
        <f t="shared" si="5"/>
        <v>1.353</v>
      </c>
      <c r="AD26" s="105">
        <f t="shared" si="6"/>
        <v>5.9892490897408441</v>
      </c>
      <c r="AE26" s="105">
        <f t="shared" si="7"/>
        <v>0.16696583912546376</v>
      </c>
      <c r="AF26" s="103">
        <f t="shared" si="8"/>
        <v>96.594559862925692</v>
      </c>
      <c r="AG26" s="20">
        <v>0.215</v>
      </c>
      <c r="AH26" s="20">
        <v>0.20300000000000001</v>
      </c>
      <c r="AI26" s="22">
        <f t="shared" si="9"/>
        <v>0.20899999999999999</v>
      </c>
      <c r="AJ26" s="34">
        <v>0.125</v>
      </c>
      <c r="AK26" s="34">
        <v>0.124</v>
      </c>
      <c r="AL26" s="35">
        <f t="shared" si="10"/>
        <v>0.125</v>
      </c>
      <c r="AM26" s="34">
        <v>0.12</v>
      </c>
      <c r="AN26" s="34">
        <v>0.12</v>
      </c>
      <c r="AO26" s="35">
        <f t="shared" si="11"/>
        <v>0.12</v>
      </c>
      <c r="AP26" s="20">
        <v>9.4770000000000003</v>
      </c>
      <c r="AQ26" s="20">
        <v>9.6750000000000007</v>
      </c>
      <c r="AR26" s="22">
        <f t="shared" si="12"/>
        <v>9.5760000000000005</v>
      </c>
      <c r="AS26" s="103">
        <f t="shared" si="13"/>
        <v>270.10408145996104</v>
      </c>
      <c r="AT26" s="29">
        <v>0.18940000000000001</v>
      </c>
      <c r="AU26" s="29">
        <v>0.18890000000000001</v>
      </c>
      <c r="AV26" s="28">
        <f t="shared" si="14"/>
        <v>0.18920000000000001</v>
      </c>
      <c r="AW26" s="3">
        <v>8.81</v>
      </c>
      <c r="AX26" s="238">
        <v>8.4852813742386402E-2</v>
      </c>
      <c r="AY26" s="241">
        <v>2.57</v>
      </c>
      <c r="AZ26" s="241"/>
      <c r="BA26" s="238">
        <v>0.268700576850888</v>
      </c>
      <c r="BB26" s="244">
        <f>AF26/AS26</f>
        <v>0.35761977138892076</v>
      </c>
      <c r="BC26" s="244"/>
      <c r="BD26" s="245">
        <f>AE26</f>
        <v>0.16696583912546376</v>
      </c>
      <c r="BE26" s="245"/>
    </row>
    <row r="27" spans="1:57" x14ac:dyDescent="0.3">
      <c r="A27" s="224" t="s">
        <v>22</v>
      </c>
      <c r="B27" s="5" t="s">
        <v>84</v>
      </c>
      <c r="C27" s="6" t="s">
        <v>85</v>
      </c>
      <c r="D27" s="6" t="s">
        <v>36</v>
      </c>
      <c r="E27" s="24">
        <v>25.9</v>
      </c>
      <c r="F27" s="24">
        <v>6.9</v>
      </c>
      <c r="G27" s="48">
        <v>186</v>
      </c>
      <c r="H27" s="24">
        <v>7</v>
      </c>
      <c r="I27" s="24">
        <v>1.2</v>
      </c>
      <c r="J27" s="24">
        <v>5.0999999999999996</v>
      </c>
      <c r="K27" s="43">
        <v>3.7</v>
      </c>
      <c r="L27" s="43">
        <v>3.7</v>
      </c>
      <c r="M27" s="43"/>
      <c r="N27" s="44">
        <f t="shared" si="0"/>
        <v>3.7</v>
      </c>
      <c r="O27" s="43">
        <v>3.2</v>
      </c>
      <c r="P27" s="43">
        <v>3</v>
      </c>
      <c r="Q27" s="44">
        <f t="shared" si="1"/>
        <v>3.1</v>
      </c>
      <c r="R27" s="18">
        <v>2.254</v>
      </c>
      <c r="S27" s="18">
        <v>2.266</v>
      </c>
      <c r="T27" s="23">
        <f t="shared" si="2"/>
        <v>2.2599999999999998</v>
      </c>
      <c r="U27" s="38">
        <v>2.101</v>
      </c>
      <c r="V27" s="38">
        <v>2.121</v>
      </c>
      <c r="W27" s="37">
        <f t="shared" si="3"/>
        <v>2.1110000000000002</v>
      </c>
      <c r="X27" s="18">
        <v>0.20100000000000001</v>
      </c>
      <c r="Y27" s="18">
        <v>0.19400000000000001</v>
      </c>
      <c r="Z27" s="22">
        <f t="shared" si="4"/>
        <v>0.19800000000000001</v>
      </c>
      <c r="AA27" s="20">
        <v>1.6950000000000001</v>
      </c>
      <c r="AB27" s="20">
        <v>1.7270000000000001</v>
      </c>
      <c r="AC27" s="22">
        <f t="shared" si="5"/>
        <v>1.7110000000000001</v>
      </c>
      <c r="AD27" s="105">
        <f t="shared" si="6"/>
        <v>7.5739875776397509</v>
      </c>
      <c r="AE27" s="105">
        <f t="shared" si="7"/>
        <v>0.13203084765444331</v>
      </c>
      <c r="AF27" s="103">
        <f t="shared" si="8"/>
        <v>122.15320910973084</v>
      </c>
      <c r="AG27" s="20">
        <v>0.16300000000000001</v>
      </c>
      <c r="AH27" s="20">
        <v>0.155</v>
      </c>
      <c r="AI27" s="22">
        <f t="shared" si="9"/>
        <v>0.159</v>
      </c>
      <c r="AJ27" s="34">
        <v>9.7000000000000003E-2</v>
      </c>
      <c r="AK27" s="34">
        <v>9.9000000000000005E-2</v>
      </c>
      <c r="AL27" s="35">
        <f t="shared" si="10"/>
        <v>9.8000000000000004E-2</v>
      </c>
      <c r="AM27" s="34">
        <v>9.7000000000000003E-2</v>
      </c>
      <c r="AN27" s="34">
        <v>9.6000000000000002E-2</v>
      </c>
      <c r="AO27" s="35">
        <f t="shared" si="11"/>
        <v>9.7000000000000003E-2</v>
      </c>
      <c r="AP27" s="20">
        <v>10.662000000000001</v>
      </c>
      <c r="AQ27" s="20">
        <v>10.8</v>
      </c>
      <c r="AR27" s="22">
        <f t="shared" si="12"/>
        <v>10.731</v>
      </c>
      <c r="AS27" s="103">
        <f t="shared" si="13"/>
        <v>302.682424618509</v>
      </c>
      <c r="AT27" s="29">
        <v>8.6699999999999999E-2</v>
      </c>
      <c r="AU27" s="29">
        <v>8.6999999999999994E-2</v>
      </c>
      <c r="AV27" s="28">
        <f t="shared" si="14"/>
        <v>8.6900000000000005E-2</v>
      </c>
      <c r="AW27" s="3">
        <v>8.2899999999999991</v>
      </c>
      <c r="AX27" s="238">
        <v>3.4549763416220354E-2</v>
      </c>
      <c r="AY27" s="242"/>
      <c r="AZ27" s="241">
        <v>1.21</v>
      </c>
      <c r="BA27" s="238">
        <v>0.15242914700822904</v>
      </c>
      <c r="BB27" s="244"/>
      <c r="BC27" s="244">
        <f>AF27/AS27</f>
        <v>0.40356888664311691</v>
      </c>
      <c r="BD27" s="245"/>
      <c r="BE27" s="245">
        <f>AE27</f>
        <v>0.13203084765444331</v>
      </c>
    </row>
    <row r="28" spans="1:57" x14ac:dyDescent="0.3">
      <c r="A28" s="224" t="s">
        <v>23</v>
      </c>
      <c r="B28" s="5" t="s">
        <v>86</v>
      </c>
      <c r="C28" s="6" t="s">
        <v>87</v>
      </c>
      <c r="D28" s="6" t="s">
        <v>88</v>
      </c>
      <c r="E28" s="24">
        <v>25.5</v>
      </c>
      <c r="F28" s="24">
        <v>7</v>
      </c>
      <c r="G28" s="48">
        <v>182</v>
      </c>
      <c r="H28" s="24">
        <v>6.3</v>
      </c>
      <c r="I28" s="24">
        <v>1</v>
      </c>
      <c r="J28" s="24">
        <v>6.8</v>
      </c>
      <c r="K28" s="43">
        <v>5</v>
      </c>
      <c r="L28" s="43">
        <v>5</v>
      </c>
      <c r="M28" s="43"/>
      <c r="N28" s="44">
        <f t="shared" si="0"/>
        <v>5</v>
      </c>
      <c r="O28" s="43">
        <v>4.4000000000000004</v>
      </c>
      <c r="P28" s="43">
        <v>4.3</v>
      </c>
      <c r="Q28" s="44">
        <f t="shared" si="1"/>
        <v>4.4000000000000004</v>
      </c>
      <c r="R28" s="18">
        <v>1.397</v>
      </c>
      <c r="S28" s="18">
        <v>1.4039999999999999</v>
      </c>
      <c r="T28" s="23">
        <f t="shared" si="2"/>
        <v>1.401</v>
      </c>
      <c r="U28" s="38">
        <v>1.2989999999999999</v>
      </c>
      <c r="V28" s="38">
        <v>1.2929999999999999</v>
      </c>
      <c r="W28" s="37">
        <f t="shared" si="3"/>
        <v>1.296</v>
      </c>
      <c r="X28" s="18">
        <v>0.09</v>
      </c>
      <c r="Y28" s="18">
        <v>9.1999999999999998E-2</v>
      </c>
      <c r="Z28" s="22">
        <f t="shared" si="4"/>
        <v>9.0999999999999998E-2</v>
      </c>
      <c r="AA28" s="20">
        <v>0.89600000000000002</v>
      </c>
      <c r="AB28" s="20">
        <v>0.91200000000000003</v>
      </c>
      <c r="AC28" s="22">
        <f t="shared" si="5"/>
        <v>0.90400000000000003</v>
      </c>
      <c r="AD28" s="105">
        <f t="shared" si="6"/>
        <v>4.0016860141357897</v>
      </c>
      <c r="AE28" s="105">
        <f t="shared" si="7"/>
        <v>0.24989466851410669</v>
      </c>
      <c r="AF28" s="103">
        <f t="shared" si="8"/>
        <v>64.539158991932624</v>
      </c>
      <c r="AG28" s="20">
        <v>0.17100000000000001</v>
      </c>
      <c r="AH28" s="20">
        <v>0.17100000000000001</v>
      </c>
      <c r="AI28" s="22">
        <f t="shared" si="9"/>
        <v>0.17100000000000001</v>
      </c>
      <c r="AJ28" s="34">
        <v>9.6000000000000002E-2</v>
      </c>
      <c r="AK28" s="34">
        <v>9.7000000000000003E-2</v>
      </c>
      <c r="AL28" s="35">
        <f t="shared" si="10"/>
        <v>9.7000000000000003E-2</v>
      </c>
      <c r="AM28" s="34">
        <v>9.1999999999999998E-2</v>
      </c>
      <c r="AN28" s="34">
        <v>9.4E-2</v>
      </c>
      <c r="AO28" s="35">
        <f t="shared" si="11"/>
        <v>9.2999999999999999E-2</v>
      </c>
      <c r="AP28" s="20">
        <v>10.116</v>
      </c>
      <c r="AQ28" s="20">
        <v>10.179</v>
      </c>
      <c r="AR28" s="22">
        <f t="shared" si="12"/>
        <v>10.148</v>
      </c>
      <c r="AS28" s="103">
        <f t="shared" si="13"/>
        <v>286.23811807181335</v>
      </c>
      <c r="AT28" s="29">
        <v>0.1198</v>
      </c>
      <c r="AU28" s="29">
        <v>0.1207</v>
      </c>
      <c r="AV28" s="28">
        <f t="shared" si="14"/>
        <v>0.1203</v>
      </c>
      <c r="AW28" s="3">
        <v>9.08</v>
      </c>
      <c r="AX28" s="238">
        <v>7.0043952084421532E-2</v>
      </c>
      <c r="AY28" s="241">
        <v>1.4</v>
      </c>
      <c r="AZ28" s="241"/>
      <c r="BA28" s="238">
        <v>0.24952445117826119</v>
      </c>
      <c r="BB28" s="244">
        <f>AF28/AS28</f>
        <v>0.22547367005725144</v>
      </c>
      <c r="BC28" s="244"/>
      <c r="BD28" s="245">
        <f>AE28</f>
        <v>0.24989466851410669</v>
      </c>
      <c r="BE28" s="245"/>
    </row>
    <row r="29" spans="1:57" x14ac:dyDescent="0.3">
      <c r="A29" s="224" t="s">
        <v>24</v>
      </c>
      <c r="B29" s="5" t="s">
        <v>89</v>
      </c>
      <c r="C29" s="6" t="s">
        <v>42</v>
      </c>
      <c r="D29" s="6" t="s">
        <v>36</v>
      </c>
      <c r="E29" s="24">
        <v>25.8</v>
      </c>
      <c r="F29" s="24">
        <v>7.2</v>
      </c>
      <c r="G29" s="48">
        <v>197</v>
      </c>
      <c r="H29" s="24">
        <v>6.4</v>
      </c>
      <c r="I29" s="24">
        <v>1.1000000000000001</v>
      </c>
      <c r="J29" s="24">
        <v>4.7</v>
      </c>
      <c r="K29" s="43">
        <v>3.7</v>
      </c>
      <c r="L29" s="43">
        <v>3.6</v>
      </c>
      <c r="M29" s="43"/>
      <c r="N29" s="44">
        <f t="shared" si="0"/>
        <v>3.7</v>
      </c>
      <c r="O29" s="43">
        <v>3.1</v>
      </c>
      <c r="P29" s="43">
        <v>2.9</v>
      </c>
      <c r="Q29" s="44">
        <f t="shared" si="1"/>
        <v>3</v>
      </c>
      <c r="R29" s="18">
        <v>2.44</v>
      </c>
      <c r="S29" s="18">
        <v>2.4039999999999999</v>
      </c>
      <c r="T29" s="23">
        <f t="shared" si="2"/>
        <v>2.4220000000000002</v>
      </c>
      <c r="U29" s="38">
        <v>2.278</v>
      </c>
      <c r="V29" s="38">
        <v>2.29</v>
      </c>
      <c r="W29" s="37">
        <f t="shared" si="3"/>
        <v>2.2839999999999998</v>
      </c>
      <c r="X29" s="18">
        <v>0.108</v>
      </c>
      <c r="Y29" s="18">
        <v>0.108</v>
      </c>
      <c r="Z29" s="22">
        <f t="shared" si="4"/>
        <v>0.108</v>
      </c>
      <c r="AA29" s="20">
        <v>1.9750000000000001</v>
      </c>
      <c r="AB29" s="20">
        <v>2.0099999999999998</v>
      </c>
      <c r="AC29" s="22">
        <f t="shared" si="5"/>
        <v>1.9930000000000001</v>
      </c>
      <c r="AD29" s="105">
        <f t="shared" si="6"/>
        <v>8.8223011351467129</v>
      </c>
      <c r="AE29" s="105">
        <f t="shared" si="7"/>
        <v>0.11334911206058829</v>
      </c>
      <c r="AF29" s="103">
        <f t="shared" si="8"/>
        <v>142.28599985721428</v>
      </c>
      <c r="AG29" s="20">
        <v>0.14899999999999999</v>
      </c>
      <c r="AH29" s="20">
        <v>0.13800000000000001</v>
      </c>
      <c r="AI29" s="22">
        <f t="shared" si="9"/>
        <v>0.14399999999999999</v>
      </c>
      <c r="AJ29" s="34">
        <v>8.5999999999999993E-2</v>
      </c>
      <c r="AK29" s="34">
        <v>8.4000000000000005E-2</v>
      </c>
      <c r="AL29" s="35">
        <f t="shared" si="10"/>
        <v>8.5000000000000006E-2</v>
      </c>
      <c r="AM29" s="34">
        <v>8.5000000000000006E-2</v>
      </c>
      <c r="AN29" s="34">
        <v>8.3000000000000004E-2</v>
      </c>
      <c r="AO29" s="35">
        <f t="shared" si="11"/>
        <v>8.4000000000000005E-2</v>
      </c>
      <c r="AP29" s="20">
        <v>11.35</v>
      </c>
      <c r="AQ29" s="20">
        <v>11.528</v>
      </c>
      <c r="AR29" s="22">
        <f t="shared" si="12"/>
        <v>11.439</v>
      </c>
      <c r="AS29" s="103">
        <f t="shared" si="13"/>
        <v>322.65252587933321</v>
      </c>
      <c r="AT29" s="29">
        <v>8.1299999999999997E-2</v>
      </c>
      <c r="AU29" s="29">
        <v>8.1900000000000001E-2</v>
      </c>
      <c r="AV29" s="28">
        <f t="shared" si="14"/>
        <v>8.1600000000000006E-2</v>
      </c>
      <c r="AW29" s="3">
        <v>8.57</v>
      </c>
      <c r="AX29" s="238">
        <v>7.0856492022216652E-2</v>
      </c>
      <c r="AY29" s="242"/>
      <c r="AZ29" s="241">
        <v>2.86</v>
      </c>
      <c r="BA29" s="238">
        <v>0.17507585670761661</v>
      </c>
      <c r="BB29" s="244"/>
      <c r="BC29" s="244">
        <f>AF29/AS29</f>
        <v>0.44098833402725918</v>
      </c>
      <c r="BD29" s="245"/>
      <c r="BE29" s="245">
        <f>AE29</f>
        <v>0.11334911206058829</v>
      </c>
    </row>
    <row r="30" spans="1:57" x14ac:dyDescent="0.3">
      <c r="A30" s="224" t="s">
        <v>25</v>
      </c>
      <c r="B30" s="5" t="s">
        <v>90</v>
      </c>
      <c r="C30" s="6" t="s">
        <v>44</v>
      </c>
      <c r="D30" s="6" t="s">
        <v>91</v>
      </c>
      <c r="E30" s="24">
        <v>23.9</v>
      </c>
      <c r="F30" s="24">
        <v>7.3</v>
      </c>
      <c r="G30" s="48">
        <v>271</v>
      </c>
      <c r="H30" s="24">
        <v>6.8</v>
      </c>
      <c r="I30" s="24">
        <v>1</v>
      </c>
      <c r="J30" s="24">
        <v>5.2</v>
      </c>
      <c r="K30" s="43">
        <v>4</v>
      </c>
      <c r="L30" s="43">
        <v>4</v>
      </c>
      <c r="M30" s="43"/>
      <c r="N30" s="44">
        <f t="shared" si="0"/>
        <v>4</v>
      </c>
      <c r="O30" s="43">
        <v>3.2</v>
      </c>
      <c r="P30" s="43">
        <v>3.2</v>
      </c>
      <c r="Q30" s="44">
        <f t="shared" si="1"/>
        <v>3.2</v>
      </c>
      <c r="R30" s="18">
        <v>3.15</v>
      </c>
      <c r="S30" s="18">
        <v>3.1110000000000002</v>
      </c>
      <c r="T30" s="23">
        <f t="shared" si="2"/>
        <v>3.1309999999999998</v>
      </c>
      <c r="U30" s="38">
        <v>3.0339999999999998</v>
      </c>
      <c r="V30" s="38">
        <v>3.0369999999999999</v>
      </c>
      <c r="W30" s="37">
        <f t="shared" si="3"/>
        <v>3.036</v>
      </c>
      <c r="X30" s="18">
        <v>8.7999999999999995E-2</v>
      </c>
      <c r="Y30" s="18">
        <v>8.8999999999999996E-2</v>
      </c>
      <c r="Z30" s="22">
        <f t="shared" si="4"/>
        <v>8.8999999999999996E-2</v>
      </c>
      <c r="AA30" s="20">
        <v>2.7909999999999999</v>
      </c>
      <c r="AB30" s="20">
        <v>2.8039999999999998</v>
      </c>
      <c r="AC30" s="22">
        <f t="shared" si="5"/>
        <v>2.798</v>
      </c>
      <c r="AD30" s="105">
        <f t="shared" si="6"/>
        <v>12.385749411008781</v>
      </c>
      <c r="AE30" s="105">
        <f t="shared" si="7"/>
        <v>8.0737948655022332E-2</v>
      </c>
      <c r="AF30" s="103">
        <f t="shared" si="8"/>
        <v>199.75726422503038</v>
      </c>
      <c r="AG30" s="20">
        <v>8.7999999999999995E-2</v>
      </c>
      <c r="AH30" s="20">
        <v>7.9000000000000001E-2</v>
      </c>
      <c r="AI30" s="22">
        <f t="shared" si="9"/>
        <v>8.4000000000000005E-2</v>
      </c>
      <c r="AJ30" s="34">
        <v>4.5999999999999999E-2</v>
      </c>
      <c r="AK30" s="34">
        <v>4.3999999999999997E-2</v>
      </c>
      <c r="AL30" s="35">
        <f t="shared" si="10"/>
        <v>4.4999999999999998E-2</v>
      </c>
      <c r="AM30" s="34">
        <v>3.6999999999999998E-2</v>
      </c>
      <c r="AN30" s="34">
        <v>3.6999999999999998E-2</v>
      </c>
      <c r="AO30" s="35">
        <f t="shared" si="11"/>
        <v>3.6999999999999998E-2</v>
      </c>
      <c r="AP30" s="20">
        <v>15.316000000000001</v>
      </c>
      <c r="AQ30" s="20">
        <v>15.327</v>
      </c>
      <c r="AR30" s="22">
        <f t="shared" si="12"/>
        <v>15.321999999999999</v>
      </c>
      <c r="AS30" s="103">
        <f t="shared" si="13"/>
        <v>432.17781287902289</v>
      </c>
      <c r="AT30" s="29">
        <v>8.7499999999999994E-2</v>
      </c>
      <c r="AU30" s="29">
        <v>8.7999999999999995E-2</v>
      </c>
      <c r="AV30" s="28">
        <f t="shared" si="14"/>
        <v>8.7800000000000003E-2</v>
      </c>
      <c r="AW30" s="3">
        <v>9.3800000000000008</v>
      </c>
      <c r="AX30" s="238">
        <v>0.11615510512029911</v>
      </c>
      <c r="AY30" s="241">
        <v>3.81</v>
      </c>
      <c r="AZ30" s="241"/>
      <c r="BA30" s="238">
        <v>0.4266380234591643</v>
      </c>
      <c r="BB30" s="244">
        <f>AF30/AS30</f>
        <v>0.46221082682221659</v>
      </c>
      <c r="BC30" s="244"/>
      <c r="BD30" s="245">
        <f>AE30</f>
        <v>8.0737948655022332E-2</v>
      </c>
      <c r="BE30" s="245"/>
    </row>
    <row r="31" spans="1:57" x14ac:dyDescent="0.3">
      <c r="A31" s="224" t="s">
        <v>26</v>
      </c>
      <c r="B31" s="5" t="s">
        <v>92</v>
      </c>
      <c r="C31" s="6" t="s">
        <v>93</v>
      </c>
      <c r="D31" s="6" t="s">
        <v>36</v>
      </c>
      <c r="E31" s="24">
        <v>26.4</v>
      </c>
      <c r="F31" s="24">
        <v>6.5</v>
      </c>
      <c r="G31" s="48">
        <v>192</v>
      </c>
      <c r="H31" s="24">
        <v>6.3</v>
      </c>
      <c r="I31" s="24">
        <v>1</v>
      </c>
      <c r="J31" s="24">
        <v>5.4</v>
      </c>
      <c r="K31" s="43">
        <v>4</v>
      </c>
      <c r="L31" s="43">
        <v>3.9</v>
      </c>
      <c r="M31" s="43"/>
      <c r="N31" s="44">
        <f t="shared" si="0"/>
        <v>4</v>
      </c>
      <c r="O31" s="43">
        <v>3.4</v>
      </c>
      <c r="P31" s="43">
        <v>3.3</v>
      </c>
      <c r="Q31" s="44">
        <f t="shared" si="1"/>
        <v>3.4</v>
      </c>
      <c r="R31" s="18">
        <v>2.1070000000000002</v>
      </c>
      <c r="S31" s="18">
        <v>2.0819999999999999</v>
      </c>
      <c r="T31" s="23">
        <f t="shared" si="2"/>
        <v>2.0950000000000002</v>
      </c>
      <c r="U31" s="38">
        <v>1.968</v>
      </c>
      <c r="V31" s="38">
        <v>1.9419999999999999</v>
      </c>
      <c r="W31" s="37">
        <f t="shared" si="3"/>
        <v>1.9550000000000001</v>
      </c>
      <c r="X31" s="18">
        <v>0.12</v>
      </c>
      <c r="Y31" s="18">
        <v>0.112</v>
      </c>
      <c r="Z31" s="22">
        <f t="shared" si="4"/>
        <v>0.11600000000000001</v>
      </c>
      <c r="AA31" s="20">
        <v>1.6180000000000001</v>
      </c>
      <c r="AB31" s="20">
        <v>1.629</v>
      </c>
      <c r="AC31" s="22">
        <f t="shared" si="5"/>
        <v>1.6240000000000001</v>
      </c>
      <c r="AD31" s="105">
        <f t="shared" si="6"/>
        <v>7.1888695652173915</v>
      </c>
      <c r="AE31" s="105">
        <f t="shared" si="7"/>
        <v>0.13910392877878847</v>
      </c>
      <c r="AF31" s="103">
        <f t="shared" si="8"/>
        <v>115.94202898550725</v>
      </c>
      <c r="AG31" s="20">
        <v>0.16</v>
      </c>
      <c r="AH31" s="20">
        <v>0.14799999999999999</v>
      </c>
      <c r="AI31" s="22">
        <f t="shared" si="9"/>
        <v>0.154</v>
      </c>
      <c r="AJ31" s="34">
        <v>9.7000000000000003E-2</v>
      </c>
      <c r="AK31" s="34">
        <v>9.9000000000000005E-2</v>
      </c>
      <c r="AL31" s="35">
        <f t="shared" si="10"/>
        <v>9.8000000000000004E-2</v>
      </c>
      <c r="AM31" s="34">
        <v>9.2999999999999999E-2</v>
      </c>
      <c r="AN31" s="34">
        <v>9.6000000000000002E-2</v>
      </c>
      <c r="AO31" s="35">
        <f t="shared" si="11"/>
        <v>9.5000000000000001E-2</v>
      </c>
      <c r="AP31" s="20">
        <v>10.824</v>
      </c>
      <c r="AQ31" s="20">
        <v>10.888999999999999</v>
      </c>
      <c r="AR31" s="22">
        <f t="shared" si="12"/>
        <v>10.856999999999999</v>
      </c>
      <c r="AS31" s="103">
        <f t="shared" si="13"/>
        <v>306.23642569035059</v>
      </c>
      <c r="AT31" s="29">
        <v>9.2299999999999993E-2</v>
      </c>
      <c r="AU31" s="29">
        <v>9.3600000000000003E-2</v>
      </c>
      <c r="AV31" s="28">
        <f t="shared" si="14"/>
        <v>9.2999999999999999E-2</v>
      </c>
      <c r="AW31" s="3">
        <v>9.07</v>
      </c>
      <c r="AX31" s="238">
        <v>7.7305938727206272E-2</v>
      </c>
      <c r="AY31" s="242"/>
      <c r="AZ31" s="241">
        <v>2.54</v>
      </c>
      <c r="BA31" s="238">
        <v>0.37316073260848559</v>
      </c>
      <c r="BB31" s="244"/>
      <c r="BC31" s="244">
        <f>AF31/AS31</f>
        <v>0.37860299839948319</v>
      </c>
      <c r="BD31" s="245"/>
      <c r="BE31" s="245">
        <f>AE31</f>
        <v>0.13910392877878847</v>
      </c>
    </row>
    <row r="32" spans="1:57" x14ac:dyDescent="0.3">
      <c r="A32" s="224" t="s">
        <v>27</v>
      </c>
      <c r="B32" s="5" t="s">
        <v>94</v>
      </c>
      <c r="C32" s="6" t="s">
        <v>95</v>
      </c>
      <c r="D32" s="6" t="s">
        <v>96</v>
      </c>
      <c r="E32" s="24">
        <v>22.5</v>
      </c>
      <c r="F32" s="24">
        <v>7.6</v>
      </c>
      <c r="G32" s="48">
        <v>204</v>
      </c>
      <c r="H32" s="24">
        <v>5.4</v>
      </c>
      <c r="I32" s="24">
        <v>0.5</v>
      </c>
      <c r="J32" s="24">
        <v>2.6</v>
      </c>
      <c r="K32" s="43">
        <v>1.9</v>
      </c>
      <c r="L32" s="43">
        <v>1.8</v>
      </c>
      <c r="M32" s="43"/>
      <c r="N32" s="44">
        <f t="shared" si="0"/>
        <v>1.9</v>
      </c>
      <c r="O32" s="43">
        <v>1.6</v>
      </c>
      <c r="P32" s="43">
        <v>1.5</v>
      </c>
      <c r="Q32" s="44">
        <f t="shared" si="1"/>
        <v>1.6</v>
      </c>
      <c r="R32" s="18">
        <v>2.069</v>
      </c>
      <c r="S32" s="18">
        <v>2.0209999999999999</v>
      </c>
      <c r="T32" s="23">
        <f t="shared" si="2"/>
        <v>2.0449999999999999</v>
      </c>
      <c r="U32" s="38">
        <v>2.02</v>
      </c>
      <c r="V32" s="38">
        <v>2.016</v>
      </c>
      <c r="W32" s="37">
        <f t="shared" si="3"/>
        <v>2.0179999999999998</v>
      </c>
      <c r="X32" s="18">
        <v>2.9000000000000001E-2</v>
      </c>
      <c r="Y32" s="18">
        <v>4.1000000000000002E-2</v>
      </c>
      <c r="Z32" s="22">
        <f t="shared" si="4"/>
        <v>3.5000000000000003E-2</v>
      </c>
      <c r="AA32" s="20">
        <v>1.8779999999999999</v>
      </c>
      <c r="AB32" s="20">
        <v>1.9079999999999999</v>
      </c>
      <c r="AC32" s="22">
        <f t="shared" si="5"/>
        <v>1.893</v>
      </c>
      <c r="AD32" s="105">
        <f t="shared" si="6"/>
        <v>8.3796367530520453</v>
      </c>
      <c r="AE32" s="105">
        <f t="shared" si="7"/>
        <v>0.11933691512770865</v>
      </c>
      <c r="AF32" s="103">
        <f t="shared" si="8"/>
        <v>135.14671235810667</v>
      </c>
      <c r="AG32" s="20">
        <v>5.0999999999999997E-2</v>
      </c>
      <c r="AH32" s="20">
        <v>4.2000000000000003E-2</v>
      </c>
      <c r="AI32" s="22">
        <f t="shared" si="9"/>
        <v>4.7E-2</v>
      </c>
      <c r="AJ32" s="34">
        <v>0.03</v>
      </c>
      <c r="AK32" s="34">
        <v>2.7E-2</v>
      </c>
      <c r="AL32" s="35">
        <f t="shared" si="10"/>
        <v>2.9000000000000001E-2</v>
      </c>
      <c r="AM32" s="34">
        <v>2.8000000000000001E-2</v>
      </c>
      <c r="AN32" s="34">
        <v>2.5999999999999999E-2</v>
      </c>
      <c r="AO32" s="35">
        <f t="shared" si="11"/>
        <v>2.7E-2</v>
      </c>
      <c r="AP32" s="20">
        <v>11.628</v>
      </c>
      <c r="AQ32" s="20">
        <v>11.686</v>
      </c>
      <c r="AR32" s="22">
        <f t="shared" si="12"/>
        <v>11.657</v>
      </c>
      <c r="AS32" s="103">
        <f t="shared" si="13"/>
        <v>328.80151186077342</v>
      </c>
      <c r="AT32" s="29">
        <v>3.5099999999999999E-2</v>
      </c>
      <c r="AU32" s="29">
        <v>3.7100000000000001E-2</v>
      </c>
      <c r="AV32" s="28">
        <f t="shared" si="14"/>
        <v>3.61E-2</v>
      </c>
      <c r="AW32" s="3">
        <v>13.35</v>
      </c>
      <c r="AX32" s="238">
        <v>0.86819818425421069</v>
      </c>
      <c r="AY32" s="241">
        <v>3.66</v>
      </c>
      <c r="AZ32" s="241"/>
      <c r="BA32" s="238">
        <v>1.8147086608995084</v>
      </c>
      <c r="BB32" s="244">
        <f>AF32/AS32</f>
        <v>0.41102825711863739</v>
      </c>
      <c r="BC32" s="244"/>
      <c r="BD32" s="245">
        <f>AE32</f>
        <v>0.11933691512770865</v>
      </c>
      <c r="BE32" s="245"/>
    </row>
    <row r="33" spans="1:57" x14ac:dyDescent="0.3">
      <c r="A33" s="224" t="s">
        <v>28</v>
      </c>
      <c r="B33" s="5" t="s">
        <v>97</v>
      </c>
      <c r="C33" s="6" t="s">
        <v>98</v>
      </c>
      <c r="D33" s="6" t="s">
        <v>36</v>
      </c>
      <c r="E33" s="24">
        <v>26.5</v>
      </c>
      <c r="F33" s="24">
        <v>7.1</v>
      </c>
      <c r="G33" s="48">
        <v>196</v>
      </c>
      <c r="H33" s="24">
        <v>6.8</v>
      </c>
      <c r="I33" s="24">
        <v>1.8</v>
      </c>
      <c r="J33" s="24">
        <v>5.2</v>
      </c>
      <c r="K33" s="43">
        <v>3.8</v>
      </c>
      <c r="L33" s="43">
        <v>3.7</v>
      </c>
      <c r="M33" s="43"/>
      <c r="N33" s="44">
        <f t="shared" si="0"/>
        <v>3.8</v>
      </c>
      <c r="O33" s="43">
        <v>3.3</v>
      </c>
      <c r="P33" s="43">
        <v>3.2</v>
      </c>
      <c r="Q33" s="44">
        <f t="shared" si="1"/>
        <v>3.3</v>
      </c>
      <c r="R33" s="18">
        <v>2.044</v>
      </c>
      <c r="S33" s="18">
        <v>1.984</v>
      </c>
      <c r="T33" s="23">
        <f t="shared" si="2"/>
        <v>2.0139999999999998</v>
      </c>
      <c r="U33" s="38">
        <v>1.9470000000000001</v>
      </c>
      <c r="V33" s="38">
        <v>1.944</v>
      </c>
      <c r="W33" s="37">
        <f t="shared" si="3"/>
        <v>1.946</v>
      </c>
      <c r="X33" s="18">
        <v>8.8999999999999996E-2</v>
      </c>
      <c r="Y33" s="18">
        <v>8.4000000000000005E-2</v>
      </c>
      <c r="Z33" s="22">
        <f t="shared" si="4"/>
        <v>8.6999999999999994E-2</v>
      </c>
      <c r="AA33" s="20">
        <v>1.62</v>
      </c>
      <c r="AB33" s="20">
        <v>1.645</v>
      </c>
      <c r="AC33" s="22">
        <f t="shared" si="5"/>
        <v>1.633</v>
      </c>
      <c r="AD33" s="105">
        <f t="shared" si="6"/>
        <v>7.2287093596059115</v>
      </c>
      <c r="AE33" s="105">
        <f t="shared" si="7"/>
        <v>0.13833728128398803</v>
      </c>
      <c r="AF33" s="103">
        <f t="shared" si="8"/>
        <v>116.58456486042694</v>
      </c>
      <c r="AG33" s="20">
        <v>0.13800000000000001</v>
      </c>
      <c r="AH33" s="20">
        <v>0.124</v>
      </c>
      <c r="AI33" s="22">
        <f t="shared" si="9"/>
        <v>0.13100000000000001</v>
      </c>
      <c r="AJ33" s="34">
        <v>8.3000000000000004E-2</v>
      </c>
      <c r="AK33" s="34">
        <v>8.8999999999999996E-2</v>
      </c>
      <c r="AL33" s="35">
        <f t="shared" si="10"/>
        <v>8.5999999999999993E-2</v>
      </c>
      <c r="AM33" s="34">
        <v>8.1000000000000003E-2</v>
      </c>
      <c r="AN33" s="34">
        <v>8.5999999999999993E-2</v>
      </c>
      <c r="AO33" s="35">
        <f t="shared" si="11"/>
        <v>8.4000000000000005E-2</v>
      </c>
      <c r="AP33" s="20">
        <v>11.156000000000001</v>
      </c>
      <c r="AQ33" s="20">
        <v>11.225</v>
      </c>
      <c r="AR33" s="22">
        <f t="shared" si="12"/>
        <v>11.191000000000001</v>
      </c>
      <c r="AS33" s="103">
        <f t="shared" si="13"/>
        <v>315.65734916650212</v>
      </c>
      <c r="AT33" s="29">
        <v>9.1700000000000004E-2</v>
      </c>
      <c r="AU33" s="29">
        <v>9.1899999999999996E-2</v>
      </c>
      <c r="AV33" s="28">
        <f t="shared" si="14"/>
        <v>9.1800000000000007E-2</v>
      </c>
      <c r="AW33" s="3">
        <v>9.42</v>
      </c>
      <c r="AX33" s="238">
        <v>5.0446680683993127E-3</v>
      </c>
      <c r="AY33" s="242"/>
      <c r="AZ33" s="241">
        <v>2.2599999999999998</v>
      </c>
      <c r="BA33" s="238">
        <v>2.9599480668080755E-2</v>
      </c>
      <c r="BB33" s="244"/>
      <c r="BC33" s="244">
        <f>AF33/AS33</f>
        <v>0.36933898471957077</v>
      </c>
      <c r="BD33" s="245"/>
      <c r="BE33" s="245">
        <f>AE33</f>
        <v>0.13833728128398803</v>
      </c>
    </row>
    <row r="34" spans="1:57" x14ac:dyDescent="0.3">
      <c r="A34" s="224" t="s">
        <v>29</v>
      </c>
      <c r="B34" s="5" t="s">
        <v>99</v>
      </c>
      <c r="C34" s="6" t="s">
        <v>44</v>
      </c>
      <c r="D34" s="6" t="s">
        <v>100</v>
      </c>
      <c r="E34" s="24">
        <v>26</v>
      </c>
      <c r="F34" s="24">
        <v>6.9</v>
      </c>
      <c r="G34" s="48">
        <v>220</v>
      </c>
      <c r="H34" s="24">
        <v>5.4</v>
      </c>
      <c r="I34" s="24">
        <v>1.2</v>
      </c>
      <c r="J34" s="24">
        <v>6.8</v>
      </c>
      <c r="K34" s="43">
        <v>5.2</v>
      </c>
      <c r="L34" s="43">
        <v>5.2</v>
      </c>
      <c r="M34" s="43"/>
      <c r="N34" s="44">
        <f t="shared" si="0"/>
        <v>5.2</v>
      </c>
      <c r="O34" s="43">
        <v>4.5</v>
      </c>
      <c r="P34" s="43">
        <v>4.3</v>
      </c>
      <c r="Q34" s="44">
        <f t="shared" si="1"/>
        <v>4.4000000000000004</v>
      </c>
      <c r="R34" s="18">
        <v>1.9339999999999999</v>
      </c>
      <c r="S34" s="18">
        <v>1.889</v>
      </c>
      <c r="T34" s="23">
        <f t="shared" si="2"/>
        <v>1.9119999999999999</v>
      </c>
      <c r="U34" s="38">
        <v>1.728</v>
      </c>
      <c r="V34" s="38">
        <v>1.718</v>
      </c>
      <c r="W34" s="37">
        <f t="shared" si="3"/>
        <v>1.7230000000000001</v>
      </c>
      <c r="X34" s="18">
        <v>0.214</v>
      </c>
      <c r="Y34" s="18">
        <v>0.217</v>
      </c>
      <c r="Z34" s="22">
        <f t="shared" si="4"/>
        <v>0.216</v>
      </c>
      <c r="AA34" s="20">
        <v>1.2070000000000001</v>
      </c>
      <c r="AB34" s="20">
        <v>1.202</v>
      </c>
      <c r="AC34" s="22">
        <f t="shared" si="5"/>
        <v>1.2050000000000001</v>
      </c>
      <c r="AD34" s="105">
        <f t="shared" si="6"/>
        <v>5.3341058042407372</v>
      </c>
      <c r="AE34" s="105">
        <f t="shared" si="7"/>
        <v>0.18747284675249165</v>
      </c>
      <c r="AF34" s="103">
        <f t="shared" si="8"/>
        <v>86.028414364246458</v>
      </c>
      <c r="AG34" s="20">
        <v>0.29199999999999998</v>
      </c>
      <c r="AH34" s="20">
        <v>0.28000000000000003</v>
      </c>
      <c r="AI34" s="22">
        <f t="shared" si="9"/>
        <v>0.28599999999999998</v>
      </c>
      <c r="AJ34" s="34">
        <v>0.18</v>
      </c>
      <c r="AK34" s="34">
        <v>0.17799999999999999</v>
      </c>
      <c r="AL34" s="35">
        <f t="shared" si="10"/>
        <v>0.17899999999999999</v>
      </c>
      <c r="AM34" s="34">
        <v>0.17699999999999999</v>
      </c>
      <c r="AN34" s="34">
        <v>0.17499999999999999</v>
      </c>
      <c r="AO34" s="35">
        <f t="shared" si="11"/>
        <v>0.17599999999999999</v>
      </c>
      <c r="AP34" s="20">
        <v>13.055</v>
      </c>
      <c r="AQ34" s="20">
        <v>12.983000000000001</v>
      </c>
      <c r="AR34" s="22">
        <f t="shared" si="12"/>
        <v>13.019</v>
      </c>
      <c r="AS34" s="103">
        <f t="shared" si="13"/>
        <v>367.21857106591818</v>
      </c>
      <c r="AT34" s="29">
        <v>0.12670000000000001</v>
      </c>
      <c r="AU34" s="29">
        <v>0.12659999999999999</v>
      </c>
      <c r="AV34" s="28">
        <f t="shared" si="14"/>
        <v>0.12670000000000001</v>
      </c>
      <c r="AW34" s="3">
        <v>9.68</v>
      </c>
      <c r="AX34" s="238">
        <v>0.13104285938894755</v>
      </c>
      <c r="AY34" s="241">
        <v>2.73</v>
      </c>
      <c r="AZ34" s="241"/>
      <c r="BA34" s="238">
        <v>0.22921788874379342</v>
      </c>
      <c r="BB34" s="244">
        <f>AF34/AS34</f>
        <v>0.23427032602009604</v>
      </c>
      <c r="BC34" s="244"/>
      <c r="BD34" s="245">
        <f>AE34</f>
        <v>0.18747284675249165</v>
      </c>
      <c r="BE34" s="245"/>
    </row>
    <row r="35" spans="1:57" x14ac:dyDescent="0.3">
      <c r="A35" s="224" t="s">
        <v>30</v>
      </c>
      <c r="B35" s="5" t="s">
        <v>101</v>
      </c>
      <c r="C35" s="6" t="s">
        <v>44</v>
      </c>
      <c r="D35" s="6" t="s">
        <v>194</v>
      </c>
      <c r="E35" s="24">
        <v>25.3</v>
      </c>
      <c r="F35" s="24">
        <v>7.4</v>
      </c>
      <c r="G35" s="48">
        <v>210</v>
      </c>
      <c r="H35" s="24">
        <v>7.6</v>
      </c>
      <c r="I35" s="24">
        <v>2.5</v>
      </c>
      <c r="J35" s="24">
        <v>8</v>
      </c>
      <c r="K35" s="43">
        <v>6.3</v>
      </c>
      <c r="L35" s="43">
        <v>6.2</v>
      </c>
      <c r="M35" s="43"/>
      <c r="N35" s="44">
        <f t="shared" si="0"/>
        <v>6.3</v>
      </c>
      <c r="O35" s="43">
        <v>4.5999999999999996</v>
      </c>
      <c r="P35" s="43">
        <v>4.5</v>
      </c>
      <c r="Q35" s="44">
        <f t="shared" si="1"/>
        <v>4.5999999999999996</v>
      </c>
      <c r="R35" s="18">
        <v>2.67</v>
      </c>
      <c r="S35" s="18">
        <v>2.6320000000000001</v>
      </c>
      <c r="T35" s="23">
        <f t="shared" si="2"/>
        <v>2.6509999999999998</v>
      </c>
      <c r="U35" s="38">
        <v>2.4329999999999998</v>
      </c>
      <c r="V35" s="38">
        <v>2.4180000000000001</v>
      </c>
      <c r="W35" s="37">
        <f t="shared" si="3"/>
        <v>2.4260000000000002</v>
      </c>
      <c r="X35" s="18">
        <v>0.52400000000000002</v>
      </c>
      <c r="Y35" s="18">
        <v>0.51700000000000002</v>
      </c>
      <c r="Z35" s="22">
        <f t="shared" si="4"/>
        <v>0.52100000000000002</v>
      </c>
      <c r="AA35" s="20">
        <v>1.534</v>
      </c>
      <c r="AB35" s="20">
        <v>1.5449999999999999</v>
      </c>
      <c r="AC35" s="22">
        <f t="shared" si="5"/>
        <v>1.54</v>
      </c>
      <c r="AD35" s="105">
        <f t="shared" si="6"/>
        <v>6.8170314842578712</v>
      </c>
      <c r="AE35" s="105">
        <f t="shared" si="7"/>
        <v>0.14669141580308601</v>
      </c>
      <c r="AF35" s="103">
        <f t="shared" si="8"/>
        <v>109.94502748625686</v>
      </c>
      <c r="AG35" s="20">
        <v>0.28000000000000003</v>
      </c>
      <c r="AH35" s="20">
        <v>0.25700000000000001</v>
      </c>
      <c r="AI35" s="22">
        <f t="shared" si="9"/>
        <v>0.26900000000000002</v>
      </c>
      <c r="AJ35" s="34">
        <v>8.5000000000000006E-2</v>
      </c>
      <c r="AK35" s="34">
        <v>0.08</v>
      </c>
      <c r="AL35" s="35">
        <f t="shared" si="10"/>
        <v>8.3000000000000004E-2</v>
      </c>
      <c r="AM35" s="34">
        <v>8.1000000000000003E-2</v>
      </c>
      <c r="AN35" s="34">
        <v>7.8E-2</v>
      </c>
      <c r="AO35" s="35">
        <f t="shared" si="11"/>
        <v>0.08</v>
      </c>
      <c r="AP35" s="20">
        <v>18.033999999999999</v>
      </c>
      <c r="AQ35" s="20">
        <v>18.055</v>
      </c>
      <c r="AR35" s="22">
        <f t="shared" si="12"/>
        <v>18.045000000000002</v>
      </c>
      <c r="AS35" s="223">
        <f t="shared" si="13"/>
        <v>508.98372493159962</v>
      </c>
      <c r="AT35" s="29">
        <v>0.13980000000000001</v>
      </c>
      <c r="AU35" s="29">
        <v>0.14069999999999999</v>
      </c>
      <c r="AV35" s="28">
        <f t="shared" si="14"/>
        <v>0.14030000000000001</v>
      </c>
      <c r="AW35" s="3">
        <v>5.7</v>
      </c>
      <c r="AX35" s="238">
        <v>1.1760536345081271E-3</v>
      </c>
      <c r="AY35" s="241">
        <v>4.75</v>
      </c>
      <c r="AZ35" s="241"/>
      <c r="BA35" s="238">
        <v>0.14155940822973431</v>
      </c>
      <c r="BB35" s="244">
        <f>AF35/AS35</f>
        <v>0.21600892543476111</v>
      </c>
      <c r="BC35" s="244"/>
      <c r="BD35" s="245">
        <f>AE35</f>
        <v>0.14669141580308601</v>
      </c>
      <c r="BE35" s="245"/>
    </row>
    <row r="36" spans="1:57" x14ac:dyDescent="0.3">
      <c r="A36" s="224" t="s">
        <v>31</v>
      </c>
      <c r="B36" s="5" t="s">
        <v>102</v>
      </c>
      <c r="C36" s="6" t="s">
        <v>103</v>
      </c>
      <c r="D36" s="6" t="s">
        <v>36</v>
      </c>
      <c r="E36" s="24">
        <v>27</v>
      </c>
      <c r="F36" s="24">
        <v>7.2</v>
      </c>
      <c r="G36" s="48">
        <v>200</v>
      </c>
      <c r="H36" s="24">
        <v>6.6</v>
      </c>
      <c r="I36" s="24">
        <v>1</v>
      </c>
      <c r="J36" s="24">
        <v>5.7</v>
      </c>
      <c r="K36" s="43">
        <v>4</v>
      </c>
      <c r="L36" s="43">
        <v>4.0999999999999996</v>
      </c>
      <c r="M36" s="43"/>
      <c r="N36" s="44">
        <f t="shared" si="0"/>
        <v>4.0999999999999996</v>
      </c>
      <c r="O36" s="43">
        <v>3.4</v>
      </c>
      <c r="P36" s="43">
        <v>3.3</v>
      </c>
      <c r="Q36" s="44">
        <f t="shared" si="1"/>
        <v>3.4</v>
      </c>
      <c r="R36" s="18">
        <v>2.0920000000000001</v>
      </c>
      <c r="S36" s="18">
        <v>2.0609999999999999</v>
      </c>
      <c r="T36" s="23">
        <f t="shared" si="2"/>
        <v>2.077</v>
      </c>
      <c r="U36" s="38">
        <v>1.9730000000000001</v>
      </c>
      <c r="V36" s="38">
        <v>2.089</v>
      </c>
      <c r="W36" s="37">
        <f t="shared" si="3"/>
        <v>2.0310000000000001</v>
      </c>
      <c r="X36" s="18">
        <v>9.9000000000000005E-2</v>
      </c>
      <c r="Y36" s="18">
        <v>0.108</v>
      </c>
      <c r="Z36" s="22">
        <f t="shared" si="4"/>
        <v>0.104</v>
      </c>
      <c r="AA36" s="20">
        <v>1.5880000000000001</v>
      </c>
      <c r="AB36" s="20">
        <v>1.6180000000000001</v>
      </c>
      <c r="AC36" s="22">
        <f t="shared" si="5"/>
        <v>1.603</v>
      </c>
      <c r="AD36" s="105">
        <f t="shared" si="6"/>
        <v>7.0959100449775105</v>
      </c>
      <c r="AE36" s="105">
        <f t="shared" si="7"/>
        <v>0.1409262509898643</v>
      </c>
      <c r="AF36" s="103">
        <f t="shared" si="8"/>
        <v>114.44277861069465</v>
      </c>
      <c r="AG36" s="20">
        <v>0.14599999999999999</v>
      </c>
      <c r="AH36" s="20">
        <v>0.14199999999999999</v>
      </c>
      <c r="AI36" s="22">
        <f t="shared" si="9"/>
        <v>0.14399999999999999</v>
      </c>
      <c r="AJ36" s="34">
        <v>8.5000000000000006E-2</v>
      </c>
      <c r="AK36" s="34">
        <v>9.8000000000000004E-2</v>
      </c>
      <c r="AL36" s="35">
        <f t="shared" si="10"/>
        <v>9.1999999999999998E-2</v>
      </c>
      <c r="AM36" s="34">
        <v>8.4000000000000005E-2</v>
      </c>
      <c r="AN36" s="34">
        <v>9.5000000000000001E-2</v>
      </c>
      <c r="AO36" s="35">
        <f t="shared" si="11"/>
        <v>0.09</v>
      </c>
      <c r="AP36" s="20">
        <v>11.696</v>
      </c>
      <c r="AQ36" s="20">
        <v>11.852</v>
      </c>
      <c r="AR36" s="22">
        <f t="shared" si="12"/>
        <v>11.773999999999999</v>
      </c>
      <c r="AS36" s="103">
        <f t="shared" si="13"/>
        <v>332.10165571319772</v>
      </c>
      <c r="AT36" s="29">
        <v>9.2600000000000002E-2</v>
      </c>
      <c r="AU36" s="29">
        <v>9.3700000000000006E-2</v>
      </c>
      <c r="AV36" s="28">
        <f t="shared" si="14"/>
        <v>9.3200000000000005E-2</v>
      </c>
      <c r="AW36" s="3">
        <v>9.36</v>
      </c>
      <c r="AX36" s="238">
        <v>1.9160374161969588E-2</v>
      </c>
      <c r="AY36" s="242"/>
      <c r="AZ36" s="241">
        <v>2.82</v>
      </c>
      <c r="BA36" s="238">
        <v>3.7823959141107311E-2</v>
      </c>
      <c r="BB36" s="244"/>
      <c r="BC36" s="244">
        <f>AF36/AS36</f>
        <v>0.34460165025352113</v>
      </c>
      <c r="BD36" s="245"/>
      <c r="BE36" s="245">
        <f>AE36</f>
        <v>0.1409262509898643</v>
      </c>
    </row>
    <row r="37" spans="1:57" x14ac:dyDescent="0.3">
      <c r="A37" s="224" t="s">
        <v>32</v>
      </c>
      <c r="B37" s="5" t="s">
        <v>104</v>
      </c>
      <c r="C37" s="6" t="s">
        <v>44</v>
      </c>
      <c r="D37" s="6" t="s">
        <v>105</v>
      </c>
      <c r="E37" s="24">
        <v>25.9</v>
      </c>
      <c r="F37" s="24">
        <v>7.1</v>
      </c>
      <c r="G37" s="48">
        <v>303</v>
      </c>
      <c r="H37" s="24">
        <v>4.5999999999999996</v>
      </c>
      <c r="I37" s="24">
        <v>1</v>
      </c>
      <c r="J37" s="24">
        <v>7.5</v>
      </c>
      <c r="K37" s="43">
        <v>6.1</v>
      </c>
      <c r="L37" s="43">
        <v>6.1</v>
      </c>
      <c r="M37" s="43"/>
      <c r="N37" s="44">
        <f t="shared" si="0"/>
        <v>6.1</v>
      </c>
      <c r="O37" s="43">
        <v>5.2</v>
      </c>
      <c r="P37" s="43">
        <v>5.0999999999999996</v>
      </c>
      <c r="Q37" s="44">
        <f t="shared" si="1"/>
        <v>5.2</v>
      </c>
      <c r="R37" s="18">
        <v>2.8660000000000001</v>
      </c>
      <c r="S37" s="18">
        <v>2.8119999999999998</v>
      </c>
      <c r="T37" s="23">
        <f t="shared" si="2"/>
        <v>2.839</v>
      </c>
      <c r="U37" s="38">
        <v>2.8290000000000002</v>
      </c>
      <c r="V37" s="38">
        <v>2.8359999999999999</v>
      </c>
      <c r="W37" s="37">
        <f t="shared" si="3"/>
        <v>2.8330000000000002</v>
      </c>
      <c r="X37" s="18">
        <v>9.8000000000000004E-2</v>
      </c>
      <c r="Y37" s="18">
        <v>0.11600000000000001</v>
      </c>
      <c r="Z37" s="22">
        <f t="shared" si="4"/>
        <v>0.107</v>
      </c>
      <c r="AA37" s="20">
        <v>2.2109999999999999</v>
      </c>
      <c r="AB37" s="20">
        <v>2.2130000000000001</v>
      </c>
      <c r="AC37" s="22">
        <f t="shared" si="5"/>
        <v>2.2120000000000002</v>
      </c>
      <c r="AD37" s="105">
        <f t="shared" si="6"/>
        <v>9.7917361319340337</v>
      </c>
      <c r="AE37" s="105">
        <f t="shared" si="7"/>
        <v>0.10212693505278139</v>
      </c>
      <c r="AF37" s="103">
        <f t="shared" si="8"/>
        <v>157.92103948025988</v>
      </c>
      <c r="AG37" s="20">
        <v>0.16900000000000001</v>
      </c>
      <c r="AH37" s="20">
        <v>0.156</v>
      </c>
      <c r="AI37" s="22">
        <f t="shared" si="9"/>
        <v>0.16300000000000001</v>
      </c>
      <c r="AJ37" s="34">
        <v>0.123</v>
      </c>
      <c r="AK37" s="34">
        <v>0.121</v>
      </c>
      <c r="AL37" s="35">
        <f t="shared" si="10"/>
        <v>0.122</v>
      </c>
      <c r="AM37" s="34">
        <v>0.10299999999999999</v>
      </c>
      <c r="AN37" s="34">
        <v>9.9000000000000005E-2</v>
      </c>
      <c r="AO37" s="35">
        <f t="shared" si="11"/>
        <v>0.10100000000000001</v>
      </c>
      <c r="AP37" s="20">
        <v>20.523</v>
      </c>
      <c r="AQ37" s="20">
        <v>20.478999999999999</v>
      </c>
      <c r="AR37" s="22">
        <f t="shared" si="12"/>
        <v>20.501000000000001</v>
      </c>
      <c r="AS37" s="103">
        <f t="shared" si="13"/>
        <v>578.25853947479766</v>
      </c>
      <c r="AT37" s="29">
        <v>0.14050000000000001</v>
      </c>
      <c r="AU37" s="29">
        <v>0.1409</v>
      </c>
      <c r="AV37" s="28">
        <f t="shared" si="14"/>
        <v>0.14069999999999999</v>
      </c>
      <c r="AW37" s="3">
        <v>10.91</v>
      </c>
      <c r="AX37" s="238">
        <v>7.5358158651206292E-2</v>
      </c>
      <c r="AY37" s="241">
        <v>6.07</v>
      </c>
      <c r="AZ37" s="241"/>
      <c r="BA37" s="238">
        <v>0.11839731597470418</v>
      </c>
      <c r="BB37" s="244">
        <f>AF37/AS37</f>
        <v>0.27309763488091571</v>
      </c>
      <c r="BC37" s="244"/>
      <c r="BD37" s="245">
        <f>AE37</f>
        <v>0.10212693505278139</v>
      </c>
      <c r="BE37" s="245"/>
    </row>
    <row r="38" spans="1:57" x14ac:dyDescent="0.3">
      <c r="A38" s="224" t="s">
        <v>33</v>
      </c>
      <c r="B38" s="5" t="s">
        <v>106</v>
      </c>
      <c r="C38" s="6" t="s">
        <v>107</v>
      </c>
      <c r="D38" s="6" t="s">
        <v>36</v>
      </c>
      <c r="E38" s="24">
        <v>26.4</v>
      </c>
      <c r="F38" s="24">
        <v>6.8</v>
      </c>
      <c r="G38" s="48">
        <v>205</v>
      </c>
      <c r="H38" s="24">
        <v>7.1</v>
      </c>
      <c r="I38" s="24">
        <v>1</v>
      </c>
      <c r="J38" s="24">
        <v>5.6</v>
      </c>
      <c r="K38" s="43">
        <v>4.4000000000000004</v>
      </c>
      <c r="L38" s="43">
        <v>4.2</v>
      </c>
      <c r="M38" s="43"/>
      <c r="N38" s="44">
        <f t="shared" si="0"/>
        <v>4.3</v>
      </c>
      <c r="O38" s="43">
        <v>3.5</v>
      </c>
      <c r="P38" s="43">
        <v>3.4</v>
      </c>
      <c r="Q38" s="44">
        <f t="shared" si="1"/>
        <v>3.5</v>
      </c>
      <c r="R38" s="18">
        <v>2.278</v>
      </c>
      <c r="S38" s="18">
        <v>2.2250000000000001</v>
      </c>
      <c r="T38" s="23">
        <f t="shared" si="2"/>
        <v>2.2519999999999998</v>
      </c>
      <c r="U38" s="38">
        <v>2.2450000000000001</v>
      </c>
      <c r="V38" s="38">
        <v>2.25</v>
      </c>
      <c r="W38" s="37">
        <f t="shared" si="3"/>
        <v>2.2480000000000002</v>
      </c>
      <c r="X38" s="18">
        <v>0.11600000000000001</v>
      </c>
      <c r="Y38" s="18">
        <v>0.106</v>
      </c>
      <c r="Z38" s="22">
        <f t="shared" si="4"/>
        <v>0.111</v>
      </c>
      <c r="AA38" s="20">
        <v>1.7829999999999999</v>
      </c>
      <c r="AB38" s="20">
        <v>1.806</v>
      </c>
      <c r="AC38" s="22">
        <f t="shared" si="5"/>
        <v>1.7949999999999999</v>
      </c>
      <c r="AD38" s="105">
        <f t="shared" si="6"/>
        <v>7.9458256585992721</v>
      </c>
      <c r="AE38" s="105">
        <f t="shared" si="7"/>
        <v>0.12585224531295403</v>
      </c>
      <c r="AF38" s="103">
        <f t="shared" si="8"/>
        <v>128.15021060898124</v>
      </c>
      <c r="AG38" s="20">
        <v>0.154</v>
      </c>
      <c r="AH38" s="20">
        <v>0.14299999999999999</v>
      </c>
      <c r="AI38" s="22">
        <f t="shared" si="9"/>
        <v>0.14899999999999999</v>
      </c>
      <c r="AJ38" s="34">
        <v>0.129</v>
      </c>
      <c r="AK38" s="34">
        <v>0.129</v>
      </c>
      <c r="AL38" s="35">
        <f t="shared" si="10"/>
        <v>0.129</v>
      </c>
      <c r="AM38" s="34">
        <v>0.11700000000000001</v>
      </c>
      <c r="AN38" s="34">
        <v>0.113</v>
      </c>
      <c r="AO38" s="35">
        <f t="shared" si="11"/>
        <v>0.115</v>
      </c>
      <c r="AP38" s="20">
        <v>13.592000000000001</v>
      </c>
      <c r="AQ38" s="20">
        <v>13.72</v>
      </c>
      <c r="AR38" s="22">
        <f t="shared" si="12"/>
        <v>13.656000000000001</v>
      </c>
      <c r="AS38" s="103">
        <f t="shared" si="13"/>
        <v>385.18602092911743</v>
      </c>
      <c r="AT38" s="29">
        <v>9.4600000000000004E-2</v>
      </c>
      <c r="AU38" s="29">
        <v>9.5799999999999996E-2</v>
      </c>
      <c r="AV38" s="28">
        <f t="shared" si="14"/>
        <v>9.5200000000000007E-2</v>
      </c>
      <c r="AW38" s="3">
        <v>9.6300000000000008</v>
      </c>
      <c r="AX38" s="238">
        <v>1.2243196120213054E-2</v>
      </c>
      <c r="AY38" s="242"/>
      <c r="AZ38" s="241">
        <v>2.4700000000000002</v>
      </c>
      <c r="BA38" s="238">
        <v>0.26317613188170647</v>
      </c>
      <c r="BB38" s="244"/>
      <c r="BC38" s="244">
        <f>AF38/AS38</f>
        <v>0.33269694029878527</v>
      </c>
      <c r="BD38" s="245"/>
      <c r="BE38" s="245">
        <f>AE38</f>
        <v>0.12585224531295403</v>
      </c>
    </row>
    <row r="39" spans="1:57" x14ac:dyDescent="0.3">
      <c r="A39" s="224" t="s">
        <v>137</v>
      </c>
      <c r="B39" s="5" t="s">
        <v>138</v>
      </c>
      <c r="C39" s="6"/>
      <c r="D39" s="6"/>
      <c r="E39" s="24">
        <v>24.7</v>
      </c>
      <c r="F39" s="24">
        <v>6.8</v>
      </c>
      <c r="G39" s="48">
        <v>315</v>
      </c>
      <c r="H39" s="24">
        <v>7.1</v>
      </c>
      <c r="I39" s="24">
        <v>7.4</v>
      </c>
      <c r="J39" s="24">
        <v>12.1</v>
      </c>
      <c r="K39" s="43">
        <v>9.1999999999999993</v>
      </c>
      <c r="L39" s="43">
        <v>9.5</v>
      </c>
      <c r="M39" s="43">
        <v>9.3000000000000007</v>
      </c>
      <c r="N39" s="44">
        <f t="shared" si="0"/>
        <v>9.3000000000000007</v>
      </c>
      <c r="O39" s="43">
        <v>4.8</v>
      </c>
      <c r="P39" s="43">
        <v>4.8</v>
      </c>
      <c r="Q39" s="44">
        <f t="shared" si="1"/>
        <v>4.8</v>
      </c>
      <c r="R39" s="18">
        <v>8.5950000000000006</v>
      </c>
      <c r="S39" s="18">
        <v>8.5589999999999993</v>
      </c>
      <c r="T39" s="23">
        <f t="shared" si="2"/>
        <v>8.577</v>
      </c>
      <c r="U39" s="38">
        <v>7.8979999999999997</v>
      </c>
      <c r="V39" s="38">
        <v>7.9870000000000001</v>
      </c>
      <c r="W39" s="37">
        <f t="shared" si="3"/>
        <v>7.9429999999999996</v>
      </c>
      <c r="X39" s="18">
        <v>2.1789999999999998</v>
      </c>
      <c r="Y39" s="18">
        <v>2.1840000000000002</v>
      </c>
      <c r="Z39" s="22">
        <f t="shared" si="4"/>
        <v>2.1819999999999999</v>
      </c>
      <c r="AA39" s="20">
        <v>5.1630000000000003</v>
      </c>
      <c r="AB39" s="20">
        <v>5.2560000000000002</v>
      </c>
      <c r="AC39" s="22">
        <f t="shared" si="5"/>
        <v>5.21</v>
      </c>
      <c r="AD39" s="105">
        <f>(AC39*62.004)/14.007</f>
        <v>23.06281430713215</v>
      </c>
      <c r="AE39" s="105">
        <f>1/AD39</f>
        <v>4.3359842675000468E-2</v>
      </c>
      <c r="AF39" s="103">
        <f>((AD39*0.001)/62.004)*1000*1000</f>
        <v>371.95687870350548</v>
      </c>
      <c r="AG39" s="20">
        <v>0.45200000000000001</v>
      </c>
      <c r="AH39" s="20">
        <v>0.44900000000000001</v>
      </c>
      <c r="AI39" s="22">
        <f t="shared" si="9"/>
        <v>0.45100000000000001</v>
      </c>
      <c r="AJ39" s="34">
        <v>0.216</v>
      </c>
      <c r="AK39" s="34">
        <v>0.218</v>
      </c>
      <c r="AL39" s="35">
        <f t="shared" si="10"/>
        <v>0.217</v>
      </c>
      <c r="AM39" s="34">
        <v>0.20200000000000001</v>
      </c>
      <c r="AN39" s="34">
        <v>0.2</v>
      </c>
      <c r="AO39" s="35">
        <f t="shared" si="11"/>
        <v>0.20100000000000001</v>
      </c>
      <c r="AP39" s="20">
        <v>37.417000000000002</v>
      </c>
      <c r="AQ39" s="20">
        <v>38.012999999999998</v>
      </c>
      <c r="AR39" s="22">
        <f t="shared" si="12"/>
        <v>37.715000000000003</v>
      </c>
      <c r="AS39" s="103">
        <f>((AR39*0.001)/35.453)*1000*1000</f>
        <v>1063.8027811468705</v>
      </c>
      <c r="AT39" s="29">
        <v>9.9000000000000005E-2</v>
      </c>
      <c r="AU39" s="29">
        <v>9.9299999999999999E-2</v>
      </c>
      <c r="AV39" s="28">
        <f t="shared" si="14"/>
        <v>9.9199999999999997E-2</v>
      </c>
      <c r="AW39" s="3">
        <v>11.7</v>
      </c>
      <c r="AX39" s="238">
        <v>1.246619638579651E-2</v>
      </c>
      <c r="AY39" s="248">
        <v>0.36</v>
      </c>
      <c r="BA39" s="238">
        <v>5.6699277346376989E-2</v>
      </c>
      <c r="BB39" s="246">
        <f>AF39/AS39</f>
        <v>0.349648342056884</v>
      </c>
      <c r="BC39" s="244"/>
      <c r="BD39" s="249">
        <v>0.4361096145497152</v>
      </c>
      <c r="BE39" s="244"/>
    </row>
    <row r="40" spans="1:57" x14ac:dyDescent="0.3">
      <c r="A40" s="224" t="s">
        <v>158</v>
      </c>
      <c r="B40" s="5" t="s">
        <v>159</v>
      </c>
      <c r="C40" s="6"/>
      <c r="D40" s="6"/>
      <c r="E40" s="24">
        <v>24.6</v>
      </c>
      <c r="F40" s="24">
        <v>6.9</v>
      </c>
      <c r="G40" s="48">
        <v>358</v>
      </c>
      <c r="H40" s="24">
        <v>7</v>
      </c>
      <c r="I40" s="24">
        <v>1.6</v>
      </c>
      <c r="J40" s="24">
        <v>6.9</v>
      </c>
      <c r="K40" s="43">
        <v>4.9000000000000004</v>
      </c>
      <c r="L40" s="43">
        <v>4.5</v>
      </c>
      <c r="M40" s="43"/>
      <c r="N40" s="44">
        <f t="shared" si="0"/>
        <v>4.7</v>
      </c>
      <c r="O40" s="43">
        <v>4.0999999999999996</v>
      </c>
      <c r="P40" s="43">
        <v>4</v>
      </c>
      <c r="Q40" s="44">
        <f t="shared" si="1"/>
        <v>4.0999999999999996</v>
      </c>
      <c r="R40" s="18">
        <v>1.0449999999999999</v>
      </c>
      <c r="S40" s="18">
        <v>1.0509999999999999</v>
      </c>
      <c r="T40" s="23">
        <f t="shared" si="2"/>
        <v>1.048</v>
      </c>
      <c r="U40" s="38">
        <v>0.97699999999999998</v>
      </c>
      <c r="V40" s="38">
        <v>0.95699999999999996</v>
      </c>
      <c r="W40" s="37">
        <f t="shared" si="3"/>
        <v>0.96699999999999997</v>
      </c>
      <c r="X40" s="18">
        <v>0.14199999999999999</v>
      </c>
      <c r="Y40" s="18">
        <v>0.13800000000000001</v>
      </c>
      <c r="Z40" s="22">
        <f t="shared" si="4"/>
        <v>0.14000000000000001</v>
      </c>
      <c r="AA40" s="20">
        <v>0.52600000000000002</v>
      </c>
      <c r="AB40" s="20">
        <v>0.51</v>
      </c>
      <c r="AC40" s="22">
        <f t="shared" si="5"/>
        <v>0.51800000000000002</v>
      </c>
      <c r="AD40" s="105">
        <f>(AC40*62.004)/14.007</f>
        <v>2.2930014992503747</v>
      </c>
      <c r="AE40" s="105">
        <f>1/AD40</f>
        <v>0.4361096145497152</v>
      </c>
      <c r="AF40" s="103">
        <f>((AD40*0.001)/62.004)*1000*1000</f>
        <v>36.98150924537731</v>
      </c>
      <c r="AG40" s="20">
        <v>0.104</v>
      </c>
      <c r="AH40" s="20">
        <v>0.10100000000000001</v>
      </c>
      <c r="AI40" s="22">
        <f t="shared" si="9"/>
        <v>0.10299999999999999</v>
      </c>
      <c r="AJ40" s="34">
        <v>6.8000000000000005E-2</v>
      </c>
      <c r="AK40" s="34">
        <v>6.0999999999999999E-2</v>
      </c>
      <c r="AL40" s="35">
        <f t="shared" si="10"/>
        <v>6.5000000000000002E-2</v>
      </c>
      <c r="AM40" s="34">
        <v>3.5999999999999997E-2</v>
      </c>
      <c r="AN40" s="34">
        <v>3.3000000000000002E-2</v>
      </c>
      <c r="AO40" s="35">
        <f t="shared" si="11"/>
        <v>3.5000000000000003E-2</v>
      </c>
      <c r="AP40" s="20">
        <v>58.296999999999997</v>
      </c>
      <c r="AQ40" s="20">
        <v>55.573</v>
      </c>
      <c r="AR40" s="22">
        <f t="shared" si="12"/>
        <v>56.935000000000002</v>
      </c>
      <c r="AS40" s="103">
        <f>((AR40*0.001)/35.453)*1000*1000</f>
        <v>1605.9289763912784</v>
      </c>
      <c r="AT40" s="29">
        <v>9.2100000000000001E-2</v>
      </c>
      <c r="AU40" s="29">
        <v>9.3299999999999994E-2</v>
      </c>
      <c r="AV40" s="28">
        <f t="shared" si="14"/>
        <v>9.2700000000000005E-2</v>
      </c>
      <c r="AW40" s="3">
        <v>20.62</v>
      </c>
      <c r="AX40" s="238">
        <v>3.5151875447001733E-2</v>
      </c>
      <c r="AY40" s="248">
        <v>0.06</v>
      </c>
      <c r="BA40" s="238">
        <v>0.31198613896732003</v>
      </c>
      <c r="BB40" s="246">
        <f>AF40/AS40</f>
        <v>2.3028110077744128E-2</v>
      </c>
      <c r="BC40" s="244"/>
      <c r="BD40" s="249">
        <v>4.3359842675000468E-2</v>
      </c>
      <c r="BE40" s="244"/>
    </row>
    <row r="41" spans="1:57" x14ac:dyDescent="0.3">
      <c r="AD41" s="105"/>
      <c r="AE41" s="105"/>
      <c r="AF41" s="103"/>
      <c r="AS41" s="103"/>
      <c r="BD41" s="249"/>
    </row>
    <row r="42" spans="1:57" x14ac:dyDescent="0.3">
      <c r="AD42" s="105"/>
      <c r="AE42" s="105"/>
      <c r="AF42" s="103"/>
      <c r="AS42" s="103"/>
      <c r="BD42" s="249">
        <v>4.3359842675000468E-2</v>
      </c>
    </row>
    <row r="43" spans="1:57" x14ac:dyDescent="0.3">
      <c r="BD43" s="249">
        <v>0.4361096145497152</v>
      </c>
    </row>
  </sheetData>
  <mergeCells count="20">
    <mergeCell ref="I1:I2"/>
    <mergeCell ref="A1:A2"/>
    <mergeCell ref="B1:B2"/>
    <mergeCell ref="C1:C2"/>
    <mergeCell ref="D1:D2"/>
    <mergeCell ref="E1:H1"/>
    <mergeCell ref="AW1:AX1"/>
    <mergeCell ref="AZ1:BA1"/>
    <mergeCell ref="J1:J2"/>
    <mergeCell ref="K1:N1"/>
    <mergeCell ref="O1:Q1"/>
    <mergeCell ref="R1:T1"/>
    <mergeCell ref="AM1:AO1"/>
    <mergeCell ref="AP1:AR1"/>
    <mergeCell ref="AT1:AV1"/>
    <mergeCell ref="U1:W1"/>
    <mergeCell ref="X1:Z1"/>
    <mergeCell ref="AA1:AC1"/>
    <mergeCell ref="AG1:AI1"/>
    <mergeCell ref="AJ1:AL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42"/>
  <sheetViews>
    <sheetView topLeftCell="A7" zoomScale="80" zoomScaleNormal="80" workbookViewId="0">
      <pane xSplit="3" topLeftCell="AW1" activePane="topRight" state="frozen"/>
      <selection pane="topRight" activeCell="BB40" sqref="BB40"/>
    </sheetView>
  </sheetViews>
  <sheetFormatPr defaultRowHeight="16.5" x14ac:dyDescent="0.3"/>
  <cols>
    <col min="1" max="1" width="9" style="1"/>
    <col min="2" max="2" width="29.875" customWidth="1"/>
    <col min="3" max="3" width="14.75" style="2" customWidth="1"/>
    <col min="4" max="4" width="10.375" style="2" customWidth="1"/>
    <col min="5" max="20" width="0" style="1" hidden="1" customWidth="1"/>
    <col min="21" max="21" width="0" style="3" hidden="1" customWidth="1"/>
    <col min="22" max="26" width="0" style="1" hidden="1" customWidth="1"/>
    <col min="27" max="34" width="9" style="1"/>
  </cols>
  <sheetData>
    <row r="1" spans="1:57" s="1" customFormat="1" x14ac:dyDescent="0.3">
      <c r="A1" s="291" t="s">
        <v>118</v>
      </c>
      <c r="B1" s="293" t="s">
        <v>119</v>
      </c>
      <c r="C1" s="295" t="s">
        <v>120</v>
      </c>
      <c r="D1" s="295" t="s">
        <v>121</v>
      </c>
      <c r="E1" s="293" t="s">
        <v>122</v>
      </c>
      <c r="F1" s="293"/>
      <c r="G1" s="293"/>
      <c r="H1" s="293"/>
      <c r="I1" s="300" t="s">
        <v>123</v>
      </c>
      <c r="J1" s="301" t="s">
        <v>133</v>
      </c>
      <c r="K1" s="297" t="s">
        <v>124</v>
      </c>
      <c r="L1" s="298"/>
      <c r="M1" s="298"/>
      <c r="N1" s="299"/>
      <c r="O1" s="297" t="s">
        <v>125</v>
      </c>
      <c r="P1" s="298"/>
      <c r="Q1" s="299"/>
      <c r="R1" s="297" t="s">
        <v>135</v>
      </c>
      <c r="S1" s="298"/>
      <c r="T1" s="299"/>
      <c r="U1" s="297" t="s">
        <v>126</v>
      </c>
      <c r="V1" s="298"/>
      <c r="W1" s="299"/>
      <c r="X1" s="297" t="s">
        <v>127</v>
      </c>
      <c r="Y1" s="298"/>
      <c r="Z1" s="299"/>
      <c r="AA1" s="297" t="s">
        <v>128</v>
      </c>
      <c r="AB1" s="298"/>
      <c r="AC1" s="299"/>
      <c r="AD1" s="102" t="s">
        <v>163</v>
      </c>
      <c r="AE1" s="102" t="s">
        <v>168</v>
      </c>
      <c r="AF1" s="102" t="s">
        <v>166</v>
      </c>
      <c r="AG1" s="297" t="s">
        <v>129</v>
      </c>
      <c r="AH1" s="298"/>
      <c r="AI1" s="299"/>
      <c r="AJ1" s="297" t="s">
        <v>130</v>
      </c>
      <c r="AK1" s="298"/>
      <c r="AL1" s="299"/>
      <c r="AM1" s="297" t="s">
        <v>131</v>
      </c>
      <c r="AN1" s="298"/>
      <c r="AO1" s="299"/>
      <c r="AP1" s="297" t="s">
        <v>132</v>
      </c>
      <c r="AQ1" s="298"/>
      <c r="AR1" s="299"/>
      <c r="AS1" s="102" t="s">
        <v>165</v>
      </c>
      <c r="AT1" s="297" t="s">
        <v>134</v>
      </c>
      <c r="AU1" s="298"/>
      <c r="AV1" s="299"/>
      <c r="AW1" s="297" t="s">
        <v>160</v>
      </c>
      <c r="AX1" s="298"/>
      <c r="AY1" s="226"/>
      <c r="AZ1" s="297" t="s">
        <v>161</v>
      </c>
      <c r="BA1" s="298"/>
      <c r="BB1" s="1" t="s">
        <v>164</v>
      </c>
      <c r="BD1" s="1" t="s">
        <v>167</v>
      </c>
    </row>
    <row r="2" spans="1:57" s="1" customFormat="1" ht="17.25" thickBot="1" x14ac:dyDescent="0.35">
      <c r="A2" s="292"/>
      <c r="B2" s="294"/>
      <c r="C2" s="296"/>
      <c r="D2" s="296"/>
      <c r="E2" s="225" t="s">
        <v>111</v>
      </c>
      <c r="F2" s="225" t="s">
        <v>110</v>
      </c>
      <c r="G2" s="225" t="s">
        <v>113</v>
      </c>
      <c r="H2" s="225" t="s">
        <v>112</v>
      </c>
      <c r="I2" s="294"/>
      <c r="J2" s="302"/>
      <c r="K2" s="13" t="s">
        <v>115</v>
      </c>
      <c r="L2" s="13" t="s">
        <v>116</v>
      </c>
      <c r="M2" s="13" t="s">
        <v>117</v>
      </c>
      <c r="N2" s="225" t="s">
        <v>114</v>
      </c>
      <c r="O2" s="13" t="s">
        <v>115</v>
      </c>
      <c r="P2" s="13" t="s">
        <v>116</v>
      </c>
      <c r="Q2" s="225" t="s">
        <v>114</v>
      </c>
      <c r="R2" s="13" t="s">
        <v>115</v>
      </c>
      <c r="S2" s="13" t="s">
        <v>116</v>
      </c>
      <c r="T2" s="225" t="s">
        <v>114</v>
      </c>
      <c r="U2" s="13" t="s">
        <v>115</v>
      </c>
      <c r="V2" s="13" t="s">
        <v>116</v>
      </c>
      <c r="W2" s="225" t="s">
        <v>114</v>
      </c>
      <c r="X2" s="13" t="s">
        <v>115</v>
      </c>
      <c r="Y2" s="13" t="s">
        <v>116</v>
      </c>
      <c r="Z2" s="225" t="s">
        <v>114</v>
      </c>
      <c r="AA2" s="13" t="s">
        <v>115</v>
      </c>
      <c r="AB2" s="13" t="s">
        <v>116</v>
      </c>
      <c r="AC2" s="225" t="s">
        <v>114</v>
      </c>
      <c r="AD2" s="104"/>
      <c r="AE2" s="104"/>
      <c r="AF2" s="104"/>
      <c r="AG2" s="13" t="s">
        <v>115</v>
      </c>
      <c r="AH2" s="13" t="s">
        <v>116</v>
      </c>
      <c r="AI2" s="225" t="s">
        <v>114</v>
      </c>
      <c r="AJ2" s="13" t="s">
        <v>115</v>
      </c>
      <c r="AK2" s="13" t="s">
        <v>116</v>
      </c>
      <c r="AL2" s="225" t="s">
        <v>114</v>
      </c>
      <c r="AM2" s="13" t="s">
        <v>115</v>
      </c>
      <c r="AN2" s="13" t="s">
        <v>116</v>
      </c>
      <c r="AO2" s="225" t="s">
        <v>114</v>
      </c>
      <c r="AP2" s="13" t="s">
        <v>115</v>
      </c>
      <c r="AQ2" s="13" t="s">
        <v>116</v>
      </c>
      <c r="AR2" s="225" t="s">
        <v>114</v>
      </c>
      <c r="AS2" s="225"/>
      <c r="AT2" s="13" t="s">
        <v>115</v>
      </c>
      <c r="AU2" s="13" t="s">
        <v>116</v>
      </c>
      <c r="AV2" s="225" t="s">
        <v>114</v>
      </c>
      <c r="AW2" s="85" t="s">
        <v>114</v>
      </c>
      <c r="AX2" s="88" t="s">
        <v>162</v>
      </c>
      <c r="AY2" s="243" t="s">
        <v>201</v>
      </c>
      <c r="AZ2" s="85" t="s">
        <v>200</v>
      </c>
      <c r="BA2" s="88" t="s">
        <v>162</v>
      </c>
      <c r="BB2" s="3" t="s">
        <v>198</v>
      </c>
      <c r="BC2" s="3" t="s">
        <v>199</v>
      </c>
      <c r="BD2" s="3" t="s">
        <v>198</v>
      </c>
      <c r="BE2" s="3" t="s">
        <v>199</v>
      </c>
    </row>
    <row r="3" spans="1:57" x14ac:dyDescent="0.3">
      <c r="A3" s="8" t="s">
        <v>136</v>
      </c>
      <c r="B3" s="9" t="s">
        <v>34</v>
      </c>
      <c r="C3" s="10" t="s">
        <v>35</v>
      </c>
      <c r="D3" s="10" t="s">
        <v>36</v>
      </c>
      <c r="E3" s="21">
        <v>22</v>
      </c>
      <c r="F3" s="21">
        <v>7.6</v>
      </c>
      <c r="G3" s="47">
        <v>93</v>
      </c>
      <c r="H3" s="21">
        <v>8.6999999999999993</v>
      </c>
      <c r="I3" s="21">
        <v>1</v>
      </c>
      <c r="J3" s="21">
        <v>3.1</v>
      </c>
      <c r="K3" s="42">
        <v>1.9</v>
      </c>
      <c r="L3" s="42">
        <v>1.9</v>
      </c>
      <c r="M3" s="42"/>
      <c r="N3" s="44">
        <f>ROUND(AVERAGE(K3:M3),1)</f>
        <v>1.9</v>
      </c>
      <c r="O3" s="42">
        <v>1.7</v>
      </c>
      <c r="P3" s="42">
        <v>1.6</v>
      </c>
      <c r="Q3" s="44">
        <f>ROUND(AVERAGE(O3:P3),1)</f>
        <v>1.7</v>
      </c>
      <c r="R3" s="17">
        <v>1.0760000000000001</v>
      </c>
      <c r="S3" s="17">
        <v>1.109</v>
      </c>
      <c r="T3" s="23">
        <f>ROUND(AVERAGE(R3:S3),3)</f>
        <v>1.093</v>
      </c>
      <c r="U3" s="36">
        <v>0.96399999999999997</v>
      </c>
      <c r="V3" s="36">
        <v>0.96599999999999997</v>
      </c>
      <c r="W3" s="23">
        <f>ROUND(AVERAGE(U3:V3),3)</f>
        <v>0.96499999999999997</v>
      </c>
      <c r="X3" s="17">
        <v>2.7E-2</v>
      </c>
      <c r="Y3" s="17">
        <v>2.9000000000000001E-2</v>
      </c>
      <c r="Z3" s="22">
        <f>ROUND(AVERAGE(X3:Y3),3)</f>
        <v>2.8000000000000001E-2</v>
      </c>
      <c r="AA3" s="33">
        <v>0.76900000000000002</v>
      </c>
      <c r="AB3" s="33">
        <v>0.78200000000000003</v>
      </c>
      <c r="AC3" s="35">
        <f>ROUND(AVERAGE(AA3:AB3),3)</f>
        <v>0.77600000000000002</v>
      </c>
      <c r="AD3" s="105">
        <f>(AC3*62.004)/14.007</f>
        <v>3.4350756050546156</v>
      </c>
      <c r="AE3" s="105">
        <f>1/AD3</f>
        <v>0.29111440765045421</v>
      </c>
      <c r="AF3" s="103">
        <f>((AD3*0.001)/62.004)*1000*1000</f>
        <v>55.400870993074896</v>
      </c>
      <c r="AG3" s="19">
        <v>0.03</v>
      </c>
      <c r="AH3" s="19">
        <v>3.4000000000000002E-2</v>
      </c>
      <c r="AI3" s="22">
        <f>ROUND(AVERAGE(AG3:AH3),3)</f>
        <v>3.2000000000000001E-2</v>
      </c>
      <c r="AJ3" s="33">
        <v>2.3E-2</v>
      </c>
      <c r="AK3" s="33">
        <v>2.1000000000000001E-2</v>
      </c>
      <c r="AL3" s="22">
        <f>ROUND(AVERAGE(AJ3:AK3),3)</f>
        <v>2.1999999999999999E-2</v>
      </c>
      <c r="AM3" s="33">
        <v>8.0000000000000002E-3</v>
      </c>
      <c r="AN3" s="33">
        <v>6.0000000000000001E-3</v>
      </c>
      <c r="AO3" s="22">
        <f>ROUND(AVERAGE(AM3:AN3),3)</f>
        <v>7.0000000000000001E-3</v>
      </c>
      <c r="AP3" s="33">
        <v>7.3310000000000004</v>
      </c>
      <c r="AQ3" s="33">
        <v>7.3789999999999996</v>
      </c>
      <c r="AR3" s="35">
        <f>ROUND(AVERAGE(AP3:AQ3),3)</f>
        <v>7.3550000000000004</v>
      </c>
      <c r="AS3" s="103">
        <f>((AR3*0.001)/35.453)*1000*1000</f>
        <v>207.45776097932472</v>
      </c>
      <c r="AT3" s="27">
        <v>5.8500000000000003E-2</v>
      </c>
      <c r="AU3" s="27">
        <v>5.5199999999999999E-2</v>
      </c>
      <c r="AV3" s="28">
        <f>ROUND(AVERAGE(AT3:AU3),4)</f>
        <v>5.6899999999999999E-2</v>
      </c>
      <c r="AW3" s="239">
        <v>4.04</v>
      </c>
      <c r="AX3" s="236">
        <v>6.8332891559771985E-2</v>
      </c>
      <c r="AY3" s="239"/>
      <c r="AZ3" s="239">
        <v>3.23</v>
      </c>
      <c r="BA3" s="236">
        <v>0.15493350073119649</v>
      </c>
      <c r="BB3" s="244"/>
      <c r="BC3" s="244">
        <f>AF3/AS3</f>
        <v>0.26704650976444383</v>
      </c>
      <c r="BD3" s="245"/>
      <c r="BE3" s="245">
        <f>AE3</f>
        <v>0.29111440765045421</v>
      </c>
    </row>
    <row r="4" spans="1:57" x14ac:dyDescent="0.3">
      <c r="A4" s="224" t="s">
        <v>37</v>
      </c>
      <c r="B4" s="5" t="s">
        <v>38</v>
      </c>
      <c r="C4" s="6" t="s">
        <v>39</v>
      </c>
      <c r="D4" s="6" t="s">
        <v>40</v>
      </c>
      <c r="E4" s="24">
        <v>23.2</v>
      </c>
      <c r="F4" s="24">
        <v>7.3</v>
      </c>
      <c r="G4" s="48">
        <v>59</v>
      </c>
      <c r="H4" s="24">
        <v>8</v>
      </c>
      <c r="I4" s="24">
        <v>1.1000000000000001</v>
      </c>
      <c r="J4" s="24">
        <v>3.8</v>
      </c>
      <c r="K4" s="43">
        <v>2.6</v>
      </c>
      <c r="L4" s="43">
        <v>2.4</v>
      </c>
      <c r="M4" s="43"/>
      <c r="N4" s="44">
        <f t="shared" ref="N4:N39" si="0">ROUND(AVERAGE(K4:M4),1)</f>
        <v>2.5</v>
      </c>
      <c r="O4" s="43">
        <v>2.4</v>
      </c>
      <c r="P4" s="43">
        <v>2.2000000000000002</v>
      </c>
      <c r="Q4" s="44">
        <f t="shared" ref="Q4:Q40" si="1">ROUND(AVERAGE(O4:P4),1)</f>
        <v>2.2999999999999998</v>
      </c>
      <c r="R4" s="18">
        <v>0.95899999999999996</v>
      </c>
      <c r="S4" s="18">
        <v>0.97299999999999998</v>
      </c>
      <c r="T4" s="23">
        <f t="shared" ref="T4:T39" si="2">ROUND(AVERAGE(R4:S4),3)</f>
        <v>0.96599999999999997</v>
      </c>
      <c r="U4" s="38">
        <v>0.80400000000000005</v>
      </c>
      <c r="V4" s="38">
        <v>0.78600000000000003</v>
      </c>
      <c r="W4" s="23">
        <f t="shared" ref="W4:W40" si="3">ROUND(AVERAGE(U4:V4),3)</f>
        <v>0.79500000000000004</v>
      </c>
      <c r="X4" s="18">
        <v>2.3E-2</v>
      </c>
      <c r="Y4" s="18">
        <v>0.03</v>
      </c>
      <c r="Z4" s="22">
        <f t="shared" ref="Z4:Z39" si="4">ROUND(AVERAGE(X4:Y4),3)</f>
        <v>2.7E-2</v>
      </c>
      <c r="AA4" s="34">
        <v>0.64700000000000002</v>
      </c>
      <c r="AB4" s="34">
        <v>0.66900000000000004</v>
      </c>
      <c r="AC4" s="35">
        <f t="shared" ref="AC4:AC40" si="5">ROUND(AVERAGE(AA4:AB4),3)</f>
        <v>0.65800000000000003</v>
      </c>
      <c r="AD4" s="105">
        <f t="shared" ref="AD4:AD38" si="6">(AC4*62.004)/14.007</f>
        <v>2.9127316341829084</v>
      </c>
      <c r="AE4" s="105">
        <f t="shared" ref="AE4:AE38" si="7">1/AD4</f>
        <v>0.34332033485828645</v>
      </c>
      <c r="AF4" s="103">
        <f t="shared" ref="AF4:AF38" si="8">((AD4*0.001)/62.004)*1000*1000</f>
        <v>46.976511744127933</v>
      </c>
      <c r="AG4" s="20">
        <v>3.1E-2</v>
      </c>
      <c r="AH4" s="20">
        <v>3.4000000000000002E-2</v>
      </c>
      <c r="AI4" s="22">
        <f t="shared" ref="AI4:AI39" si="9">ROUND(AVERAGE(AG4:AH4),3)</f>
        <v>3.3000000000000002E-2</v>
      </c>
      <c r="AJ4" s="34">
        <v>1.4999999999999999E-2</v>
      </c>
      <c r="AK4" s="34">
        <v>1.2999999999999999E-2</v>
      </c>
      <c r="AL4" s="22">
        <f t="shared" ref="AL4:AL40" si="10">ROUND(AVERAGE(AJ4:AK4),3)</f>
        <v>1.4E-2</v>
      </c>
      <c r="AM4" s="34">
        <v>0</v>
      </c>
      <c r="AN4" s="34">
        <v>0</v>
      </c>
      <c r="AO4" s="22">
        <f t="shared" ref="AO4:AO40" si="11">ROUND(AVERAGE(AM4:AN4),3)</f>
        <v>0</v>
      </c>
      <c r="AP4" s="34">
        <v>3.75</v>
      </c>
      <c r="AQ4" s="34">
        <v>3.8079999999999998</v>
      </c>
      <c r="AR4" s="35">
        <f t="shared" ref="AR4:AR40" si="12">ROUND(AVERAGE(AP4:AQ4),3)</f>
        <v>3.7789999999999999</v>
      </c>
      <c r="AS4" s="103">
        <f t="shared" ref="AS4:AS38" si="13">((AR4*0.001)/35.453)*1000*1000</f>
        <v>106.59182579753475</v>
      </c>
      <c r="AT4" s="29">
        <v>6.9800000000000001E-2</v>
      </c>
      <c r="AU4" s="29">
        <v>6.7599999999999993E-2</v>
      </c>
      <c r="AV4" s="28">
        <f t="shared" ref="AV4:AV39" si="14">ROUND(AVERAGE(AT4:AU4),4)</f>
        <v>6.8699999999999997E-2</v>
      </c>
      <c r="AW4" s="240">
        <v>4.16</v>
      </c>
      <c r="AX4" s="237">
        <v>0.10891671321658804</v>
      </c>
      <c r="AY4" s="240">
        <v>3.24</v>
      </c>
      <c r="AZ4" s="240"/>
      <c r="BA4" s="237">
        <v>0.30640564517912677</v>
      </c>
      <c r="BB4" s="244">
        <f>AF4/AS4</f>
        <v>0.44071401716447944</v>
      </c>
      <c r="BC4" s="244"/>
      <c r="BD4" s="245">
        <f>AE4</f>
        <v>0.34332033485828645</v>
      </c>
      <c r="BE4" s="245"/>
    </row>
    <row r="5" spans="1:57" x14ac:dyDescent="0.3">
      <c r="A5" s="224" t="s">
        <v>0</v>
      </c>
      <c r="B5" s="5" t="s">
        <v>41</v>
      </c>
      <c r="C5" s="6" t="s">
        <v>42</v>
      </c>
      <c r="D5" s="6" t="s">
        <v>36</v>
      </c>
      <c r="E5" s="24">
        <v>22.8</v>
      </c>
      <c r="F5" s="24">
        <v>7.2</v>
      </c>
      <c r="G5" s="48">
        <v>68</v>
      </c>
      <c r="H5" s="24">
        <v>8.4</v>
      </c>
      <c r="I5" s="24">
        <v>1.1000000000000001</v>
      </c>
      <c r="J5" s="24">
        <v>3.7</v>
      </c>
      <c r="K5" s="43">
        <v>2.2999999999999998</v>
      </c>
      <c r="L5" s="43">
        <v>2.2000000000000002</v>
      </c>
      <c r="M5" s="43"/>
      <c r="N5" s="44">
        <f t="shared" si="0"/>
        <v>2.2999999999999998</v>
      </c>
      <c r="O5" s="43">
        <v>2</v>
      </c>
      <c r="P5" s="43">
        <v>2</v>
      </c>
      <c r="Q5" s="44">
        <f t="shared" si="1"/>
        <v>2</v>
      </c>
      <c r="R5" s="18">
        <v>1.0149999999999999</v>
      </c>
      <c r="S5" s="18">
        <v>1.034</v>
      </c>
      <c r="T5" s="23">
        <f t="shared" si="2"/>
        <v>1.0249999999999999</v>
      </c>
      <c r="U5" s="38">
        <v>0.80600000000000005</v>
      </c>
      <c r="V5" s="38">
        <v>0.81599999999999995</v>
      </c>
      <c r="W5" s="23">
        <f t="shared" si="3"/>
        <v>0.81100000000000005</v>
      </c>
      <c r="X5" s="18">
        <v>0.02</v>
      </c>
      <c r="Y5" s="18">
        <v>1.9E-2</v>
      </c>
      <c r="Z5" s="22">
        <f t="shared" si="4"/>
        <v>0.02</v>
      </c>
      <c r="AA5" s="34">
        <v>0.68799999999999994</v>
      </c>
      <c r="AB5" s="34">
        <v>0.69299999999999995</v>
      </c>
      <c r="AC5" s="35">
        <f t="shared" si="5"/>
        <v>0.69099999999999995</v>
      </c>
      <c r="AD5" s="105">
        <f t="shared" si="6"/>
        <v>3.0588108802741485</v>
      </c>
      <c r="AE5" s="105">
        <f t="shared" si="7"/>
        <v>0.32692442885202966</v>
      </c>
      <c r="AF5" s="103">
        <f t="shared" si="8"/>
        <v>49.332476618833439</v>
      </c>
      <c r="AG5" s="20">
        <v>2.9000000000000001E-2</v>
      </c>
      <c r="AH5" s="20">
        <v>3.1E-2</v>
      </c>
      <c r="AI5" s="22">
        <f t="shared" si="9"/>
        <v>0.03</v>
      </c>
      <c r="AJ5" s="34">
        <v>1.4E-2</v>
      </c>
      <c r="AK5" s="34">
        <v>1.4E-2</v>
      </c>
      <c r="AL5" s="22">
        <f t="shared" si="10"/>
        <v>1.4E-2</v>
      </c>
      <c r="AM5" s="34">
        <v>0</v>
      </c>
      <c r="AN5" s="34">
        <v>0</v>
      </c>
      <c r="AO5" s="22">
        <f t="shared" si="11"/>
        <v>0</v>
      </c>
      <c r="AP5" s="34">
        <v>4.5410000000000004</v>
      </c>
      <c r="AQ5" s="34">
        <v>4.57</v>
      </c>
      <c r="AR5" s="35">
        <f t="shared" si="12"/>
        <v>4.556</v>
      </c>
      <c r="AS5" s="103">
        <f t="shared" si="13"/>
        <v>128.5081657405579</v>
      </c>
      <c r="AT5" s="29">
        <v>6.7199999999999996E-2</v>
      </c>
      <c r="AU5" s="29">
        <v>6.5299999999999997E-2</v>
      </c>
      <c r="AV5" s="28">
        <f t="shared" si="14"/>
        <v>6.6299999999999998E-2</v>
      </c>
      <c r="AW5" s="240">
        <v>4.5599999999999996</v>
      </c>
      <c r="AX5" s="237">
        <v>0.15385663437909919</v>
      </c>
      <c r="AY5" s="240"/>
      <c r="AZ5" s="240">
        <v>3.31</v>
      </c>
      <c r="BA5" s="237">
        <v>2.4063132970452098E-2</v>
      </c>
      <c r="BB5" s="244"/>
      <c r="BC5" s="244">
        <f>AF5/AS5</f>
        <v>0.38388592922903914</v>
      </c>
      <c r="BD5" s="245"/>
      <c r="BE5" s="245">
        <f>AE5</f>
        <v>0.32692442885202966</v>
      </c>
    </row>
    <row r="6" spans="1:57" x14ac:dyDescent="0.3">
      <c r="A6" s="224" t="s">
        <v>1</v>
      </c>
      <c r="B6" s="5" t="s">
        <v>43</v>
      </c>
      <c r="C6" s="6" t="s">
        <v>44</v>
      </c>
      <c r="D6" s="6" t="s">
        <v>45</v>
      </c>
      <c r="E6" s="24">
        <v>23.2</v>
      </c>
      <c r="F6" s="24">
        <v>7.2</v>
      </c>
      <c r="G6" s="48">
        <v>57</v>
      </c>
      <c r="H6" s="24">
        <v>8.4</v>
      </c>
      <c r="I6" s="24">
        <v>0.8</v>
      </c>
      <c r="J6" s="24">
        <v>3.6</v>
      </c>
      <c r="K6" s="43">
        <v>2.2999999999999998</v>
      </c>
      <c r="L6" s="43">
        <v>2</v>
      </c>
      <c r="M6" s="43"/>
      <c r="N6" s="44">
        <f t="shared" si="0"/>
        <v>2.2000000000000002</v>
      </c>
      <c r="O6" s="43">
        <v>1.9</v>
      </c>
      <c r="P6" s="43">
        <v>1.9</v>
      </c>
      <c r="Q6" s="44">
        <f t="shared" si="1"/>
        <v>1.9</v>
      </c>
      <c r="R6" s="18">
        <v>0.88400000000000001</v>
      </c>
      <c r="S6" s="18">
        <v>0.90400000000000003</v>
      </c>
      <c r="T6" s="23">
        <f t="shared" si="2"/>
        <v>0.89400000000000002</v>
      </c>
      <c r="U6" s="38">
        <v>0.70699999999999996</v>
      </c>
      <c r="V6" s="38">
        <v>0.70899999999999996</v>
      </c>
      <c r="W6" s="23">
        <f t="shared" si="3"/>
        <v>0.70799999999999996</v>
      </c>
      <c r="X6" s="18">
        <v>2.4E-2</v>
      </c>
      <c r="Y6" s="18">
        <v>2.7E-2</v>
      </c>
      <c r="Z6" s="22">
        <f t="shared" si="4"/>
        <v>2.5999999999999999E-2</v>
      </c>
      <c r="AA6" s="34">
        <v>0.58599999999999997</v>
      </c>
      <c r="AB6" s="34">
        <v>0.60299999999999998</v>
      </c>
      <c r="AC6" s="35">
        <f t="shared" si="5"/>
        <v>0.59499999999999997</v>
      </c>
      <c r="AD6" s="105">
        <f t="shared" si="6"/>
        <v>2.6338530734632681</v>
      </c>
      <c r="AE6" s="105">
        <f t="shared" si="7"/>
        <v>0.37967189972563442</v>
      </c>
      <c r="AF6" s="103">
        <f t="shared" si="8"/>
        <v>42.478760619690149</v>
      </c>
      <c r="AG6" s="20">
        <v>2.9000000000000001E-2</v>
      </c>
      <c r="AH6" s="20">
        <v>3.1E-2</v>
      </c>
      <c r="AI6" s="22">
        <f t="shared" si="9"/>
        <v>0.03</v>
      </c>
      <c r="AJ6" s="34">
        <v>1.4999999999999999E-2</v>
      </c>
      <c r="AK6" s="34">
        <v>1.6E-2</v>
      </c>
      <c r="AL6" s="22">
        <f t="shared" si="10"/>
        <v>1.6E-2</v>
      </c>
      <c r="AM6" s="34">
        <v>2E-3</v>
      </c>
      <c r="AN6" s="34">
        <v>2E-3</v>
      </c>
      <c r="AO6" s="22">
        <f t="shared" si="11"/>
        <v>2E-3</v>
      </c>
      <c r="AP6" s="34">
        <v>3.9049999999999998</v>
      </c>
      <c r="AQ6" s="34">
        <v>3.984</v>
      </c>
      <c r="AR6" s="35">
        <f t="shared" si="12"/>
        <v>3.9449999999999998</v>
      </c>
      <c r="AS6" s="103">
        <f t="shared" si="13"/>
        <v>111.27408117789749</v>
      </c>
      <c r="AT6" s="29">
        <v>7.5200000000000003E-2</v>
      </c>
      <c r="AU6" s="29">
        <v>7.3499999999999996E-2</v>
      </c>
      <c r="AV6" s="28">
        <f t="shared" si="14"/>
        <v>7.4399999999999994E-2</v>
      </c>
      <c r="AW6" s="240">
        <v>3.74</v>
      </c>
      <c r="AX6" s="237">
        <v>4.8924508886690164E-2</v>
      </c>
      <c r="AY6" s="240">
        <v>3.08</v>
      </c>
      <c r="AZ6" s="240"/>
      <c r="BA6" s="237">
        <v>0.21689984395657766</v>
      </c>
      <c r="BB6" s="244">
        <f>AF6/AS6</f>
        <v>0.38174892275028516</v>
      </c>
      <c r="BC6" s="244"/>
      <c r="BD6" s="245">
        <f>AE6</f>
        <v>0.37967189972563442</v>
      </c>
      <c r="BE6" s="245"/>
    </row>
    <row r="7" spans="1:57" x14ac:dyDescent="0.3">
      <c r="A7" s="224" t="s">
        <v>2</v>
      </c>
      <c r="B7" s="5" t="s">
        <v>46</v>
      </c>
      <c r="C7" s="6" t="s">
        <v>47</v>
      </c>
      <c r="D7" s="6" t="s">
        <v>36</v>
      </c>
      <c r="E7" s="24">
        <v>22.9</v>
      </c>
      <c r="F7" s="24">
        <v>7.1</v>
      </c>
      <c r="G7" s="48">
        <v>68</v>
      </c>
      <c r="H7" s="24">
        <v>8.4</v>
      </c>
      <c r="I7" s="24">
        <v>1.2</v>
      </c>
      <c r="J7" s="24">
        <v>3.8</v>
      </c>
      <c r="K7" s="43">
        <v>2.6</v>
      </c>
      <c r="L7" s="43">
        <v>2.2999999999999998</v>
      </c>
      <c r="M7" s="43"/>
      <c r="N7" s="44">
        <f t="shared" si="0"/>
        <v>2.5</v>
      </c>
      <c r="O7" s="43">
        <v>1.9</v>
      </c>
      <c r="P7" s="43">
        <v>1.8</v>
      </c>
      <c r="Q7" s="44">
        <f t="shared" si="1"/>
        <v>1.9</v>
      </c>
      <c r="R7" s="18">
        <v>0.97499999999999998</v>
      </c>
      <c r="S7" s="18">
        <v>0.99399999999999999</v>
      </c>
      <c r="T7" s="23">
        <f t="shared" si="2"/>
        <v>0.98499999999999999</v>
      </c>
      <c r="U7" s="38">
        <v>0.81499999999999995</v>
      </c>
      <c r="V7" s="38">
        <v>0.82899999999999996</v>
      </c>
      <c r="W7" s="23">
        <f t="shared" si="3"/>
        <v>0.82199999999999995</v>
      </c>
      <c r="X7" s="18">
        <v>2.4E-2</v>
      </c>
      <c r="Y7" s="18">
        <v>2.5000000000000001E-2</v>
      </c>
      <c r="Z7" s="22">
        <f t="shared" si="4"/>
        <v>2.5000000000000001E-2</v>
      </c>
      <c r="AA7" s="34">
        <v>0.68799999999999994</v>
      </c>
      <c r="AB7" s="34">
        <v>0.71</v>
      </c>
      <c r="AC7" s="35">
        <f t="shared" si="5"/>
        <v>0.69899999999999995</v>
      </c>
      <c r="AD7" s="105">
        <f t="shared" si="6"/>
        <v>3.0942240308417217</v>
      </c>
      <c r="AE7" s="105">
        <f t="shared" si="7"/>
        <v>0.32318280448748565</v>
      </c>
      <c r="AF7" s="103">
        <f t="shared" si="8"/>
        <v>49.903619618762036</v>
      </c>
      <c r="AG7" s="20">
        <v>0.03</v>
      </c>
      <c r="AH7" s="20">
        <v>3.1E-2</v>
      </c>
      <c r="AI7" s="22">
        <f t="shared" si="9"/>
        <v>3.1E-2</v>
      </c>
      <c r="AJ7" s="34">
        <v>1.4999999999999999E-2</v>
      </c>
      <c r="AK7" s="34">
        <v>1.4999999999999999E-2</v>
      </c>
      <c r="AL7" s="22">
        <f t="shared" si="10"/>
        <v>1.4999999999999999E-2</v>
      </c>
      <c r="AM7" s="34">
        <v>1E-3</v>
      </c>
      <c r="AN7" s="34">
        <v>1E-3</v>
      </c>
      <c r="AO7" s="22">
        <f t="shared" si="11"/>
        <v>1E-3</v>
      </c>
      <c r="AP7" s="34">
        <v>4.5620000000000003</v>
      </c>
      <c r="AQ7" s="34">
        <v>4.6760000000000002</v>
      </c>
      <c r="AR7" s="35">
        <f t="shared" si="12"/>
        <v>4.6189999999999998</v>
      </c>
      <c r="AS7" s="103">
        <f t="shared" si="13"/>
        <v>130.28516627647872</v>
      </c>
      <c r="AT7" s="29">
        <v>6.7400000000000002E-2</v>
      </c>
      <c r="AU7" s="29">
        <v>6.6199999999999995E-2</v>
      </c>
      <c r="AV7" s="28">
        <f t="shared" si="14"/>
        <v>6.6799999999999998E-2</v>
      </c>
      <c r="AW7" s="240">
        <v>4.84</v>
      </c>
      <c r="AX7" s="237">
        <v>6.9001286366009718E-2</v>
      </c>
      <c r="AY7" s="240"/>
      <c r="AZ7" s="240">
        <v>3.06</v>
      </c>
      <c r="BA7" s="237">
        <v>0.19864735318235188</v>
      </c>
      <c r="BB7" s="244"/>
      <c r="BC7" s="244">
        <f>AF7/AS7</f>
        <v>0.38303377924744975</v>
      </c>
      <c r="BD7" s="245"/>
      <c r="BE7" s="245">
        <f>AE7</f>
        <v>0.32318280448748565</v>
      </c>
    </row>
    <row r="8" spans="1:57" x14ac:dyDescent="0.3">
      <c r="A8" s="224" t="s">
        <v>3</v>
      </c>
      <c r="B8" s="5" t="s">
        <v>46</v>
      </c>
      <c r="C8" s="6" t="s">
        <v>44</v>
      </c>
      <c r="D8" s="6" t="s">
        <v>48</v>
      </c>
      <c r="E8" s="24">
        <v>22.5</v>
      </c>
      <c r="F8" s="24">
        <v>7.2</v>
      </c>
      <c r="G8" s="48">
        <v>75</v>
      </c>
      <c r="H8" s="24">
        <v>8.5</v>
      </c>
      <c r="I8" s="24">
        <v>1.1000000000000001</v>
      </c>
      <c r="J8" s="24">
        <v>3.1</v>
      </c>
      <c r="K8" s="43">
        <v>2.2000000000000002</v>
      </c>
      <c r="L8" s="43">
        <v>2.1</v>
      </c>
      <c r="M8" s="43"/>
      <c r="N8" s="44">
        <f t="shared" si="0"/>
        <v>2.2000000000000002</v>
      </c>
      <c r="O8" s="43">
        <v>1.6</v>
      </c>
      <c r="P8" s="43">
        <v>1.5</v>
      </c>
      <c r="Q8" s="44">
        <f t="shared" si="1"/>
        <v>1.6</v>
      </c>
      <c r="R8" s="18">
        <v>1.0409999999999999</v>
      </c>
      <c r="S8" s="18">
        <v>1.0620000000000001</v>
      </c>
      <c r="T8" s="23">
        <f t="shared" si="2"/>
        <v>1.052</v>
      </c>
      <c r="U8" s="38">
        <v>0.90800000000000003</v>
      </c>
      <c r="V8" s="38">
        <v>0.91700000000000004</v>
      </c>
      <c r="W8" s="23">
        <f t="shared" si="3"/>
        <v>0.91300000000000003</v>
      </c>
      <c r="X8" s="18">
        <v>2.5999999999999999E-2</v>
      </c>
      <c r="Y8" s="18">
        <v>0.03</v>
      </c>
      <c r="Z8" s="22">
        <f t="shared" si="4"/>
        <v>2.8000000000000001E-2</v>
      </c>
      <c r="AA8" s="34">
        <v>0.78900000000000003</v>
      </c>
      <c r="AB8" s="34">
        <v>0.79900000000000004</v>
      </c>
      <c r="AC8" s="35">
        <f t="shared" si="5"/>
        <v>0.79400000000000004</v>
      </c>
      <c r="AD8" s="105">
        <f t="shared" si="6"/>
        <v>3.5147551938316557</v>
      </c>
      <c r="AE8" s="105">
        <f t="shared" si="7"/>
        <v>0.28451483669616179</v>
      </c>
      <c r="AF8" s="103">
        <f t="shared" si="8"/>
        <v>56.685942742914264</v>
      </c>
      <c r="AG8" s="20">
        <v>4.2000000000000003E-2</v>
      </c>
      <c r="AH8" s="20">
        <v>4.3999999999999997E-2</v>
      </c>
      <c r="AI8" s="22">
        <f t="shared" si="9"/>
        <v>4.2999999999999997E-2</v>
      </c>
      <c r="AJ8" s="34">
        <v>2.5000000000000001E-2</v>
      </c>
      <c r="AK8" s="34">
        <v>2.4E-2</v>
      </c>
      <c r="AL8" s="22">
        <f t="shared" si="10"/>
        <v>2.5000000000000001E-2</v>
      </c>
      <c r="AM8" s="234">
        <v>8.9999999999999993E-3</v>
      </c>
      <c r="AN8" s="234">
        <v>0.01</v>
      </c>
      <c r="AO8" s="83">
        <f t="shared" si="11"/>
        <v>0.01</v>
      </c>
      <c r="AP8" s="34">
        <v>4.8559999999999999</v>
      </c>
      <c r="AQ8" s="34">
        <v>4.9249999999999998</v>
      </c>
      <c r="AR8" s="35">
        <f t="shared" si="12"/>
        <v>4.891</v>
      </c>
      <c r="AS8" s="103">
        <f t="shared" si="13"/>
        <v>137.95729557442246</v>
      </c>
      <c r="AT8" s="29">
        <v>6.3600000000000004E-2</v>
      </c>
      <c r="AU8" s="29">
        <v>6.1499999999999999E-2</v>
      </c>
      <c r="AV8" s="28">
        <f t="shared" si="14"/>
        <v>6.2600000000000003E-2</v>
      </c>
      <c r="AW8" s="241">
        <v>5.85</v>
      </c>
      <c r="AX8" s="238">
        <v>5.9033621385943397E-2</v>
      </c>
      <c r="AY8" s="241">
        <v>3.45</v>
      </c>
      <c r="AZ8" s="241"/>
      <c r="BA8" s="238">
        <v>9.5918900517666973E-3</v>
      </c>
      <c r="BB8" s="244">
        <f>AF8/AS8</f>
        <v>0.41089485341740739</v>
      </c>
      <c r="BC8" s="244"/>
      <c r="BD8" s="245">
        <f>AE8</f>
        <v>0.28451483669616179</v>
      </c>
      <c r="BE8" s="245"/>
    </row>
    <row r="9" spans="1:57" x14ac:dyDescent="0.3">
      <c r="A9" s="224" t="s">
        <v>4</v>
      </c>
      <c r="B9" s="5" t="s">
        <v>49</v>
      </c>
      <c r="C9" s="6" t="s">
        <v>44</v>
      </c>
      <c r="D9" s="6" t="s">
        <v>36</v>
      </c>
      <c r="E9" s="24">
        <v>22.9</v>
      </c>
      <c r="F9" s="24">
        <v>7.1</v>
      </c>
      <c r="G9" s="48">
        <v>71</v>
      </c>
      <c r="H9" s="24">
        <v>8.1</v>
      </c>
      <c r="I9" s="24">
        <v>1</v>
      </c>
      <c r="J9" s="24">
        <v>3.3</v>
      </c>
      <c r="K9" s="43">
        <v>2</v>
      </c>
      <c r="L9" s="43">
        <v>2.1</v>
      </c>
      <c r="M9" s="43"/>
      <c r="N9" s="44">
        <f t="shared" si="0"/>
        <v>2.1</v>
      </c>
      <c r="O9" s="43">
        <v>1.7</v>
      </c>
      <c r="P9" s="43">
        <v>1.7</v>
      </c>
      <c r="Q9" s="44">
        <f t="shared" si="1"/>
        <v>1.7</v>
      </c>
      <c r="R9" s="18">
        <v>0.98699999999999999</v>
      </c>
      <c r="S9" s="18">
        <v>1.0169999999999999</v>
      </c>
      <c r="T9" s="23">
        <f t="shared" si="2"/>
        <v>1.002</v>
      </c>
      <c r="U9" s="38">
        <v>0.86</v>
      </c>
      <c r="V9" s="38">
        <v>0.84799999999999998</v>
      </c>
      <c r="W9" s="23">
        <f t="shared" si="3"/>
        <v>0.85399999999999998</v>
      </c>
      <c r="X9" s="18">
        <v>2.4E-2</v>
      </c>
      <c r="Y9" s="18">
        <v>1.9E-2</v>
      </c>
      <c r="Z9" s="22">
        <f t="shared" si="4"/>
        <v>2.1999999999999999E-2</v>
      </c>
      <c r="AA9" s="34">
        <v>0.751</v>
      </c>
      <c r="AB9" s="34">
        <v>0.753</v>
      </c>
      <c r="AC9" s="35">
        <f t="shared" si="5"/>
        <v>0.752</v>
      </c>
      <c r="AD9" s="105">
        <f t="shared" si="6"/>
        <v>3.3288361533518951</v>
      </c>
      <c r="AE9" s="105">
        <f t="shared" si="7"/>
        <v>0.30040529300100066</v>
      </c>
      <c r="AF9" s="103">
        <f t="shared" si="8"/>
        <v>53.68744199328907</v>
      </c>
      <c r="AG9" s="20">
        <v>3.1E-2</v>
      </c>
      <c r="AH9" s="20">
        <v>3.2000000000000001E-2</v>
      </c>
      <c r="AI9" s="22">
        <f t="shared" si="9"/>
        <v>3.2000000000000001E-2</v>
      </c>
      <c r="AJ9" s="34">
        <v>1.7000000000000001E-2</v>
      </c>
      <c r="AK9" s="34">
        <v>1.7999999999999999E-2</v>
      </c>
      <c r="AL9" s="22">
        <f t="shared" si="10"/>
        <v>1.7999999999999999E-2</v>
      </c>
      <c r="AM9" s="34">
        <v>4.0000000000000001E-3</v>
      </c>
      <c r="AN9" s="34">
        <v>4.0000000000000001E-3</v>
      </c>
      <c r="AO9" s="22">
        <f t="shared" si="11"/>
        <v>4.0000000000000001E-3</v>
      </c>
      <c r="AP9" s="34">
        <v>4.82</v>
      </c>
      <c r="AQ9" s="34">
        <v>4.867</v>
      </c>
      <c r="AR9" s="35">
        <f t="shared" si="12"/>
        <v>4.8440000000000003</v>
      </c>
      <c r="AS9" s="103">
        <f t="shared" si="13"/>
        <v>136.63159676191015</v>
      </c>
      <c r="AT9" s="29">
        <v>6.3799999999999996E-2</v>
      </c>
      <c r="AU9" s="29">
        <v>6.1699999999999998E-2</v>
      </c>
      <c r="AV9" s="28">
        <f t="shared" si="14"/>
        <v>6.2799999999999995E-2</v>
      </c>
      <c r="AW9" s="241">
        <v>5.44</v>
      </c>
      <c r="AX9" s="238">
        <v>2.9555485191262321E-2</v>
      </c>
      <c r="AY9" s="242"/>
      <c r="AZ9" s="241">
        <v>3.11</v>
      </c>
      <c r="BA9" s="238">
        <v>0.23451497766961976</v>
      </c>
      <c r="BB9" s="244"/>
      <c r="BC9" s="244">
        <f>AF9/AS9</f>
        <v>0.39293577229316212</v>
      </c>
      <c r="BD9" s="245"/>
      <c r="BE9" s="245">
        <f>AE9</f>
        <v>0.30040529300100066</v>
      </c>
    </row>
    <row r="10" spans="1:57" x14ac:dyDescent="0.3">
      <c r="A10" s="224" t="s">
        <v>5</v>
      </c>
      <c r="B10" s="5" t="s">
        <v>50</v>
      </c>
      <c r="C10" s="6" t="s">
        <v>42</v>
      </c>
      <c r="D10" s="6" t="s">
        <v>51</v>
      </c>
      <c r="E10" s="24">
        <v>22.8</v>
      </c>
      <c r="F10" s="24">
        <v>6.6</v>
      </c>
      <c r="G10" s="48">
        <v>80</v>
      </c>
      <c r="H10" s="24">
        <v>8.3000000000000007</v>
      </c>
      <c r="I10" s="24">
        <v>1</v>
      </c>
      <c r="J10" s="24">
        <v>2.9</v>
      </c>
      <c r="K10" s="43">
        <v>1.9</v>
      </c>
      <c r="L10" s="43">
        <v>1.9</v>
      </c>
      <c r="M10" s="43"/>
      <c r="N10" s="44">
        <f t="shared" si="0"/>
        <v>1.9</v>
      </c>
      <c r="O10" s="43">
        <v>1.6</v>
      </c>
      <c r="P10" s="43">
        <v>1.5</v>
      </c>
      <c r="Q10" s="44">
        <f t="shared" si="1"/>
        <v>1.6</v>
      </c>
      <c r="R10" s="18">
        <v>1.4119999999999999</v>
      </c>
      <c r="S10" s="18">
        <v>1.375</v>
      </c>
      <c r="T10" s="23">
        <f t="shared" si="2"/>
        <v>1.3939999999999999</v>
      </c>
      <c r="U10" s="38">
        <v>1.246</v>
      </c>
      <c r="V10" s="38">
        <v>1.2609999999999999</v>
      </c>
      <c r="W10" s="23">
        <f t="shared" si="3"/>
        <v>1.254</v>
      </c>
      <c r="X10" s="18">
        <v>3.6999999999999998E-2</v>
      </c>
      <c r="Y10" s="18">
        <v>0.03</v>
      </c>
      <c r="Z10" s="22">
        <f t="shared" si="4"/>
        <v>3.4000000000000002E-2</v>
      </c>
      <c r="AA10" s="34">
        <v>1.1240000000000001</v>
      </c>
      <c r="AB10" s="34">
        <v>1.1339999999999999</v>
      </c>
      <c r="AC10" s="35">
        <f t="shared" si="5"/>
        <v>1.129</v>
      </c>
      <c r="AD10" s="105">
        <f t="shared" si="6"/>
        <v>4.9976808738487897</v>
      </c>
      <c r="AE10" s="105">
        <f t="shared" si="7"/>
        <v>0.2000928080927834</v>
      </c>
      <c r="AF10" s="103">
        <f t="shared" si="8"/>
        <v>80.602555864924682</v>
      </c>
      <c r="AG10" s="20">
        <v>7.6999999999999999E-2</v>
      </c>
      <c r="AH10" s="20">
        <v>7.3999999999999996E-2</v>
      </c>
      <c r="AI10" s="22">
        <f t="shared" si="9"/>
        <v>7.5999999999999998E-2</v>
      </c>
      <c r="AJ10" s="34">
        <v>5.6000000000000001E-2</v>
      </c>
      <c r="AK10" s="34">
        <v>5.7000000000000002E-2</v>
      </c>
      <c r="AL10" s="22">
        <f t="shared" si="10"/>
        <v>5.7000000000000002E-2</v>
      </c>
      <c r="AM10" s="34">
        <v>4.7E-2</v>
      </c>
      <c r="AN10" s="34">
        <v>4.9000000000000002E-2</v>
      </c>
      <c r="AO10" s="22">
        <f t="shared" si="11"/>
        <v>4.8000000000000001E-2</v>
      </c>
      <c r="AP10" s="34">
        <v>5.1239999999999997</v>
      </c>
      <c r="AQ10" s="34">
        <v>5.1479999999999997</v>
      </c>
      <c r="AR10" s="35">
        <f t="shared" si="12"/>
        <v>5.1360000000000001</v>
      </c>
      <c r="AS10" s="103">
        <f t="shared" si="13"/>
        <v>144.86785321411443</v>
      </c>
      <c r="AT10" s="29">
        <v>4.7399999999999998E-2</v>
      </c>
      <c r="AU10" s="29">
        <v>4.6199999999999998E-2</v>
      </c>
      <c r="AV10" s="28">
        <f t="shared" si="14"/>
        <v>4.6800000000000001E-2</v>
      </c>
      <c r="AW10" s="241">
        <v>6.88</v>
      </c>
      <c r="AX10" s="238">
        <v>3.1277706689345111E-2</v>
      </c>
      <c r="AY10" s="241">
        <v>4.84</v>
      </c>
      <c r="AZ10" s="241"/>
      <c r="BA10" s="238">
        <v>0.11567110113517876</v>
      </c>
      <c r="BB10" s="244">
        <f>AF10/AS10</f>
        <v>0.55638676267117904</v>
      </c>
      <c r="BC10" s="244"/>
      <c r="BD10" s="245">
        <f>AE10</f>
        <v>0.2000928080927834</v>
      </c>
      <c r="BE10" s="245"/>
    </row>
    <row r="11" spans="1:57" x14ac:dyDescent="0.3">
      <c r="A11" s="224" t="s">
        <v>6</v>
      </c>
      <c r="B11" s="5" t="s">
        <v>52</v>
      </c>
      <c r="C11" s="6" t="s">
        <v>53</v>
      </c>
      <c r="D11" s="6" t="s">
        <v>36</v>
      </c>
      <c r="E11" s="24">
        <v>23.2</v>
      </c>
      <c r="F11" s="24">
        <v>6.8</v>
      </c>
      <c r="G11" s="48">
        <v>77</v>
      </c>
      <c r="H11" s="24">
        <v>8.5</v>
      </c>
      <c r="I11" s="24">
        <v>0.9</v>
      </c>
      <c r="J11" s="24">
        <v>3.3</v>
      </c>
      <c r="K11" s="43">
        <v>2</v>
      </c>
      <c r="L11" s="43">
        <v>1.9</v>
      </c>
      <c r="M11" s="43"/>
      <c r="N11" s="44">
        <f t="shared" si="0"/>
        <v>2</v>
      </c>
      <c r="O11" s="43">
        <v>1.6</v>
      </c>
      <c r="P11" s="43">
        <v>1.6</v>
      </c>
      <c r="Q11" s="44">
        <f t="shared" si="1"/>
        <v>1.6</v>
      </c>
      <c r="R11" s="18">
        <v>1.1679999999999999</v>
      </c>
      <c r="S11" s="18">
        <v>1.1739999999999999</v>
      </c>
      <c r="T11" s="23">
        <f t="shared" si="2"/>
        <v>1.171</v>
      </c>
      <c r="U11" s="38">
        <v>1.0029999999999999</v>
      </c>
      <c r="V11" s="38">
        <v>1.0169999999999999</v>
      </c>
      <c r="W11" s="23">
        <f t="shared" si="3"/>
        <v>1.01</v>
      </c>
      <c r="X11" s="18">
        <v>2.5000000000000001E-2</v>
      </c>
      <c r="Y11" s="18">
        <v>2.5000000000000001E-2</v>
      </c>
      <c r="Z11" s="22">
        <f t="shared" si="4"/>
        <v>2.5000000000000001E-2</v>
      </c>
      <c r="AA11" s="34">
        <v>0.91</v>
      </c>
      <c r="AB11" s="34">
        <v>0.93100000000000005</v>
      </c>
      <c r="AC11" s="35">
        <f t="shared" si="5"/>
        <v>0.92100000000000004</v>
      </c>
      <c r="AD11" s="105">
        <f t="shared" si="6"/>
        <v>4.0769389590918834</v>
      </c>
      <c r="AE11" s="105">
        <f t="shared" si="7"/>
        <v>0.24528206334066496</v>
      </c>
      <c r="AF11" s="103">
        <f t="shared" si="8"/>
        <v>65.752837866780908</v>
      </c>
      <c r="AG11" s="20">
        <v>4.8000000000000001E-2</v>
      </c>
      <c r="AH11" s="20">
        <v>4.7E-2</v>
      </c>
      <c r="AI11" s="22">
        <f t="shared" si="9"/>
        <v>4.8000000000000001E-2</v>
      </c>
      <c r="AJ11" s="34">
        <v>3.5000000000000003E-2</v>
      </c>
      <c r="AK11" s="34">
        <v>3.4000000000000002E-2</v>
      </c>
      <c r="AL11" s="22">
        <f t="shared" si="10"/>
        <v>3.5000000000000003E-2</v>
      </c>
      <c r="AM11" s="34">
        <v>0.02</v>
      </c>
      <c r="AN11" s="34">
        <v>0.02</v>
      </c>
      <c r="AO11" s="22">
        <f t="shared" si="11"/>
        <v>0.02</v>
      </c>
      <c r="AP11" s="34">
        <v>5.0629999999999997</v>
      </c>
      <c r="AQ11" s="34">
        <v>5.157</v>
      </c>
      <c r="AR11" s="35">
        <f t="shared" si="12"/>
        <v>5.1100000000000003</v>
      </c>
      <c r="AS11" s="103">
        <f t="shared" si="13"/>
        <v>144.13448791357573</v>
      </c>
      <c r="AT11" s="29">
        <v>5.7599999999999998E-2</v>
      </c>
      <c r="AU11" s="29">
        <v>5.6000000000000001E-2</v>
      </c>
      <c r="AV11" s="28">
        <f t="shared" si="14"/>
        <v>5.6800000000000003E-2</v>
      </c>
      <c r="AW11" s="241">
        <v>6.38</v>
      </c>
      <c r="AX11" s="238">
        <v>5.0820218326430952E-2</v>
      </c>
      <c r="AY11" s="242"/>
      <c r="AZ11" s="241">
        <v>4.01</v>
      </c>
      <c r="BA11" s="238">
        <v>6.5275474267899758E-2</v>
      </c>
      <c r="BB11" s="244"/>
      <c r="BC11" s="244">
        <f>AF11/AS11</f>
        <v>0.4561908729727952</v>
      </c>
      <c r="BD11" s="245"/>
      <c r="BE11" s="245">
        <f>AE11</f>
        <v>0.24528206334066496</v>
      </c>
    </row>
    <row r="12" spans="1:57" x14ac:dyDescent="0.3">
      <c r="A12" s="224" t="s">
        <v>7</v>
      </c>
      <c r="B12" s="5" t="s">
        <v>54</v>
      </c>
      <c r="C12" s="6" t="s">
        <v>55</v>
      </c>
      <c r="D12" s="6" t="s">
        <v>56</v>
      </c>
      <c r="E12" s="24">
        <v>22.4</v>
      </c>
      <c r="F12" s="24">
        <v>6.7</v>
      </c>
      <c r="G12" s="48">
        <v>61</v>
      </c>
      <c r="H12" s="24">
        <v>8.5</v>
      </c>
      <c r="I12" s="24">
        <v>1.3</v>
      </c>
      <c r="J12" s="24">
        <v>3.9</v>
      </c>
      <c r="K12" s="43">
        <v>2.5</v>
      </c>
      <c r="L12" s="43">
        <v>2.5</v>
      </c>
      <c r="M12" s="43"/>
      <c r="N12" s="44">
        <f t="shared" si="0"/>
        <v>2.5</v>
      </c>
      <c r="O12" s="43">
        <v>2.2999999999999998</v>
      </c>
      <c r="P12" s="43">
        <v>2.2000000000000002</v>
      </c>
      <c r="Q12" s="44">
        <f t="shared" si="1"/>
        <v>2.2999999999999998</v>
      </c>
      <c r="R12" s="18">
        <v>0.77300000000000002</v>
      </c>
      <c r="S12" s="18">
        <v>0.80200000000000005</v>
      </c>
      <c r="T12" s="23">
        <f t="shared" si="2"/>
        <v>0.78800000000000003</v>
      </c>
      <c r="U12" s="38">
        <v>0.625</v>
      </c>
      <c r="V12" s="38">
        <v>0.63500000000000001</v>
      </c>
      <c r="W12" s="23">
        <f t="shared" si="3"/>
        <v>0.63</v>
      </c>
      <c r="X12" s="18">
        <v>3.7999999999999999E-2</v>
      </c>
      <c r="Y12" s="18">
        <v>4.2000000000000003E-2</v>
      </c>
      <c r="Z12" s="22">
        <f t="shared" si="4"/>
        <v>0.04</v>
      </c>
      <c r="AA12" s="34">
        <v>0.47899999999999998</v>
      </c>
      <c r="AB12" s="34">
        <v>0.49199999999999999</v>
      </c>
      <c r="AC12" s="35">
        <f t="shared" si="5"/>
        <v>0.48599999999999999</v>
      </c>
      <c r="AD12" s="105">
        <f t="shared" si="6"/>
        <v>2.1513488969800814</v>
      </c>
      <c r="AE12" s="105">
        <f t="shared" si="7"/>
        <v>0.46482465089866765</v>
      </c>
      <c r="AF12" s="103">
        <f t="shared" si="8"/>
        <v>34.69693724566288</v>
      </c>
      <c r="AG12" s="20">
        <v>4.7E-2</v>
      </c>
      <c r="AH12" s="20">
        <v>4.7E-2</v>
      </c>
      <c r="AI12" s="22">
        <f t="shared" si="9"/>
        <v>4.7E-2</v>
      </c>
      <c r="AJ12" s="34">
        <v>3.2000000000000001E-2</v>
      </c>
      <c r="AK12" s="34">
        <v>3.2000000000000001E-2</v>
      </c>
      <c r="AL12" s="22">
        <f t="shared" si="10"/>
        <v>3.2000000000000001E-2</v>
      </c>
      <c r="AM12" s="34">
        <v>1.7999999999999999E-2</v>
      </c>
      <c r="AN12" s="34">
        <v>1.7999999999999999E-2</v>
      </c>
      <c r="AO12" s="22">
        <f t="shared" si="11"/>
        <v>1.7999999999999999E-2</v>
      </c>
      <c r="AP12" s="34">
        <v>5.117</v>
      </c>
      <c r="AQ12" s="34">
        <v>5.23</v>
      </c>
      <c r="AR12" s="35">
        <f t="shared" si="12"/>
        <v>5.1740000000000004</v>
      </c>
      <c r="AS12" s="103">
        <f t="shared" si="13"/>
        <v>145.93969480720955</v>
      </c>
      <c r="AT12" s="29">
        <v>7.6100000000000001E-2</v>
      </c>
      <c r="AU12" s="29">
        <v>7.4800000000000005E-2</v>
      </c>
      <c r="AV12" s="28">
        <f t="shared" si="14"/>
        <v>7.5499999999999998E-2</v>
      </c>
      <c r="AW12" s="241">
        <v>5.6</v>
      </c>
      <c r="AX12" s="238">
        <v>5.6061660069898758E-3</v>
      </c>
      <c r="AY12" s="241">
        <v>3.19</v>
      </c>
      <c r="AZ12" s="241"/>
      <c r="BA12" s="238">
        <v>0.41228817875399304</v>
      </c>
      <c r="BB12" s="244">
        <f>AF12/AS12</f>
        <v>0.23774845693283458</v>
      </c>
      <c r="BC12" s="244"/>
      <c r="BD12" s="245">
        <f>AE12</f>
        <v>0.46482465089866765</v>
      </c>
      <c r="BE12" s="245"/>
    </row>
    <row r="13" spans="1:57" x14ac:dyDescent="0.3">
      <c r="A13" s="224" t="s">
        <v>8</v>
      </c>
      <c r="B13" s="5" t="s">
        <v>54</v>
      </c>
      <c r="C13" s="6" t="s">
        <v>44</v>
      </c>
      <c r="D13" s="6" t="s">
        <v>36</v>
      </c>
      <c r="E13" s="24">
        <v>24.4</v>
      </c>
      <c r="F13" s="24">
        <v>6.7</v>
      </c>
      <c r="G13" s="48">
        <v>83</v>
      </c>
      <c r="H13" s="24">
        <v>8</v>
      </c>
      <c r="I13" s="24">
        <v>1</v>
      </c>
      <c r="J13" s="24">
        <v>3.5</v>
      </c>
      <c r="K13" s="43">
        <v>2.1</v>
      </c>
      <c r="L13" s="43">
        <v>2.2999999999999998</v>
      </c>
      <c r="M13" s="43"/>
      <c r="N13" s="44">
        <f t="shared" si="0"/>
        <v>2.2000000000000002</v>
      </c>
      <c r="O13" s="43">
        <v>1.9</v>
      </c>
      <c r="P13" s="43">
        <v>1.7</v>
      </c>
      <c r="Q13" s="44">
        <f t="shared" si="1"/>
        <v>1.8</v>
      </c>
      <c r="R13" s="18">
        <v>1.3220000000000001</v>
      </c>
      <c r="S13" s="18">
        <v>1.3440000000000001</v>
      </c>
      <c r="T13" s="23">
        <f t="shared" si="2"/>
        <v>1.333</v>
      </c>
      <c r="U13" s="38">
        <v>1.153</v>
      </c>
      <c r="V13" s="38">
        <v>1.171</v>
      </c>
      <c r="W13" s="23">
        <f t="shared" si="3"/>
        <v>1.1619999999999999</v>
      </c>
      <c r="X13" s="18">
        <v>5.5E-2</v>
      </c>
      <c r="Y13" s="18">
        <v>5.0999999999999997E-2</v>
      </c>
      <c r="Z13" s="22">
        <f t="shared" si="4"/>
        <v>5.2999999999999999E-2</v>
      </c>
      <c r="AA13" s="34">
        <v>1.016</v>
      </c>
      <c r="AB13" s="34">
        <v>1.028</v>
      </c>
      <c r="AC13" s="35">
        <f t="shared" si="5"/>
        <v>1.022</v>
      </c>
      <c r="AD13" s="105">
        <f t="shared" si="6"/>
        <v>4.5240299850074965</v>
      </c>
      <c r="AE13" s="105">
        <f t="shared" si="7"/>
        <v>0.22104185942930768</v>
      </c>
      <c r="AF13" s="103">
        <f t="shared" si="8"/>
        <v>72.963518240879552</v>
      </c>
      <c r="AG13" s="20">
        <v>9.7000000000000003E-2</v>
      </c>
      <c r="AH13" s="20">
        <v>9.8000000000000004E-2</v>
      </c>
      <c r="AI13" s="22">
        <f t="shared" si="9"/>
        <v>9.8000000000000004E-2</v>
      </c>
      <c r="AJ13" s="34">
        <v>6.6000000000000003E-2</v>
      </c>
      <c r="AK13" s="34">
        <v>7.3999999999999996E-2</v>
      </c>
      <c r="AL13" s="22">
        <f t="shared" si="10"/>
        <v>7.0000000000000007E-2</v>
      </c>
      <c r="AM13" s="34">
        <v>5.7000000000000002E-2</v>
      </c>
      <c r="AN13" s="34">
        <v>6.0999999999999999E-2</v>
      </c>
      <c r="AO13" s="22">
        <f t="shared" si="11"/>
        <v>5.8999999999999997E-2</v>
      </c>
      <c r="AP13" s="34">
        <v>5.4269999999999996</v>
      </c>
      <c r="AQ13" s="34">
        <v>5.4870000000000001</v>
      </c>
      <c r="AR13" s="35">
        <f t="shared" si="12"/>
        <v>5.4569999999999999</v>
      </c>
      <c r="AS13" s="103">
        <f t="shared" si="13"/>
        <v>153.92209403999661</v>
      </c>
      <c r="AT13" s="29">
        <v>6.5100000000000005E-2</v>
      </c>
      <c r="AU13" s="29">
        <v>6.3899999999999998E-2</v>
      </c>
      <c r="AV13" s="28">
        <f t="shared" si="14"/>
        <v>6.4500000000000002E-2</v>
      </c>
      <c r="AW13" s="241">
        <v>7.77</v>
      </c>
      <c r="AX13" s="238">
        <v>3.8181763657669551E-2</v>
      </c>
      <c r="AY13" s="242"/>
      <c r="AZ13" s="241">
        <v>4.05</v>
      </c>
      <c r="BA13" s="238">
        <v>0.10840839677901012</v>
      </c>
      <c r="BB13" s="244"/>
      <c r="BC13" s="244">
        <f>AF13/AS13</f>
        <v>0.47402888257172493</v>
      </c>
      <c r="BD13" s="245"/>
      <c r="BE13" s="245">
        <f>AE13</f>
        <v>0.22104185942930768</v>
      </c>
    </row>
    <row r="14" spans="1:57" x14ac:dyDescent="0.3">
      <c r="A14" s="224" t="s">
        <v>9</v>
      </c>
      <c r="B14" s="5" t="s">
        <v>57</v>
      </c>
      <c r="C14" s="6" t="s">
        <v>58</v>
      </c>
      <c r="D14" s="6" t="s">
        <v>59</v>
      </c>
      <c r="E14" s="24">
        <v>19.600000000000001</v>
      </c>
      <c r="F14" s="24">
        <v>6.7</v>
      </c>
      <c r="G14" s="48">
        <v>80</v>
      </c>
      <c r="H14" s="24">
        <v>8.9</v>
      </c>
      <c r="I14" s="24">
        <v>0.8</v>
      </c>
      <c r="J14" s="24">
        <v>3.2</v>
      </c>
      <c r="K14" s="43">
        <v>2.1</v>
      </c>
      <c r="L14" s="43">
        <v>2.1</v>
      </c>
      <c r="M14" s="43"/>
      <c r="N14" s="44">
        <f t="shared" si="0"/>
        <v>2.1</v>
      </c>
      <c r="O14" s="43">
        <v>1.7</v>
      </c>
      <c r="P14" s="43">
        <v>1.7</v>
      </c>
      <c r="Q14" s="44">
        <f t="shared" si="1"/>
        <v>1.7</v>
      </c>
      <c r="R14" s="18">
        <v>1.5489999999999999</v>
      </c>
      <c r="S14" s="18">
        <v>1.552</v>
      </c>
      <c r="T14" s="23">
        <f t="shared" si="2"/>
        <v>1.5509999999999999</v>
      </c>
      <c r="U14" s="38">
        <v>1.319</v>
      </c>
      <c r="V14" s="38">
        <v>1.331</v>
      </c>
      <c r="W14" s="23">
        <f t="shared" si="3"/>
        <v>1.325</v>
      </c>
      <c r="X14" s="18">
        <v>0.03</v>
      </c>
      <c r="Y14" s="18">
        <v>3.4000000000000002E-2</v>
      </c>
      <c r="Z14" s="22">
        <f t="shared" si="4"/>
        <v>3.2000000000000001E-2</v>
      </c>
      <c r="AA14" s="34">
        <v>1.214</v>
      </c>
      <c r="AB14" s="34">
        <v>1.2290000000000001</v>
      </c>
      <c r="AC14" s="35">
        <f t="shared" si="5"/>
        <v>1.222</v>
      </c>
      <c r="AD14" s="105">
        <f t="shared" si="6"/>
        <v>5.4093587491968291</v>
      </c>
      <c r="AE14" s="105">
        <f t="shared" si="7"/>
        <v>0.18486479569292349</v>
      </c>
      <c r="AF14" s="103">
        <f t="shared" si="8"/>
        <v>87.242093239094729</v>
      </c>
      <c r="AG14" s="20">
        <v>2.3E-2</v>
      </c>
      <c r="AH14" s="20">
        <v>2.3E-2</v>
      </c>
      <c r="AI14" s="22">
        <f t="shared" si="9"/>
        <v>2.3E-2</v>
      </c>
      <c r="AJ14" s="34">
        <v>1.0999999999999999E-2</v>
      </c>
      <c r="AK14" s="34">
        <v>8.9999999999999993E-3</v>
      </c>
      <c r="AL14" s="22">
        <f t="shared" si="10"/>
        <v>0.01</v>
      </c>
      <c r="AM14" s="234">
        <v>2E-3</v>
      </c>
      <c r="AN14" s="234">
        <v>1E-3</v>
      </c>
      <c r="AO14" s="83">
        <f t="shared" si="11"/>
        <v>2E-3</v>
      </c>
      <c r="AP14" s="34">
        <v>4.7809999999999997</v>
      </c>
      <c r="AQ14" s="34">
        <v>4.8230000000000004</v>
      </c>
      <c r="AR14" s="35">
        <f t="shared" si="12"/>
        <v>4.8019999999999996</v>
      </c>
      <c r="AS14" s="103">
        <f t="shared" si="13"/>
        <v>135.4469297379629</v>
      </c>
      <c r="AT14" s="29">
        <v>4.8099999999999997E-2</v>
      </c>
      <c r="AU14" s="29">
        <v>4.7100000000000003E-2</v>
      </c>
      <c r="AV14" s="28">
        <f t="shared" si="14"/>
        <v>4.7600000000000003E-2</v>
      </c>
      <c r="AW14" s="241">
        <v>5.33</v>
      </c>
      <c r="AX14" s="238">
        <v>6.6535564007818807E-2</v>
      </c>
      <c r="AY14" s="241">
        <v>2.58</v>
      </c>
      <c r="AZ14" s="241"/>
      <c r="BA14" s="238">
        <v>0.16933730758326671</v>
      </c>
      <c r="BB14" s="244">
        <f>AF14/AS14</f>
        <v>0.64410535851845607</v>
      </c>
      <c r="BC14" s="244"/>
      <c r="BD14" s="245">
        <f>AE14</f>
        <v>0.18486479569292349</v>
      </c>
      <c r="BE14" s="245"/>
    </row>
    <row r="15" spans="1:57" x14ac:dyDescent="0.3">
      <c r="A15" s="224" t="s">
        <v>10</v>
      </c>
      <c r="B15" s="5" t="s">
        <v>60</v>
      </c>
      <c r="C15" s="6" t="s">
        <v>61</v>
      </c>
      <c r="D15" s="6" t="s">
        <v>36</v>
      </c>
      <c r="E15" s="24">
        <v>23</v>
      </c>
      <c r="F15" s="24">
        <v>6.7</v>
      </c>
      <c r="G15" s="48">
        <v>83</v>
      </c>
      <c r="H15" s="24">
        <v>8.4</v>
      </c>
      <c r="I15" s="24">
        <v>1.4</v>
      </c>
      <c r="J15" s="24">
        <v>3.7</v>
      </c>
      <c r="K15" s="43">
        <v>2.1</v>
      </c>
      <c r="L15" s="43">
        <v>2.2000000000000002</v>
      </c>
      <c r="M15" s="43"/>
      <c r="N15" s="44">
        <f t="shared" si="0"/>
        <v>2.2000000000000002</v>
      </c>
      <c r="O15" s="43">
        <v>1.8</v>
      </c>
      <c r="P15" s="43">
        <v>1.8</v>
      </c>
      <c r="Q15" s="44">
        <f t="shared" si="1"/>
        <v>1.8</v>
      </c>
      <c r="R15" s="18">
        <v>1.4330000000000001</v>
      </c>
      <c r="S15" s="18">
        <v>1.431</v>
      </c>
      <c r="T15" s="23">
        <f t="shared" si="2"/>
        <v>1.4319999999999999</v>
      </c>
      <c r="U15" s="38">
        <v>1.236</v>
      </c>
      <c r="V15" s="38">
        <v>1.242</v>
      </c>
      <c r="W15" s="23">
        <f t="shared" si="3"/>
        <v>1.2390000000000001</v>
      </c>
      <c r="X15" s="18">
        <v>0.04</v>
      </c>
      <c r="Y15" s="18">
        <v>2.5000000000000001E-2</v>
      </c>
      <c r="Z15" s="22">
        <f t="shared" si="4"/>
        <v>3.3000000000000002E-2</v>
      </c>
      <c r="AA15" s="34">
        <v>1.091</v>
      </c>
      <c r="AB15" s="34">
        <v>1.1120000000000001</v>
      </c>
      <c r="AC15" s="35">
        <f t="shared" si="5"/>
        <v>1.1020000000000001</v>
      </c>
      <c r="AD15" s="105">
        <f t="shared" si="6"/>
        <v>4.8781614906832305</v>
      </c>
      <c r="AE15" s="105">
        <f t="shared" si="7"/>
        <v>0.20499526346347771</v>
      </c>
      <c r="AF15" s="103">
        <f t="shared" si="8"/>
        <v>78.674948240165662</v>
      </c>
      <c r="AG15" s="20">
        <v>5.0999999999999997E-2</v>
      </c>
      <c r="AH15" s="20">
        <v>5.0999999999999997E-2</v>
      </c>
      <c r="AI15" s="22">
        <f t="shared" si="9"/>
        <v>5.0999999999999997E-2</v>
      </c>
      <c r="AJ15" s="34">
        <v>0.03</v>
      </c>
      <c r="AK15" s="34">
        <v>3.3000000000000002E-2</v>
      </c>
      <c r="AL15" s="22">
        <f t="shared" si="10"/>
        <v>3.2000000000000001E-2</v>
      </c>
      <c r="AM15" s="34">
        <v>1.6E-2</v>
      </c>
      <c r="AN15" s="34">
        <v>1.7999999999999999E-2</v>
      </c>
      <c r="AO15" s="22">
        <f t="shared" si="11"/>
        <v>1.7000000000000001E-2</v>
      </c>
      <c r="AP15" s="34">
        <v>5.2069999999999999</v>
      </c>
      <c r="AQ15" s="34">
        <v>5.2969999999999997</v>
      </c>
      <c r="AR15" s="35">
        <f t="shared" si="12"/>
        <v>5.2519999999999998</v>
      </c>
      <c r="AS15" s="103">
        <f t="shared" si="13"/>
        <v>148.13979070882573</v>
      </c>
      <c r="AT15" s="29">
        <v>6.1699999999999998E-2</v>
      </c>
      <c r="AU15" s="29">
        <v>6.0400000000000002E-2</v>
      </c>
      <c r="AV15" s="28">
        <f t="shared" si="14"/>
        <v>6.1100000000000002E-2</v>
      </c>
      <c r="AW15" s="241">
        <v>6.31</v>
      </c>
      <c r="AX15" s="238">
        <v>6.8213780129588356E-2</v>
      </c>
      <c r="AY15" s="242"/>
      <c r="AZ15" s="241">
        <v>3.55</v>
      </c>
      <c r="BA15" s="238">
        <v>4.8965578355648055E-2</v>
      </c>
      <c r="BB15" s="244"/>
      <c r="BC15" s="244">
        <f>AF15/AS15</f>
        <v>0.53108586061664009</v>
      </c>
      <c r="BD15" s="245"/>
      <c r="BE15" s="245">
        <f>AE15</f>
        <v>0.20499526346347771</v>
      </c>
    </row>
    <row r="16" spans="1:57" x14ac:dyDescent="0.3">
      <c r="A16" s="224" t="s">
        <v>11</v>
      </c>
      <c r="B16" s="5" t="s">
        <v>108</v>
      </c>
      <c r="C16" s="6" t="s">
        <v>62</v>
      </c>
      <c r="D16" s="6" t="s">
        <v>63</v>
      </c>
      <c r="E16" s="24">
        <v>24.6</v>
      </c>
      <c r="F16" s="24">
        <v>6.8</v>
      </c>
      <c r="G16" s="48">
        <v>110</v>
      </c>
      <c r="H16" s="24">
        <v>8.6</v>
      </c>
      <c r="I16" s="24">
        <v>1.5</v>
      </c>
      <c r="J16" s="24">
        <v>4</v>
      </c>
      <c r="K16" s="43">
        <v>2.7</v>
      </c>
      <c r="L16" s="43">
        <v>2.7</v>
      </c>
      <c r="M16" s="43"/>
      <c r="N16" s="44">
        <f t="shared" si="0"/>
        <v>2.7</v>
      </c>
      <c r="O16" s="43">
        <v>2.2000000000000002</v>
      </c>
      <c r="P16" s="43">
        <v>2.1</v>
      </c>
      <c r="Q16" s="44">
        <f t="shared" si="1"/>
        <v>2.2000000000000002</v>
      </c>
      <c r="R16" s="18">
        <v>1.5109999999999999</v>
      </c>
      <c r="S16" s="18">
        <v>1.528</v>
      </c>
      <c r="T16" s="23">
        <f t="shared" si="2"/>
        <v>1.52</v>
      </c>
      <c r="U16" s="38">
        <v>1.2889999999999999</v>
      </c>
      <c r="V16" s="38">
        <v>1.3009999999999999</v>
      </c>
      <c r="W16" s="23">
        <f t="shared" si="3"/>
        <v>1.2949999999999999</v>
      </c>
      <c r="X16" s="18">
        <v>3.2000000000000001E-2</v>
      </c>
      <c r="Y16" s="18">
        <v>0.03</v>
      </c>
      <c r="Z16" s="22">
        <f t="shared" si="4"/>
        <v>3.1E-2</v>
      </c>
      <c r="AA16" s="34">
        <v>1.1399999999999999</v>
      </c>
      <c r="AB16" s="34">
        <v>1.1439999999999999</v>
      </c>
      <c r="AC16" s="35">
        <f t="shared" si="5"/>
        <v>1.1419999999999999</v>
      </c>
      <c r="AD16" s="105">
        <f t="shared" si="6"/>
        <v>5.0552272435210961</v>
      </c>
      <c r="AE16" s="105">
        <f t="shared" si="7"/>
        <v>0.19781504407771672</v>
      </c>
      <c r="AF16" s="103">
        <f t="shared" si="8"/>
        <v>81.530663239808661</v>
      </c>
      <c r="AG16" s="20">
        <v>6.8000000000000005E-2</v>
      </c>
      <c r="AH16" s="20">
        <v>6.7000000000000004E-2</v>
      </c>
      <c r="AI16" s="22">
        <f t="shared" si="9"/>
        <v>6.8000000000000005E-2</v>
      </c>
      <c r="AJ16" s="34">
        <v>0.05</v>
      </c>
      <c r="AK16" s="34">
        <v>0.05</v>
      </c>
      <c r="AL16" s="22">
        <f t="shared" si="10"/>
        <v>0.05</v>
      </c>
      <c r="AM16" s="34">
        <v>3.5999999999999997E-2</v>
      </c>
      <c r="AN16" s="34">
        <v>3.6999999999999998E-2</v>
      </c>
      <c r="AO16" s="22">
        <f t="shared" si="11"/>
        <v>3.6999999999999998E-2</v>
      </c>
      <c r="AP16" s="34">
        <v>6.6459999999999999</v>
      </c>
      <c r="AQ16" s="34">
        <v>6.6050000000000004</v>
      </c>
      <c r="AR16" s="35">
        <f t="shared" si="12"/>
        <v>6.6260000000000003</v>
      </c>
      <c r="AS16" s="103">
        <f t="shared" si="13"/>
        <v>186.89532620652696</v>
      </c>
      <c r="AT16" s="29">
        <v>8.3000000000000004E-2</v>
      </c>
      <c r="AU16" s="29">
        <v>8.1799999999999998E-2</v>
      </c>
      <c r="AV16" s="28">
        <f t="shared" si="14"/>
        <v>8.2400000000000001E-2</v>
      </c>
      <c r="AW16" s="241">
        <v>6.58</v>
      </c>
      <c r="AX16" s="238">
        <v>2.5052137769452889E-2</v>
      </c>
      <c r="AY16" s="241">
        <v>3.86</v>
      </c>
      <c r="AZ16" s="241"/>
      <c r="BA16" s="238">
        <v>0.59259193469600402</v>
      </c>
      <c r="BB16" s="244">
        <f>AF16/AS16</f>
        <v>0.43623703649878304</v>
      </c>
      <c r="BC16" s="244"/>
      <c r="BD16" s="245">
        <f>AE16</f>
        <v>0.19781504407771672</v>
      </c>
      <c r="BE16" s="245"/>
    </row>
    <row r="17" spans="1:57" x14ac:dyDescent="0.3">
      <c r="A17" s="224" t="s">
        <v>12</v>
      </c>
      <c r="B17" s="5" t="s">
        <v>64</v>
      </c>
      <c r="C17" s="6" t="s">
        <v>65</v>
      </c>
      <c r="D17" s="6" t="s">
        <v>36</v>
      </c>
      <c r="E17" s="24">
        <v>23.4</v>
      </c>
      <c r="F17" s="24">
        <v>7.2</v>
      </c>
      <c r="G17" s="48">
        <v>88</v>
      </c>
      <c r="H17" s="24">
        <v>8.5</v>
      </c>
      <c r="I17" s="24">
        <v>1.4</v>
      </c>
      <c r="J17" s="24">
        <v>3.5</v>
      </c>
      <c r="K17" s="43">
        <v>2.2999999999999998</v>
      </c>
      <c r="L17" s="43">
        <v>2.2999999999999998</v>
      </c>
      <c r="M17" s="43"/>
      <c r="N17" s="44">
        <f t="shared" si="0"/>
        <v>2.2999999999999998</v>
      </c>
      <c r="O17" s="43">
        <v>1.9</v>
      </c>
      <c r="P17" s="43">
        <v>1.9</v>
      </c>
      <c r="Q17" s="44">
        <f t="shared" si="1"/>
        <v>1.9</v>
      </c>
      <c r="R17" s="18">
        <v>1.429</v>
      </c>
      <c r="S17" s="18">
        <v>1.4470000000000001</v>
      </c>
      <c r="T17" s="23">
        <f t="shared" si="2"/>
        <v>1.4379999999999999</v>
      </c>
      <c r="U17" s="38">
        <v>1.2549999999999999</v>
      </c>
      <c r="V17" s="38">
        <v>1.25</v>
      </c>
      <c r="W17" s="23">
        <f t="shared" si="3"/>
        <v>1.2529999999999999</v>
      </c>
      <c r="X17" s="18">
        <v>2.3E-2</v>
      </c>
      <c r="Y17" s="18">
        <v>2.1999999999999999E-2</v>
      </c>
      <c r="Z17" s="22">
        <f t="shared" si="4"/>
        <v>2.3E-2</v>
      </c>
      <c r="AA17" s="34">
        <v>1.107</v>
      </c>
      <c r="AB17" s="34">
        <v>1.1180000000000001</v>
      </c>
      <c r="AC17" s="35">
        <f t="shared" si="5"/>
        <v>1.113</v>
      </c>
      <c r="AD17" s="105">
        <f t="shared" si="6"/>
        <v>4.9268545727136432</v>
      </c>
      <c r="AE17" s="105">
        <f t="shared" si="7"/>
        <v>0.20296925457030771</v>
      </c>
      <c r="AF17" s="103">
        <f t="shared" si="8"/>
        <v>79.46026986506746</v>
      </c>
      <c r="AG17" s="20">
        <v>6.5000000000000002E-2</v>
      </c>
      <c r="AH17" s="20">
        <v>6.0999999999999999E-2</v>
      </c>
      <c r="AI17" s="22">
        <f t="shared" si="9"/>
        <v>6.3E-2</v>
      </c>
      <c r="AJ17" s="34">
        <v>4.2000000000000003E-2</v>
      </c>
      <c r="AK17" s="34">
        <v>4.2000000000000003E-2</v>
      </c>
      <c r="AL17" s="22">
        <f t="shared" si="10"/>
        <v>4.2000000000000003E-2</v>
      </c>
      <c r="AM17" s="34">
        <v>2.8000000000000001E-2</v>
      </c>
      <c r="AN17" s="34">
        <v>2.8000000000000001E-2</v>
      </c>
      <c r="AO17" s="22">
        <f t="shared" si="11"/>
        <v>2.8000000000000001E-2</v>
      </c>
      <c r="AP17" s="34">
        <v>5.3250000000000002</v>
      </c>
      <c r="AQ17" s="34">
        <v>5.3819999999999997</v>
      </c>
      <c r="AR17" s="35">
        <f t="shared" si="12"/>
        <v>5.3540000000000001</v>
      </c>
      <c r="AS17" s="103">
        <f t="shared" si="13"/>
        <v>151.01683919555467</v>
      </c>
      <c r="AT17" s="29">
        <v>6.8000000000000005E-2</v>
      </c>
      <c r="AU17" s="29">
        <v>6.7400000000000002E-2</v>
      </c>
      <c r="AV17" s="28">
        <f t="shared" si="14"/>
        <v>6.7699999999999996E-2</v>
      </c>
      <c r="AW17" s="3">
        <v>6.33</v>
      </c>
      <c r="AX17" s="238">
        <v>4.3421079838155598E-3</v>
      </c>
      <c r="AY17" s="242"/>
      <c r="AZ17" s="241">
        <v>4.24</v>
      </c>
      <c r="BA17" s="238">
        <v>0.2003017574832649</v>
      </c>
      <c r="BB17" s="244"/>
      <c r="BC17" s="244">
        <f>AF17/AS17</f>
        <v>0.52616827559324564</v>
      </c>
      <c r="BD17" s="245"/>
      <c r="BE17" s="245">
        <f>AE17</f>
        <v>0.20296925457030771</v>
      </c>
    </row>
    <row r="18" spans="1:57" x14ac:dyDescent="0.3">
      <c r="A18" s="224" t="s">
        <v>13</v>
      </c>
      <c r="B18" s="5" t="s">
        <v>66</v>
      </c>
      <c r="C18" s="6" t="s">
        <v>44</v>
      </c>
      <c r="D18" s="6" t="s">
        <v>67</v>
      </c>
      <c r="E18" s="24">
        <v>25.4</v>
      </c>
      <c r="F18" s="24">
        <v>7</v>
      </c>
      <c r="G18" s="48">
        <v>141</v>
      </c>
      <c r="H18" s="24">
        <v>7.6</v>
      </c>
      <c r="I18" s="24">
        <v>1.4</v>
      </c>
      <c r="J18" s="24">
        <v>6.6</v>
      </c>
      <c r="K18" s="43">
        <v>4.5</v>
      </c>
      <c r="L18" s="43">
        <v>4.5999999999999996</v>
      </c>
      <c r="M18" s="43"/>
      <c r="N18" s="44">
        <f t="shared" si="0"/>
        <v>4.5999999999999996</v>
      </c>
      <c r="O18" s="43">
        <v>3.9</v>
      </c>
      <c r="P18" s="43">
        <v>3.9</v>
      </c>
      <c r="Q18" s="44">
        <f t="shared" si="1"/>
        <v>3.9</v>
      </c>
      <c r="R18" s="18">
        <v>2.1840000000000002</v>
      </c>
      <c r="S18" s="18">
        <v>2.1739999999999999</v>
      </c>
      <c r="T18" s="23">
        <f t="shared" si="2"/>
        <v>2.1789999999999998</v>
      </c>
      <c r="U18" s="38">
        <v>1.901</v>
      </c>
      <c r="V18" s="38">
        <v>1.927</v>
      </c>
      <c r="W18" s="23">
        <f t="shared" si="3"/>
        <v>1.9139999999999999</v>
      </c>
      <c r="X18" s="18">
        <v>2.7E-2</v>
      </c>
      <c r="Y18" s="18">
        <v>2.4E-2</v>
      </c>
      <c r="Z18" s="22">
        <f t="shared" si="4"/>
        <v>2.5999999999999999E-2</v>
      </c>
      <c r="AA18" s="34">
        <v>1.6160000000000001</v>
      </c>
      <c r="AB18" s="34">
        <v>1.64</v>
      </c>
      <c r="AC18" s="35">
        <f t="shared" si="5"/>
        <v>1.6279999999999999</v>
      </c>
      <c r="AD18" s="105">
        <f t="shared" si="6"/>
        <v>7.2065761405011779</v>
      </c>
      <c r="AE18" s="105">
        <f t="shared" si="7"/>
        <v>0.13876215008400028</v>
      </c>
      <c r="AF18" s="103">
        <f t="shared" si="8"/>
        <v>116.22760048547156</v>
      </c>
      <c r="AG18" s="20">
        <v>7.8E-2</v>
      </c>
      <c r="AH18" s="20">
        <v>7.4999999999999997E-2</v>
      </c>
      <c r="AI18" s="22">
        <f t="shared" si="9"/>
        <v>7.6999999999999999E-2</v>
      </c>
      <c r="AJ18" s="34">
        <v>5.2999999999999999E-2</v>
      </c>
      <c r="AK18" s="34">
        <v>5.5E-2</v>
      </c>
      <c r="AL18" s="22">
        <f t="shared" si="10"/>
        <v>5.3999999999999999E-2</v>
      </c>
      <c r="AM18" s="34">
        <v>3.6999999999999998E-2</v>
      </c>
      <c r="AN18" s="34">
        <v>3.7999999999999999E-2</v>
      </c>
      <c r="AO18" s="22">
        <f t="shared" si="11"/>
        <v>3.7999999999999999E-2</v>
      </c>
      <c r="AP18" s="34">
        <v>8.1210000000000004</v>
      </c>
      <c r="AQ18" s="34">
        <v>8.1359999999999992</v>
      </c>
      <c r="AR18" s="35">
        <f t="shared" si="12"/>
        <v>8.1289999999999996</v>
      </c>
      <c r="AS18" s="103">
        <f t="shared" si="13"/>
        <v>229.28948184920876</v>
      </c>
      <c r="AT18" s="29">
        <v>0.1462</v>
      </c>
      <c r="AU18" s="29">
        <v>0.14319999999999999</v>
      </c>
      <c r="AV18" s="28">
        <f t="shared" si="14"/>
        <v>0.1447</v>
      </c>
      <c r="AW18" s="3">
        <v>7.76</v>
      </c>
      <c r="AX18" s="238">
        <v>4.258090192470778E-2</v>
      </c>
      <c r="AY18" s="241">
        <v>3.75</v>
      </c>
      <c r="AZ18" s="241"/>
      <c r="BA18" s="238">
        <v>0.25565742446515705</v>
      </c>
      <c r="BB18" s="244">
        <f>AF18/AS18</f>
        <v>0.50690332390348436</v>
      </c>
      <c r="BC18" s="244"/>
      <c r="BD18" s="245">
        <f>AE18</f>
        <v>0.13876215008400028</v>
      </c>
      <c r="BE18" s="245"/>
    </row>
    <row r="19" spans="1:57" x14ac:dyDescent="0.3">
      <c r="A19" s="224" t="s">
        <v>14</v>
      </c>
      <c r="B19" s="5" t="s">
        <v>64</v>
      </c>
      <c r="C19" s="6" t="s">
        <v>68</v>
      </c>
      <c r="D19" s="6" t="s">
        <v>36</v>
      </c>
      <c r="E19" s="24">
        <v>24</v>
      </c>
      <c r="F19" s="24">
        <v>7.1</v>
      </c>
      <c r="G19" s="48">
        <v>90</v>
      </c>
      <c r="H19" s="24">
        <v>8.6</v>
      </c>
      <c r="I19" s="24">
        <v>1.5</v>
      </c>
      <c r="J19" s="24">
        <v>3.9</v>
      </c>
      <c r="K19" s="43">
        <v>2.4</v>
      </c>
      <c r="L19" s="43">
        <v>2.5</v>
      </c>
      <c r="M19" s="43"/>
      <c r="N19" s="44">
        <f t="shared" si="0"/>
        <v>2.5</v>
      </c>
      <c r="O19" s="43">
        <v>2.1</v>
      </c>
      <c r="P19" s="43">
        <v>1.9</v>
      </c>
      <c r="Q19" s="44">
        <f t="shared" si="1"/>
        <v>2</v>
      </c>
      <c r="R19" s="18">
        <v>1.546</v>
      </c>
      <c r="S19" s="18">
        <v>1.5589999999999999</v>
      </c>
      <c r="T19" s="23">
        <f t="shared" si="2"/>
        <v>1.5529999999999999</v>
      </c>
      <c r="U19" s="38">
        <v>1.325</v>
      </c>
      <c r="V19" s="38">
        <v>1.31</v>
      </c>
      <c r="W19" s="23">
        <f t="shared" si="3"/>
        <v>1.3180000000000001</v>
      </c>
      <c r="X19" s="18">
        <v>2.8000000000000001E-2</v>
      </c>
      <c r="Y19" s="18">
        <v>2.5000000000000001E-2</v>
      </c>
      <c r="Z19" s="22">
        <f t="shared" si="4"/>
        <v>2.7E-2</v>
      </c>
      <c r="AA19" s="34">
        <v>1.1539999999999999</v>
      </c>
      <c r="AB19" s="34">
        <v>1.165</v>
      </c>
      <c r="AC19" s="35">
        <f t="shared" si="5"/>
        <v>1.1599999999999999</v>
      </c>
      <c r="AD19" s="105">
        <f t="shared" si="6"/>
        <v>5.1349068322981362</v>
      </c>
      <c r="AE19" s="105">
        <f t="shared" si="7"/>
        <v>0.19474550029030388</v>
      </c>
      <c r="AF19" s="103">
        <f t="shared" si="8"/>
        <v>82.815734989648035</v>
      </c>
      <c r="AG19" s="20">
        <v>7.0000000000000007E-2</v>
      </c>
      <c r="AH19" s="20">
        <v>6.8000000000000005E-2</v>
      </c>
      <c r="AI19" s="22">
        <f t="shared" si="9"/>
        <v>6.9000000000000006E-2</v>
      </c>
      <c r="AJ19" s="34">
        <v>4.9000000000000002E-2</v>
      </c>
      <c r="AK19" s="34">
        <v>4.9000000000000002E-2</v>
      </c>
      <c r="AL19" s="22">
        <f t="shared" si="10"/>
        <v>4.9000000000000002E-2</v>
      </c>
      <c r="AM19" s="34">
        <v>3.5999999999999997E-2</v>
      </c>
      <c r="AN19" s="34">
        <v>3.5999999999999997E-2</v>
      </c>
      <c r="AO19" s="22">
        <f t="shared" si="11"/>
        <v>3.5999999999999997E-2</v>
      </c>
      <c r="AP19" s="34">
        <v>5.6379999999999999</v>
      </c>
      <c r="AQ19" s="34">
        <v>5.6260000000000003</v>
      </c>
      <c r="AR19" s="35">
        <f t="shared" si="12"/>
        <v>5.6319999999999997</v>
      </c>
      <c r="AS19" s="103">
        <f t="shared" si="13"/>
        <v>158.8582066397766</v>
      </c>
      <c r="AT19" s="29">
        <v>7.7100000000000002E-2</v>
      </c>
      <c r="AU19" s="29">
        <v>7.6200000000000004E-2</v>
      </c>
      <c r="AV19" s="28">
        <f t="shared" si="14"/>
        <v>7.6700000000000004E-2</v>
      </c>
      <c r="AW19" s="3">
        <v>6.59</v>
      </c>
      <c r="AX19" s="238">
        <v>4.9136508692077918E-2</v>
      </c>
      <c r="AY19" s="242"/>
      <c r="AZ19" s="241">
        <v>4.16</v>
      </c>
      <c r="BA19" s="238">
        <v>0.13294608678798556</v>
      </c>
      <c r="BB19" s="244"/>
      <c r="BC19" s="244">
        <f>AF19/AS19</f>
        <v>0.52131858178053836</v>
      </c>
      <c r="BD19" s="245"/>
      <c r="BE19" s="245">
        <f>AE19</f>
        <v>0.19474550029030388</v>
      </c>
    </row>
    <row r="20" spans="1:57" x14ac:dyDescent="0.3">
      <c r="A20" s="224" t="s">
        <v>15</v>
      </c>
      <c r="B20" s="5" t="s">
        <v>69</v>
      </c>
      <c r="C20" s="6" t="s">
        <v>70</v>
      </c>
      <c r="D20" s="6" t="s">
        <v>71</v>
      </c>
      <c r="E20" s="24">
        <v>25.4</v>
      </c>
      <c r="F20" s="24">
        <v>6.9</v>
      </c>
      <c r="G20" s="48">
        <v>158</v>
      </c>
      <c r="H20" s="24">
        <v>6.8</v>
      </c>
      <c r="I20" s="24">
        <v>1.5</v>
      </c>
      <c r="J20" s="24">
        <v>5.0999999999999996</v>
      </c>
      <c r="K20" s="43">
        <v>3.3</v>
      </c>
      <c r="L20" s="43">
        <v>3.3</v>
      </c>
      <c r="M20" s="43"/>
      <c r="N20" s="44">
        <f t="shared" si="0"/>
        <v>3.3</v>
      </c>
      <c r="O20" s="43">
        <v>2.8</v>
      </c>
      <c r="P20" s="43">
        <v>2.7</v>
      </c>
      <c r="Q20" s="44">
        <f t="shared" si="1"/>
        <v>2.8</v>
      </c>
      <c r="R20" s="18">
        <v>1.319</v>
      </c>
      <c r="S20" s="18">
        <v>1.321</v>
      </c>
      <c r="T20" s="23">
        <f t="shared" si="2"/>
        <v>1.32</v>
      </c>
      <c r="U20" s="38">
        <v>1.044</v>
      </c>
      <c r="V20" s="38">
        <v>1.038</v>
      </c>
      <c r="W20" s="23">
        <f t="shared" si="3"/>
        <v>1.0409999999999999</v>
      </c>
      <c r="X20" s="18">
        <v>2.5999999999999999E-2</v>
      </c>
      <c r="Y20" s="18">
        <v>5.6000000000000001E-2</v>
      </c>
      <c r="Z20" s="22">
        <f t="shared" si="4"/>
        <v>4.1000000000000002E-2</v>
      </c>
      <c r="AA20" s="34">
        <v>0.88100000000000001</v>
      </c>
      <c r="AB20" s="34">
        <v>0.88700000000000001</v>
      </c>
      <c r="AC20" s="35">
        <f t="shared" si="5"/>
        <v>0.88400000000000001</v>
      </c>
      <c r="AD20" s="105">
        <f t="shared" si="6"/>
        <v>3.9131531377168556</v>
      </c>
      <c r="AE20" s="105">
        <f t="shared" si="7"/>
        <v>0.25554839404610008</v>
      </c>
      <c r="AF20" s="103">
        <f t="shared" si="8"/>
        <v>63.111301492111082</v>
      </c>
      <c r="AG20" s="20">
        <v>2.3E-2</v>
      </c>
      <c r="AH20" s="20">
        <v>2.7E-2</v>
      </c>
      <c r="AI20" s="22">
        <f t="shared" si="9"/>
        <v>2.5000000000000001E-2</v>
      </c>
      <c r="AJ20" s="34">
        <v>1.6E-2</v>
      </c>
      <c r="AK20" s="34">
        <v>1.2999999999999999E-2</v>
      </c>
      <c r="AL20" s="22">
        <f t="shared" si="10"/>
        <v>1.4999999999999999E-2</v>
      </c>
      <c r="AM20" s="34">
        <v>3.0000000000000001E-3</v>
      </c>
      <c r="AN20" s="34">
        <v>2E-3</v>
      </c>
      <c r="AO20" s="22">
        <f t="shared" si="11"/>
        <v>3.0000000000000001E-3</v>
      </c>
      <c r="AP20" s="34">
        <v>5.7249999999999996</v>
      </c>
      <c r="AQ20" s="34">
        <v>5.7439999999999998</v>
      </c>
      <c r="AR20" s="35">
        <f t="shared" si="12"/>
        <v>5.7350000000000003</v>
      </c>
      <c r="AS20" s="103">
        <f t="shared" si="13"/>
        <v>161.76346148421851</v>
      </c>
      <c r="AT20" s="29">
        <v>9.2499999999999999E-2</v>
      </c>
      <c r="AU20" s="29">
        <v>9.0800000000000006E-2</v>
      </c>
      <c r="AV20" s="28">
        <f t="shared" si="14"/>
        <v>9.1700000000000004E-2</v>
      </c>
      <c r="AW20" s="3">
        <v>5.72</v>
      </c>
      <c r="AX20" s="238">
        <v>1.3441407652817811E-2</v>
      </c>
      <c r="AY20" s="241">
        <v>3.28</v>
      </c>
      <c r="AZ20" s="241"/>
      <c r="BA20" s="238">
        <v>4.2934073477639459E-2</v>
      </c>
      <c r="BB20" s="244">
        <f>AF20/AS20</f>
        <v>0.3901455922929058</v>
      </c>
      <c r="BC20" s="244"/>
      <c r="BD20" s="245">
        <f>AE20</f>
        <v>0.25554839404610008</v>
      </c>
      <c r="BE20" s="245"/>
    </row>
    <row r="21" spans="1:57" x14ac:dyDescent="0.3">
      <c r="A21" s="224" t="s">
        <v>16</v>
      </c>
      <c r="B21" s="5" t="s">
        <v>72</v>
      </c>
      <c r="C21" s="6" t="s">
        <v>73</v>
      </c>
      <c r="D21" s="6" t="s">
        <v>36</v>
      </c>
      <c r="E21" s="24">
        <v>24.8</v>
      </c>
      <c r="F21" s="24">
        <v>7</v>
      </c>
      <c r="G21" s="48">
        <v>101</v>
      </c>
      <c r="H21" s="24">
        <v>8.3000000000000007</v>
      </c>
      <c r="I21" s="24">
        <v>1.4</v>
      </c>
      <c r="J21" s="24">
        <v>4.3</v>
      </c>
      <c r="K21" s="43">
        <v>2.7</v>
      </c>
      <c r="L21" s="43">
        <v>2.8</v>
      </c>
      <c r="M21" s="43"/>
      <c r="N21" s="44">
        <f t="shared" si="0"/>
        <v>2.8</v>
      </c>
      <c r="O21" s="43">
        <v>2.2999999999999998</v>
      </c>
      <c r="P21" s="43">
        <v>2.1</v>
      </c>
      <c r="Q21" s="44">
        <f t="shared" si="1"/>
        <v>2.2000000000000002</v>
      </c>
      <c r="R21" s="18">
        <v>1.571</v>
      </c>
      <c r="S21" s="18">
        <v>1.5369999999999999</v>
      </c>
      <c r="T21" s="23">
        <f t="shared" si="2"/>
        <v>1.554</v>
      </c>
      <c r="U21" s="38">
        <v>1.24</v>
      </c>
      <c r="V21" s="38">
        <v>1.232</v>
      </c>
      <c r="W21" s="23">
        <f t="shared" si="3"/>
        <v>1.236</v>
      </c>
      <c r="X21" s="18">
        <v>2.7E-2</v>
      </c>
      <c r="Y21" s="18">
        <v>1.9E-2</v>
      </c>
      <c r="Z21" s="22">
        <f t="shared" si="4"/>
        <v>2.3E-2</v>
      </c>
      <c r="AA21" s="34">
        <v>1.073</v>
      </c>
      <c r="AB21" s="34">
        <v>1.1040000000000001</v>
      </c>
      <c r="AC21" s="35">
        <f t="shared" si="5"/>
        <v>1.089</v>
      </c>
      <c r="AD21" s="105">
        <f t="shared" si="6"/>
        <v>4.8206151210109232</v>
      </c>
      <c r="AE21" s="105">
        <f t="shared" si="7"/>
        <v>0.20744240618618223</v>
      </c>
      <c r="AF21" s="103">
        <f t="shared" si="8"/>
        <v>77.746840865281655</v>
      </c>
      <c r="AG21" s="20">
        <v>7.0000000000000007E-2</v>
      </c>
      <c r="AH21" s="20">
        <v>6.4000000000000001E-2</v>
      </c>
      <c r="AI21" s="22">
        <f t="shared" si="9"/>
        <v>6.7000000000000004E-2</v>
      </c>
      <c r="AJ21" s="34">
        <v>3.9E-2</v>
      </c>
      <c r="AK21" s="34">
        <v>4.1000000000000002E-2</v>
      </c>
      <c r="AL21" s="22">
        <f t="shared" si="10"/>
        <v>0.04</v>
      </c>
      <c r="AM21" s="34">
        <v>2.5999999999999999E-2</v>
      </c>
      <c r="AN21" s="34">
        <v>2.8000000000000001E-2</v>
      </c>
      <c r="AO21" s="22">
        <f t="shared" si="11"/>
        <v>2.7E-2</v>
      </c>
      <c r="AP21" s="34">
        <v>5.484</v>
      </c>
      <c r="AQ21" s="34">
        <v>5.593</v>
      </c>
      <c r="AR21" s="35">
        <f t="shared" si="12"/>
        <v>5.5389999999999997</v>
      </c>
      <c r="AS21" s="103">
        <f t="shared" si="13"/>
        <v>156.23501537246491</v>
      </c>
      <c r="AT21" s="29">
        <v>8.1500000000000003E-2</v>
      </c>
      <c r="AU21" s="29">
        <v>7.9799999999999996E-2</v>
      </c>
      <c r="AV21" s="28">
        <f t="shared" si="14"/>
        <v>8.0699999999999994E-2</v>
      </c>
      <c r="AW21" s="3">
        <v>6.53</v>
      </c>
      <c r="AX21" s="238">
        <v>1.5145187098940697E-2</v>
      </c>
      <c r="AY21" s="242"/>
      <c r="AZ21" s="241">
        <v>3.1</v>
      </c>
      <c r="BA21" s="238">
        <v>9.6945664818784125E-2</v>
      </c>
      <c r="BB21" s="244"/>
      <c r="BC21" s="244">
        <f>AF21/AS21</f>
        <v>0.49762750481979262</v>
      </c>
      <c r="BD21" s="245"/>
      <c r="BE21" s="245">
        <f>AE21</f>
        <v>0.20744240618618223</v>
      </c>
    </row>
    <row r="22" spans="1:57" x14ac:dyDescent="0.3">
      <c r="A22" s="224" t="s">
        <v>17</v>
      </c>
      <c r="B22" s="5" t="s">
        <v>74</v>
      </c>
      <c r="C22" s="6" t="s">
        <v>75</v>
      </c>
      <c r="D22" s="6" t="s">
        <v>76</v>
      </c>
      <c r="E22" s="24">
        <v>24.4</v>
      </c>
      <c r="F22" s="24">
        <v>7</v>
      </c>
      <c r="G22" s="48">
        <v>146</v>
      </c>
      <c r="H22" s="24">
        <v>8.1999999999999993</v>
      </c>
      <c r="I22" s="24">
        <v>1.6</v>
      </c>
      <c r="J22" s="24">
        <v>4.2</v>
      </c>
      <c r="K22" s="43">
        <v>2.7</v>
      </c>
      <c r="L22" s="43">
        <v>3</v>
      </c>
      <c r="M22" s="43"/>
      <c r="N22" s="44">
        <f t="shared" si="0"/>
        <v>2.9</v>
      </c>
      <c r="O22" s="43">
        <v>2.2000000000000002</v>
      </c>
      <c r="P22" s="43">
        <v>2.1</v>
      </c>
      <c r="Q22" s="44">
        <f t="shared" si="1"/>
        <v>2.2000000000000002</v>
      </c>
      <c r="R22" s="18">
        <v>2.3719999999999999</v>
      </c>
      <c r="S22" s="18">
        <v>2.4340000000000002</v>
      </c>
      <c r="T22" s="23">
        <f t="shared" si="2"/>
        <v>2.403</v>
      </c>
      <c r="U22" s="38">
        <v>2.093</v>
      </c>
      <c r="V22" s="38">
        <v>2.0910000000000002</v>
      </c>
      <c r="W22" s="23">
        <f t="shared" si="3"/>
        <v>2.0920000000000001</v>
      </c>
      <c r="X22" s="18">
        <v>5.6000000000000001E-2</v>
      </c>
      <c r="Y22" s="18">
        <v>5.1999999999999998E-2</v>
      </c>
      <c r="Z22" s="22">
        <f t="shared" si="4"/>
        <v>5.3999999999999999E-2</v>
      </c>
      <c r="AA22" s="34">
        <v>1.8380000000000001</v>
      </c>
      <c r="AB22" s="34">
        <v>1.893</v>
      </c>
      <c r="AC22" s="35">
        <f t="shared" si="5"/>
        <v>1.8660000000000001</v>
      </c>
      <c r="AD22" s="105">
        <f t="shared" si="6"/>
        <v>8.2601173698864852</v>
      </c>
      <c r="AE22" s="105">
        <f t="shared" si="7"/>
        <v>0.12106365505720926</v>
      </c>
      <c r="AF22" s="103">
        <f t="shared" si="8"/>
        <v>133.21910473334762</v>
      </c>
      <c r="AG22" s="20">
        <v>8.8999999999999996E-2</v>
      </c>
      <c r="AH22" s="20">
        <v>8.5000000000000006E-2</v>
      </c>
      <c r="AI22" s="22">
        <f t="shared" si="9"/>
        <v>8.6999999999999994E-2</v>
      </c>
      <c r="AJ22" s="34">
        <v>5.1999999999999998E-2</v>
      </c>
      <c r="AK22" s="34">
        <v>5.2999999999999999E-2</v>
      </c>
      <c r="AL22" s="22">
        <f t="shared" si="10"/>
        <v>5.2999999999999999E-2</v>
      </c>
      <c r="AM22" s="34">
        <v>3.6999999999999998E-2</v>
      </c>
      <c r="AN22" s="34">
        <v>3.7999999999999999E-2</v>
      </c>
      <c r="AO22" s="22">
        <f t="shared" si="11"/>
        <v>3.7999999999999999E-2</v>
      </c>
      <c r="AP22" s="34">
        <v>7.6379999999999999</v>
      </c>
      <c r="AQ22" s="34">
        <v>7.7949999999999999</v>
      </c>
      <c r="AR22" s="35">
        <f t="shared" si="12"/>
        <v>7.7169999999999996</v>
      </c>
      <c r="AS22" s="103">
        <f t="shared" si="13"/>
        <v>217.66846247144105</v>
      </c>
      <c r="AT22" s="29">
        <v>8.1299999999999997E-2</v>
      </c>
      <c r="AU22" s="29">
        <v>7.9100000000000004E-2</v>
      </c>
      <c r="AV22" s="28">
        <f t="shared" si="14"/>
        <v>8.0199999999999994E-2</v>
      </c>
      <c r="AW22" s="3">
        <v>7.25</v>
      </c>
      <c r="AX22" s="238">
        <v>3.7323557349731661E-2</v>
      </c>
      <c r="AY22" s="241">
        <v>2.84</v>
      </c>
      <c r="AZ22" s="241"/>
      <c r="BA22" s="238">
        <v>0.21743357522608517</v>
      </c>
      <c r="BB22" s="244">
        <f>AF22/AS22</f>
        <v>0.61202759104721705</v>
      </c>
      <c r="BC22" s="244"/>
      <c r="BD22" s="245">
        <f>AE22</f>
        <v>0.12106365505720926</v>
      </c>
      <c r="BE22" s="245"/>
    </row>
    <row r="23" spans="1:57" x14ac:dyDescent="0.3">
      <c r="A23" s="224" t="s">
        <v>18</v>
      </c>
      <c r="B23" s="5" t="s">
        <v>109</v>
      </c>
      <c r="C23" s="6" t="s">
        <v>77</v>
      </c>
      <c r="D23" s="6" t="s">
        <v>36</v>
      </c>
      <c r="E23" s="24">
        <v>25</v>
      </c>
      <c r="F23" s="24">
        <v>7</v>
      </c>
      <c r="G23" s="48">
        <v>119</v>
      </c>
      <c r="H23" s="24">
        <v>7.8</v>
      </c>
      <c r="I23" s="24">
        <v>1.5</v>
      </c>
      <c r="J23" s="24">
        <v>4.4000000000000004</v>
      </c>
      <c r="K23" s="43">
        <v>2.8</v>
      </c>
      <c r="L23" s="43">
        <v>3.1</v>
      </c>
      <c r="M23" s="43"/>
      <c r="N23" s="44">
        <f t="shared" si="0"/>
        <v>3</v>
      </c>
      <c r="O23" s="43">
        <v>2.2000000000000002</v>
      </c>
      <c r="P23" s="43">
        <v>2.2999999999999998</v>
      </c>
      <c r="Q23" s="44">
        <f t="shared" si="1"/>
        <v>2.2999999999999998</v>
      </c>
      <c r="R23" s="18">
        <v>1.8640000000000001</v>
      </c>
      <c r="S23" s="18">
        <v>1.9</v>
      </c>
      <c r="T23" s="23">
        <f t="shared" si="2"/>
        <v>1.8819999999999999</v>
      </c>
      <c r="U23" s="38">
        <v>1.595</v>
      </c>
      <c r="V23" s="38">
        <v>1.583</v>
      </c>
      <c r="W23" s="23">
        <f t="shared" si="3"/>
        <v>1.589</v>
      </c>
      <c r="X23" s="18">
        <v>7.0000000000000007E-2</v>
      </c>
      <c r="Y23" s="18">
        <v>7.2999999999999995E-2</v>
      </c>
      <c r="Z23" s="22">
        <f t="shared" si="4"/>
        <v>7.1999999999999995E-2</v>
      </c>
      <c r="AA23" s="34">
        <v>1.397</v>
      </c>
      <c r="AB23" s="34">
        <v>1.423</v>
      </c>
      <c r="AC23" s="35">
        <f t="shared" si="5"/>
        <v>1.41</v>
      </c>
      <c r="AD23" s="105">
        <f t="shared" si="6"/>
        <v>6.2415677875348035</v>
      </c>
      <c r="AE23" s="105">
        <f t="shared" si="7"/>
        <v>0.16021615626720034</v>
      </c>
      <c r="AF23" s="103">
        <f t="shared" si="8"/>
        <v>100.663953737417</v>
      </c>
      <c r="AG23" s="20">
        <v>9.5000000000000001E-2</v>
      </c>
      <c r="AH23" s="20">
        <v>9.1999999999999998E-2</v>
      </c>
      <c r="AI23" s="22">
        <f t="shared" si="9"/>
        <v>9.4E-2</v>
      </c>
      <c r="AJ23" s="34">
        <v>5.3999999999999999E-2</v>
      </c>
      <c r="AK23" s="34">
        <v>5.5E-2</v>
      </c>
      <c r="AL23" s="22">
        <f t="shared" si="10"/>
        <v>5.5E-2</v>
      </c>
      <c r="AM23" s="34">
        <v>3.9E-2</v>
      </c>
      <c r="AN23" s="34">
        <v>4.2000000000000003E-2</v>
      </c>
      <c r="AO23" s="22">
        <f t="shared" si="11"/>
        <v>4.1000000000000002E-2</v>
      </c>
      <c r="AP23" s="34">
        <v>6.7439999999999998</v>
      </c>
      <c r="AQ23" s="34">
        <v>6.86</v>
      </c>
      <c r="AR23" s="35">
        <f t="shared" si="12"/>
        <v>6.8019999999999996</v>
      </c>
      <c r="AS23" s="103">
        <f t="shared" si="13"/>
        <v>191.85964516401995</v>
      </c>
      <c r="AT23" s="29">
        <v>8.4000000000000005E-2</v>
      </c>
      <c r="AU23" s="29">
        <v>8.2100000000000006E-2</v>
      </c>
      <c r="AV23" s="28">
        <f t="shared" si="14"/>
        <v>8.3099999999999993E-2</v>
      </c>
      <c r="AW23" s="3">
        <v>7.18</v>
      </c>
      <c r="AX23" s="238">
        <v>0.13314570939627629</v>
      </c>
      <c r="AY23" s="242"/>
      <c r="AZ23" s="241">
        <v>3.1</v>
      </c>
      <c r="BA23" s="238">
        <v>0.12106664760921765</v>
      </c>
      <c r="BB23" s="244"/>
      <c r="BC23" s="244">
        <f>AF23/AS23</f>
        <v>0.52467497086925097</v>
      </c>
      <c r="BD23" s="245"/>
      <c r="BE23" s="245">
        <f>AE23</f>
        <v>0.16021615626720034</v>
      </c>
    </row>
    <row r="24" spans="1:57" x14ac:dyDescent="0.3">
      <c r="A24" s="224" t="s">
        <v>19</v>
      </c>
      <c r="B24" s="5" t="s">
        <v>78</v>
      </c>
      <c r="C24" s="6" t="s">
        <v>44</v>
      </c>
      <c r="D24" s="6" t="s">
        <v>79</v>
      </c>
      <c r="E24" s="24">
        <v>22.8</v>
      </c>
      <c r="F24" s="24">
        <v>7.5</v>
      </c>
      <c r="G24" s="48">
        <v>170</v>
      </c>
      <c r="H24" s="24">
        <v>8</v>
      </c>
      <c r="I24" s="24">
        <v>1.1000000000000001</v>
      </c>
      <c r="J24" s="24">
        <v>3.6</v>
      </c>
      <c r="K24" s="43">
        <v>2.6</v>
      </c>
      <c r="L24" s="43">
        <v>2.8</v>
      </c>
      <c r="M24" s="43"/>
      <c r="N24" s="44">
        <f t="shared" si="0"/>
        <v>2.7</v>
      </c>
      <c r="O24" s="43">
        <v>2.2000000000000002</v>
      </c>
      <c r="P24" s="43">
        <v>2.2000000000000002</v>
      </c>
      <c r="Q24" s="44">
        <f t="shared" si="1"/>
        <v>2.2000000000000002</v>
      </c>
      <c r="R24" s="18">
        <v>2.8740000000000001</v>
      </c>
      <c r="S24" s="18">
        <v>2.8740000000000001</v>
      </c>
      <c r="T24" s="23">
        <f t="shared" si="2"/>
        <v>2.8740000000000001</v>
      </c>
      <c r="U24" s="38">
        <v>2.6139999999999999</v>
      </c>
      <c r="V24" s="38">
        <v>2.6349999999999998</v>
      </c>
      <c r="W24" s="23">
        <f t="shared" si="3"/>
        <v>2.625</v>
      </c>
      <c r="X24" s="18">
        <v>2.9000000000000001E-2</v>
      </c>
      <c r="Y24" s="18">
        <v>0.03</v>
      </c>
      <c r="Z24" s="22">
        <f t="shared" si="4"/>
        <v>0.03</v>
      </c>
      <c r="AA24" s="34">
        <v>2.4649999999999999</v>
      </c>
      <c r="AB24" s="34">
        <v>2.4929999999999999</v>
      </c>
      <c r="AC24" s="35">
        <f t="shared" si="5"/>
        <v>2.4790000000000001</v>
      </c>
      <c r="AD24" s="105">
        <f t="shared" si="6"/>
        <v>10.973650032126795</v>
      </c>
      <c r="AE24" s="105">
        <f t="shared" si="7"/>
        <v>9.1127382144716593E-2</v>
      </c>
      <c r="AF24" s="103">
        <f t="shared" si="8"/>
        <v>176.98293710287717</v>
      </c>
      <c r="AG24" s="20">
        <v>6.5000000000000002E-2</v>
      </c>
      <c r="AH24" s="20">
        <v>6.2E-2</v>
      </c>
      <c r="AI24" s="22">
        <f t="shared" si="9"/>
        <v>6.4000000000000001E-2</v>
      </c>
      <c r="AJ24" s="34">
        <v>4.7E-2</v>
      </c>
      <c r="AK24" s="34">
        <v>4.2999999999999997E-2</v>
      </c>
      <c r="AL24" s="22">
        <f t="shared" si="10"/>
        <v>4.4999999999999998E-2</v>
      </c>
      <c r="AM24" s="34">
        <v>3.2000000000000001E-2</v>
      </c>
      <c r="AN24" s="34">
        <v>3.2000000000000001E-2</v>
      </c>
      <c r="AO24" s="22">
        <f t="shared" si="11"/>
        <v>3.2000000000000001E-2</v>
      </c>
      <c r="AP24" s="34">
        <v>9.9930000000000003</v>
      </c>
      <c r="AQ24" s="34">
        <v>10.050000000000001</v>
      </c>
      <c r="AR24" s="35">
        <f t="shared" si="12"/>
        <v>10.022</v>
      </c>
      <c r="AS24" s="223">
        <f t="shared" si="13"/>
        <v>282.68411699997176</v>
      </c>
      <c r="AT24" s="29">
        <v>7.5399999999999995E-2</v>
      </c>
      <c r="AU24" s="29">
        <v>7.3599999999999999E-2</v>
      </c>
      <c r="AV24" s="28">
        <f t="shared" si="14"/>
        <v>7.4499999999999997E-2</v>
      </c>
      <c r="AW24" s="3">
        <v>7.13</v>
      </c>
      <c r="AX24" s="238">
        <v>6.4152848914671226E-2</v>
      </c>
      <c r="AY24" s="241">
        <v>2.15</v>
      </c>
      <c r="AZ24" s="241"/>
      <c r="BA24" s="238">
        <v>7.0981809021512327E-2</v>
      </c>
      <c r="BB24" s="244">
        <f>AF24/AS24</f>
        <v>0.62608023040394178</v>
      </c>
      <c r="BC24" s="244"/>
      <c r="BD24" s="245">
        <f>AE24</f>
        <v>9.1127382144716593E-2</v>
      </c>
      <c r="BE24" s="245"/>
    </row>
    <row r="25" spans="1:57" x14ac:dyDescent="0.3">
      <c r="A25" s="224" t="s">
        <v>20</v>
      </c>
      <c r="B25" s="5" t="s">
        <v>80</v>
      </c>
      <c r="C25" s="6" t="s">
        <v>81</v>
      </c>
      <c r="D25" s="6" t="s">
        <v>36</v>
      </c>
      <c r="E25" s="24">
        <v>25.1</v>
      </c>
      <c r="F25" s="24">
        <v>7.5</v>
      </c>
      <c r="G25" s="48">
        <v>124</v>
      </c>
      <c r="H25" s="24">
        <v>7.9</v>
      </c>
      <c r="I25" s="24">
        <v>1.5</v>
      </c>
      <c r="J25" s="24">
        <v>4.5</v>
      </c>
      <c r="K25" s="43">
        <v>2.9</v>
      </c>
      <c r="L25" s="43">
        <v>3</v>
      </c>
      <c r="M25" s="43"/>
      <c r="N25" s="44">
        <f t="shared" si="0"/>
        <v>3</v>
      </c>
      <c r="O25" s="43">
        <v>2.4</v>
      </c>
      <c r="P25" s="43">
        <v>2.2000000000000002</v>
      </c>
      <c r="Q25" s="44">
        <f t="shared" si="1"/>
        <v>2.2999999999999998</v>
      </c>
      <c r="R25" s="18">
        <v>1.8089999999999999</v>
      </c>
      <c r="S25" s="18">
        <v>1.792</v>
      </c>
      <c r="T25" s="23">
        <f t="shared" si="2"/>
        <v>1.8009999999999999</v>
      </c>
      <c r="U25" s="38">
        <v>1.575</v>
      </c>
      <c r="V25" s="38">
        <v>1.5649999999999999</v>
      </c>
      <c r="W25" s="23">
        <f t="shared" si="3"/>
        <v>1.57</v>
      </c>
      <c r="X25" s="18">
        <v>5.0999999999999997E-2</v>
      </c>
      <c r="Y25" s="18">
        <v>5.2999999999999999E-2</v>
      </c>
      <c r="Z25" s="22">
        <f t="shared" si="4"/>
        <v>5.1999999999999998E-2</v>
      </c>
      <c r="AA25" s="34">
        <v>1.389</v>
      </c>
      <c r="AB25" s="34">
        <v>1.401</v>
      </c>
      <c r="AC25" s="35">
        <f t="shared" si="5"/>
        <v>1.395</v>
      </c>
      <c r="AD25" s="105">
        <f t="shared" si="6"/>
        <v>6.1751681302206043</v>
      </c>
      <c r="AE25" s="105">
        <f t="shared" si="7"/>
        <v>0.16193891063566485</v>
      </c>
      <c r="AF25" s="103">
        <f t="shared" si="8"/>
        <v>99.593060612550872</v>
      </c>
      <c r="AG25" s="20">
        <v>0.1</v>
      </c>
      <c r="AH25" s="20">
        <v>9.2999999999999999E-2</v>
      </c>
      <c r="AI25" s="22">
        <f t="shared" si="9"/>
        <v>9.7000000000000003E-2</v>
      </c>
      <c r="AJ25" s="34">
        <v>6.0999999999999999E-2</v>
      </c>
      <c r="AK25" s="34">
        <v>0.06</v>
      </c>
      <c r="AL25" s="22">
        <f t="shared" si="10"/>
        <v>6.0999999999999999E-2</v>
      </c>
      <c r="AM25" s="34">
        <v>4.3999999999999997E-2</v>
      </c>
      <c r="AN25" s="34">
        <v>4.4999999999999998E-2</v>
      </c>
      <c r="AO25" s="22">
        <f t="shared" si="11"/>
        <v>4.4999999999999998E-2</v>
      </c>
      <c r="AP25" s="34">
        <v>6.5359999999999996</v>
      </c>
      <c r="AQ25" s="34">
        <v>6.6059999999999999</v>
      </c>
      <c r="AR25" s="35">
        <f t="shared" si="12"/>
        <v>6.5709999999999997</v>
      </c>
      <c r="AS25" s="103">
        <f t="shared" si="13"/>
        <v>185.34397653231036</v>
      </c>
      <c r="AT25" s="29">
        <v>8.5400000000000004E-2</v>
      </c>
      <c r="AU25" s="29">
        <v>8.2799999999999999E-2</v>
      </c>
      <c r="AV25" s="28">
        <f t="shared" si="14"/>
        <v>8.4099999999999994E-2</v>
      </c>
      <c r="AW25" s="3">
        <v>7.25</v>
      </c>
      <c r="AX25" s="238">
        <v>4.1236810020504229E-2</v>
      </c>
      <c r="AY25" s="242"/>
      <c r="AZ25" s="241">
        <v>3.07</v>
      </c>
      <c r="BA25" s="238">
        <v>3.3760060906136403E-2</v>
      </c>
      <c r="BB25" s="244"/>
      <c r="BC25" s="244">
        <f>AF25/AS25</f>
        <v>0.53734177109979708</v>
      </c>
      <c r="BD25" s="245"/>
      <c r="BE25" s="245">
        <f>AE25</f>
        <v>0.16193891063566485</v>
      </c>
    </row>
    <row r="26" spans="1:57" x14ac:dyDescent="0.3">
      <c r="A26" s="224" t="s">
        <v>21</v>
      </c>
      <c r="B26" s="5" t="s">
        <v>82</v>
      </c>
      <c r="C26" s="6" t="s">
        <v>44</v>
      </c>
      <c r="D26" s="6" t="s">
        <v>83</v>
      </c>
      <c r="E26" s="24">
        <v>25.6</v>
      </c>
      <c r="F26" s="24">
        <v>7.4</v>
      </c>
      <c r="G26" s="48">
        <v>164</v>
      </c>
      <c r="H26" s="24">
        <v>7.7</v>
      </c>
      <c r="I26" s="24">
        <v>1.8</v>
      </c>
      <c r="J26" s="24">
        <v>6.4</v>
      </c>
      <c r="K26" s="43">
        <v>4.3</v>
      </c>
      <c r="L26" s="43">
        <v>4.3</v>
      </c>
      <c r="M26" s="43"/>
      <c r="N26" s="44">
        <f t="shared" si="0"/>
        <v>4.3</v>
      </c>
      <c r="O26" s="43">
        <v>4</v>
      </c>
      <c r="P26" s="43">
        <v>3.9</v>
      </c>
      <c r="Q26" s="44">
        <f t="shared" si="1"/>
        <v>4</v>
      </c>
      <c r="R26" s="18">
        <v>2.4860000000000002</v>
      </c>
      <c r="S26" s="18">
        <v>2.5049999999999999</v>
      </c>
      <c r="T26" s="23">
        <f t="shared" si="2"/>
        <v>2.496</v>
      </c>
      <c r="U26" s="38">
        <v>2.2650000000000001</v>
      </c>
      <c r="V26" s="38">
        <v>2.2559999999999998</v>
      </c>
      <c r="W26" s="23">
        <f t="shared" si="3"/>
        <v>2.2610000000000001</v>
      </c>
      <c r="X26" s="18">
        <v>6.0999999999999999E-2</v>
      </c>
      <c r="Y26" s="18">
        <v>5.8999999999999997E-2</v>
      </c>
      <c r="Z26" s="22">
        <f t="shared" si="4"/>
        <v>0.06</v>
      </c>
      <c r="AA26" s="34">
        <v>1.9159999999999999</v>
      </c>
      <c r="AB26" s="34">
        <v>1.905</v>
      </c>
      <c r="AC26" s="35">
        <f t="shared" si="5"/>
        <v>1.911</v>
      </c>
      <c r="AD26" s="105">
        <f t="shared" si="6"/>
        <v>8.4593163418290853</v>
      </c>
      <c r="AE26" s="105">
        <f t="shared" si="7"/>
        <v>0.11821286255193746</v>
      </c>
      <c r="AF26" s="103">
        <f t="shared" si="8"/>
        <v>136.43178410794604</v>
      </c>
      <c r="AG26" s="20">
        <v>0.10199999999999999</v>
      </c>
      <c r="AH26" s="20">
        <v>0.10100000000000001</v>
      </c>
      <c r="AI26" s="22">
        <f t="shared" si="9"/>
        <v>0.10199999999999999</v>
      </c>
      <c r="AJ26" s="34">
        <v>7.1999999999999995E-2</v>
      </c>
      <c r="AK26" s="34">
        <v>7.2999999999999995E-2</v>
      </c>
      <c r="AL26" s="22">
        <f t="shared" si="10"/>
        <v>7.2999999999999995E-2</v>
      </c>
      <c r="AM26" s="34">
        <v>5.2999999999999999E-2</v>
      </c>
      <c r="AN26" s="34">
        <v>5.2999999999999999E-2</v>
      </c>
      <c r="AO26" s="22">
        <f t="shared" si="11"/>
        <v>5.2999999999999999E-2</v>
      </c>
      <c r="AP26" s="34">
        <v>8.1660000000000004</v>
      </c>
      <c r="AQ26" s="34">
        <v>8.1460000000000008</v>
      </c>
      <c r="AR26" s="35">
        <f t="shared" si="12"/>
        <v>8.1560000000000006</v>
      </c>
      <c r="AS26" s="103">
        <f t="shared" si="13"/>
        <v>230.05105350746055</v>
      </c>
      <c r="AT26" s="29">
        <v>0.1381</v>
      </c>
      <c r="AU26" s="29">
        <v>0.1361</v>
      </c>
      <c r="AV26" s="28">
        <f t="shared" si="14"/>
        <v>0.1371</v>
      </c>
      <c r="AW26" s="3">
        <v>6.62</v>
      </c>
      <c r="AX26" s="238">
        <v>5.8368455229269409E-2</v>
      </c>
      <c r="AY26" s="241">
        <v>3.69</v>
      </c>
      <c r="AZ26" s="241"/>
      <c r="BA26" s="238">
        <v>3.7372663087257563E-2</v>
      </c>
      <c r="BB26" s="244">
        <f>AF26/AS26</f>
        <v>0.59305002966883424</v>
      </c>
      <c r="BC26" s="244"/>
      <c r="BD26" s="245">
        <f>AE26</f>
        <v>0.11821286255193746</v>
      </c>
      <c r="BE26" s="245"/>
    </row>
    <row r="27" spans="1:57" x14ac:dyDescent="0.3">
      <c r="A27" s="224" t="s">
        <v>22</v>
      </c>
      <c r="B27" s="5" t="s">
        <v>84</v>
      </c>
      <c r="C27" s="6" t="s">
        <v>85</v>
      </c>
      <c r="D27" s="6" t="s">
        <v>36</v>
      </c>
      <c r="E27" s="24">
        <v>25</v>
      </c>
      <c r="F27" s="24">
        <v>7.2</v>
      </c>
      <c r="G27" s="48">
        <v>136</v>
      </c>
      <c r="H27" s="24">
        <v>7.7</v>
      </c>
      <c r="I27" s="24">
        <v>1</v>
      </c>
      <c r="J27" s="24">
        <v>5</v>
      </c>
      <c r="K27" s="43">
        <v>3.4</v>
      </c>
      <c r="L27" s="43">
        <v>3.5</v>
      </c>
      <c r="M27" s="43"/>
      <c r="N27" s="44">
        <f t="shared" si="0"/>
        <v>3.5</v>
      </c>
      <c r="O27" s="43">
        <v>2.8</v>
      </c>
      <c r="P27" s="43">
        <v>2.7</v>
      </c>
      <c r="Q27" s="44">
        <f t="shared" si="1"/>
        <v>2.8</v>
      </c>
      <c r="R27" s="18">
        <v>2.1179999999999999</v>
      </c>
      <c r="S27" s="18">
        <v>2.153</v>
      </c>
      <c r="T27" s="23">
        <f t="shared" si="2"/>
        <v>2.1360000000000001</v>
      </c>
      <c r="U27" s="38">
        <v>1.857</v>
      </c>
      <c r="V27" s="38">
        <v>1.835</v>
      </c>
      <c r="W27" s="23">
        <f t="shared" si="3"/>
        <v>1.8460000000000001</v>
      </c>
      <c r="X27" s="18">
        <v>4.8000000000000001E-2</v>
      </c>
      <c r="Y27" s="18">
        <v>4.5999999999999999E-2</v>
      </c>
      <c r="Z27" s="22">
        <f t="shared" si="4"/>
        <v>4.7E-2</v>
      </c>
      <c r="AA27" s="34">
        <v>1.599</v>
      </c>
      <c r="AB27" s="34">
        <v>1.621</v>
      </c>
      <c r="AC27" s="35">
        <f t="shared" si="5"/>
        <v>1.61</v>
      </c>
      <c r="AD27" s="105">
        <f t="shared" si="6"/>
        <v>7.1268965517241387</v>
      </c>
      <c r="AE27" s="105">
        <f t="shared" si="7"/>
        <v>0.14031352815947357</v>
      </c>
      <c r="AF27" s="103">
        <f t="shared" si="8"/>
        <v>114.94252873563221</v>
      </c>
      <c r="AG27" s="20">
        <v>0.107</v>
      </c>
      <c r="AH27" s="20">
        <v>0.106</v>
      </c>
      <c r="AI27" s="22">
        <f t="shared" si="9"/>
        <v>0.107</v>
      </c>
      <c r="AJ27" s="34">
        <v>6.7000000000000004E-2</v>
      </c>
      <c r="AK27" s="34">
        <v>6.6000000000000003E-2</v>
      </c>
      <c r="AL27" s="22">
        <f t="shared" si="10"/>
        <v>6.7000000000000004E-2</v>
      </c>
      <c r="AM27" s="34">
        <v>0.05</v>
      </c>
      <c r="AN27" s="34">
        <v>0.05</v>
      </c>
      <c r="AO27" s="22">
        <f t="shared" si="11"/>
        <v>0.05</v>
      </c>
      <c r="AP27" s="34">
        <v>7.1829999999999998</v>
      </c>
      <c r="AQ27" s="34">
        <v>7.2750000000000004</v>
      </c>
      <c r="AR27" s="35">
        <f t="shared" si="12"/>
        <v>7.2290000000000001</v>
      </c>
      <c r="AS27" s="103">
        <f t="shared" si="13"/>
        <v>203.90375990748313</v>
      </c>
      <c r="AT27" s="29">
        <v>9.9099999999999994E-2</v>
      </c>
      <c r="AU27" s="29">
        <v>9.7500000000000003E-2</v>
      </c>
      <c r="AV27" s="28">
        <f t="shared" si="14"/>
        <v>9.8299999999999998E-2</v>
      </c>
      <c r="AW27" s="3">
        <v>6.96</v>
      </c>
      <c r="AX27" s="238">
        <v>0.1042017534839076</v>
      </c>
      <c r="AY27" s="242"/>
      <c r="AZ27" s="241">
        <v>2.81</v>
      </c>
      <c r="BA27" s="238">
        <v>0.20165619860231757</v>
      </c>
      <c r="BB27" s="244"/>
      <c r="BC27" s="244">
        <f>AF27/AS27</f>
        <v>0.56370970691165712</v>
      </c>
      <c r="BD27" s="245"/>
      <c r="BE27" s="245">
        <f>AE27</f>
        <v>0.14031352815947357</v>
      </c>
    </row>
    <row r="28" spans="1:57" x14ac:dyDescent="0.3">
      <c r="A28" s="224" t="s">
        <v>23</v>
      </c>
      <c r="B28" s="5" t="s">
        <v>86</v>
      </c>
      <c r="C28" s="6" t="s">
        <v>87</v>
      </c>
      <c r="D28" s="6" t="s">
        <v>88</v>
      </c>
      <c r="E28" s="24">
        <v>26</v>
      </c>
      <c r="F28" s="24">
        <v>6.9</v>
      </c>
      <c r="G28" s="48">
        <v>158</v>
      </c>
      <c r="H28" s="24">
        <v>6.7</v>
      </c>
      <c r="I28" s="24">
        <v>0.8</v>
      </c>
      <c r="J28" s="24">
        <v>6.4</v>
      </c>
      <c r="K28" s="43">
        <v>4.4000000000000004</v>
      </c>
      <c r="L28" s="43">
        <v>4.5</v>
      </c>
      <c r="M28" s="43"/>
      <c r="N28" s="44">
        <f t="shared" si="0"/>
        <v>4.5</v>
      </c>
      <c r="O28" s="43">
        <v>4</v>
      </c>
      <c r="P28" s="43">
        <v>3.8</v>
      </c>
      <c r="Q28" s="44">
        <f t="shared" si="1"/>
        <v>3.9</v>
      </c>
      <c r="R28" s="18">
        <v>1.746</v>
      </c>
      <c r="S28" s="18">
        <v>1.75</v>
      </c>
      <c r="T28" s="23">
        <f t="shared" si="2"/>
        <v>1.748</v>
      </c>
      <c r="U28" s="38">
        <v>1.498</v>
      </c>
      <c r="V28" s="38">
        <v>1.498</v>
      </c>
      <c r="W28" s="23">
        <f t="shared" si="3"/>
        <v>1.498</v>
      </c>
      <c r="X28" s="18">
        <v>2.5999999999999999E-2</v>
      </c>
      <c r="Y28" s="18">
        <v>2.7E-2</v>
      </c>
      <c r="Z28" s="22">
        <f t="shared" si="4"/>
        <v>2.7E-2</v>
      </c>
      <c r="AA28" s="34">
        <v>1.2549999999999999</v>
      </c>
      <c r="AB28" s="34">
        <v>1.244</v>
      </c>
      <c r="AC28" s="35">
        <f t="shared" si="5"/>
        <v>1.25</v>
      </c>
      <c r="AD28" s="105">
        <f t="shared" si="6"/>
        <v>5.5333047761833365</v>
      </c>
      <c r="AE28" s="105">
        <f t="shared" si="7"/>
        <v>0.18072382426940198</v>
      </c>
      <c r="AF28" s="103">
        <f t="shared" si="8"/>
        <v>89.241093738844853</v>
      </c>
      <c r="AG28" s="20">
        <v>0.111</v>
      </c>
      <c r="AH28" s="20">
        <v>0.109</v>
      </c>
      <c r="AI28" s="22">
        <f t="shared" si="9"/>
        <v>0.11</v>
      </c>
      <c r="AJ28" s="34">
        <v>7.0999999999999994E-2</v>
      </c>
      <c r="AK28" s="34">
        <v>7.2999999999999995E-2</v>
      </c>
      <c r="AL28" s="22">
        <f t="shared" si="10"/>
        <v>7.1999999999999995E-2</v>
      </c>
      <c r="AM28" s="34">
        <v>5.7000000000000002E-2</v>
      </c>
      <c r="AN28" s="34">
        <v>5.7000000000000002E-2</v>
      </c>
      <c r="AO28" s="22">
        <f t="shared" si="11"/>
        <v>5.7000000000000002E-2</v>
      </c>
      <c r="AP28" s="34">
        <v>8.5690000000000008</v>
      </c>
      <c r="AQ28" s="34">
        <v>8.5069999999999997</v>
      </c>
      <c r="AR28" s="35">
        <f t="shared" si="12"/>
        <v>8.5380000000000003</v>
      </c>
      <c r="AS28" s="103">
        <f t="shared" si="13"/>
        <v>240.82588215383745</v>
      </c>
      <c r="AT28" s="29">
        <v>0.1351</v>
      </c>
      <c r="AU28" s="29">
        <v>0.13339999999999999</v>
      </c>
      <c r="AV28" s="28">
        <f t="shared" si="14"/>
        <v>0.1343</v>
      </c>
      <c r="AW28" s="3">
        <v>7.96</v>
      </c>
      <c r="AX28" s="238">
        <v>6.591950500288378E-2</v>
      </c>
      <c r="AY28" s="241">
        <v>2.08</v>
      </c>
      <c r="AZ28" s="241"/>
      <c r="BA28" s="238">
        <v>0.51355780224683933</v>
      </c>
      <c r="BB28" s="244">
        <f>AF28/AS28</f>
        <v>0.37056271917583355</v>
      </c>
      <c r="BC28" s="244"/>
      <c r="BD28" s="245">
        <f>AE28</f>
        <v>0.18072382426940198</v>
      </c>
      <c r="BE28" s="245"/>
    </row>
    <row r="29" spans="1:57" x14ac:dyDescent="0.3">
      <c r="A29" s="224" t="s">
        <v>24</v>
      </c>
      <c r="B29" s="5" t="s">
        <v>89</v>
      </c>
      <c r="C29" s="6" t="s">
        <v>42</v>
      </c>
      <c r="D29" s="6" t="s">
        <v>36</v>
      </c>
      <c r="E29" s="24">
        <v>25.2</v>
      </c>
      <c r="F29" s="24">
        <v>7.3</v>
      </c>
      <c r="G29" s="48">
        <v>133</v>
      </c>
      <c r="H29" s="24">
        <v>7.4</v>
      </c>
      <c r="I29" s="24">
        <v>0.9</v>
      </c>
      <c r="J29" s="24">
        <v>4.2</v>
      </c>
      <c r="K29" s="43">
        <v>3.2</v>
      </c>
      <c r="L29" s="43">
        <v>3</v>
      </c>
      <c r="M29" s="43"/>
      <c r="N29" s="44">
        <f t="shared" si="0"/>
        <v>3.1</v>
      </c>
      <c r="O29" s="43">
        <v>2.4</v>
      </c>
      <c r="P29" s="43">
        <v>2.4</v>
      </c>
      <c r="Q29" s="44">
        <f t="shared" si="1"/>
        <v>2.4</v>
      </c>
      <c r="R29" s="18">
        <v>2.052</v>
      </c>
      <c r="S29" s="18">
        <v>2.08</v>
      </c>
      <c r="T29" s="23">
        <f t="shared" si="2"/>
        <v>2.0659999999999998</v>
      </c>
      <c r="U29" s="38">
        <v>1.827</v>
      </c>
      <c r="V29" s="38">
        <v>1.8109999999999999</v>
      </c>
      <c r="W29" s="23">
        <f t="shared" si="3"/>
        <v>1.819</v>
      </c>
      <c r="X29" s="18">
        <v>4.2000000000000003E-2</v>
      </c>
      <c r="Y29" s="18">
        <v>4.4999999999999998E-2</v>
      </c>
      <c r="Z29" s="22">
        <f t="shared" si="4"/>
        <v>4.3999999999999997E-2</v>
      </c>
      <c r="AA29" s="34">
        <v>1.63</v>
      </c>
      <c r="AB29" s="34">
        <v>1.641</v>
      </c>
      <c r="AC29" s="35">
        <f t="shared" si="5"/>
        <v>1.6359999999999999</v>
      </c>
      <c r="AD29" s="105">
        <f t="shared" si="6"/>
        <v>7.2419892910687507</v>
      </c>
      <c r="AE29" s="105">
        <f t="shared" si="7"/>
        <v>0.13808360656280713</v>
      </c>
      <c r="AF29" s="103">
        <f t="shared" si="8"/>
        <v>116.79874348540015</v>
      </c>
      <c r="AG29" s="20">
        <v>0.10100000000000001</v>
      </c>
      <c r="AH29" s="20">
        <v>0.10100000000000001</v>
      </c>
      <c r="AI29" s="22">
        <f t="shared" si="9"/>
        <v>0.10100000000000001</v>
      </c>
      <c r="AJ29" s="34">
        <v>6.3E-2</v>
      </c>
      <c r="AK29" s="34">
        <v>6.2E-2</v>
      </c>
      <c r="AL29" s="22">
        <f t="shared" si="10"/>
        <v>6.3E-2</v>
      </c>
      <c r="AM29" s="34">
        <v>4.8000000000000001E-2</v>
      </c>
      <c r="AN29" s="34">
        <v>4.8000000000000001E-2</v>
      </c>
      <c r="AO29" s="22">
        <f t="shared" si="11"/>
        <v>4.8000000000000001E-2</v>
      </c>
      <c r="AP29" s="34">
        <v>7.1310000000000002</v>
      </c>
      <c r="AQ29" s="34">
        <v>7.2220000000000004</v>
      </c>
      <c r="AR29" s="35">
        <f t="shared" si="12"/>
        <v>7.1769999999999996</v>
      </c>
      <c r="AS29" s="103">
        <f t="shared" si="13"/>
        <v>202.43702930640563</v>
      </c>
      <c r="AT29" s="29">
        <v>8.6699999999999999E-2</v>
      </c>
      <c r="AU29" s="29">
        <v>8.5000000000000006E-2</v>
      </c>
      <c r="AV29" s="28">
        <f t="shared" si="14"/>
        <v>8.5900000000000004E-2</v>
      </c>
      <c r="AW29" s="3">
        <v>7.24</v>
      </c>
      <c r="AX29" s="238">
        <v>6.2891168891601595E-2</v>
      </c>
      <c r="AY29" s="242"/>
      <c r="AZ29" s="241">
        <v>3.14</v>
      </c>
      <c r="BA29" s="238">
        <v>0.30505960448863506</v>
      </c>
      <c r="BB29" s="244"/>
      <c r="BC29" s="244">
        <f>AF29/AS29</f>
        <v>0.57696333465067473</v>
      </c>
      <c r="BD29" s="245"/>
      <c r="BE29" s="245">
        <f>AE29</f>
        <v>0.13808360656280713</v>
      </c>
    </row>
    <row r="30" spans="1:57" x14ac:dyDescent="0.3">
      <c r="A30" s="224" t="s">
        <v>25</v>
      </c>
      <c r="B30" s="5" t="s">
        <v>90</v>
      </c>
      <c r="C30" s="6" t="s">
        <v>44</v>
      </c>
      <c r="D30" s="6" t="s">
        <v>91</v>
      </c>
      <c r="E30" s="24">
        <v>24.5</v>
      </c>
      <c r="F30" s="24">
        <v>7.2</v>
      </c>
      <c r="G30" s="48">
        <v>251</v>
      </c>
      <c r="H30" s="24">
        <v>7.7</v>
      </c>
      <c r="I30" s="24">
        <v>0.7</v>
      </c>
      <c r="J30" s="24">
        <v>4.3</v>
      </c>
      <c r="K30" s="43">
        <v>3.2</v>
      </c>
      <c r="L30" s="43">
        <v>3.2</v>
      </c>
      <c r="M30" s="43"/>
      <c r="N30" s="44">
        <f t="shared" si="0"/>
        <v>3.2</v>
      </c>
      <c r="O30" s="43">
        <v>3</v>
      </c>
      <c r="P30" s="43">
        <v>2.9</v>
      </c>
      <c r="Q30" s="44">
        <f t="shared" si="1"/>
        <v>3</v>
      </c>
      <c r="R30" s="18">
        <v>4.6040000000000001</v>
      </c>
      <c r="S30" s="18">
        <v>4.5890000000000004</v>
      </c>
      <c r="T30" s="23">
        <f t="shared" si="2"/>
        <v>4.5970000000000004</v>
      </c>
      <c r="U30" s="38">
        <v>4.2290000000000001</v>
      </c>
      <c r="V30" s="38">
        <v>4.2270000000000003</v>
      </c>
      <c r="W30" s="23">
        <f t="shared" si="3"/>
        <v>4.2279999999999998</v>
      </c>
      <c r="X30" s="18">
        <v>3.4000000000000002E-2</v>
      </c>
      <c r="Y30" s="18">
        <v>2.4E-2</v>
      </c>
      <c r="Z30" s="22">
        <f t="shared" si="4"/>
        <v>2.9000000000000001E-2</v>
      </c>
      <c r="AA30" s="34">
        <v>4.0599999999999996</v>
      </c>
      <c r="AB30" s="34">
        <v>4.1319999999999997</v>
      </c>
      <c r="AC30" s="35">
        <f t="shared" si="5"/>
        <v>4.0960000000000001</v>
      </c>
      <c r="AD30" s="105">
        <f t="shared" si="6"/>
        <v>18.131533090597557</v>
      </c>
      <c r="AE30" s="105">
        <f t="shared" si="7"/>
        <v>5.5152534261902461E-2</v>
      </c>
      <c r="AF30" s="103">
        <f t="shared" si="8"/>
        <v>292.42521596344682</v>
      </c>
      <c r="AG30" s="20">
        <v>9.2999999999999999E-2</v>
      </c>
      <c r="AH30" s="20">
        <v>9.0999999999999998E-2</v>
      </c>
      <c r="AI30" s="22">
        <f t="shared" si="9"/>
        <v>9.1999999999999998E-2</v>
      </c>
      <c r="AJ30" s="34">
        <v>7.3999999999999996E-2</v>
      </c>
      <c r="AK30" s="34">
        <v>7.5999999999999998E-2</v>
      </c>
      <c r="AL30" s="22">
        <f t="shared" si="10"/>
        <v>7.4999999999999997E-2</v>
      </c>
      <c r="AM30" s="34">
        <v>0.06</v>
      </c>
      <c r="AN30" s="34">
        <v>6.2E-2</v>
      </c>
      <c r="AO30" s="22">
        <f t="shared" si="11"/>
        <v>6.0999999999999999E-2</v>
      </c>
      <c r="AP30" s="34">
        <v>12.225</v>
      </c>
      <c r="AQ30" s="34">
        <v>12.566000000000001</v>
      </c>
      <c r="AR30" s="35">
        <f t="shared" si="12"/>
        <v>12.396000000000001</v>
      </c>
      <c r="AS30" s="103">
        <f t="shared" si="13"/>
        <v>349.64601021070149</v>
      </c>
      <c r="AT30" s="29">
        <v>9.8100000000000007E-2</v>
      </c>
      <c r="AU30" s="29">
        <v>9.6799999999999997E-2</v>
      </c>
      <c r="AV30" s="28">
        <f t="shared" si="14"/>
        <v>9.7500000000000003E-2</v>
      </c>
      <c r="AW30" s="3">
        <v>7.14</v>
      </c>
      <c r="AX30" s="238">
        <v>0.10036951615837486</v>
      </c>
      <c r="AY30" s="241">
        <v>3.58</v>
      </c>
      <c r="AZ30" s="241"/>
      <c r="BA30" s="238">
        <v>0.40984958879010336</v>
      </c>
      <c r="BB30" s="244">
        <f>AF30/AS30</f>
        <v>0.83634649738238787</v>
      </c>
      <c r="BC30" s="244"/>
      <c r="BD30" s="245">
        <f>AE30</f>
        <v>5.5152534261902461E-2</v>
      </c>
      <c r="BE30" s="245"/>
    </row>
    <row r="31" spans="1:57" x14ac:dyDescent="0.3">
      <c r="A31" s="224" t="s">
        <v>26</v>
      </c>
      <c r="B31" s="5" t="s">
        <v>92</v>
      </c>
      <c r="C31" s="6" t="s">
        <v>93</v>
      </c>
      <c r="D31" s="6" t="s">
        <v>36</v>
      </c>
      <c r="E31" s="24">
        <v>25.6</v>
      </c>
      <c r="F31" s="24">
        <v>7.2</v>
      </c>
      <c r="G31" s="48">
        <v>131</v>
      </c>
      <c r="H31" s="24">
        <v>7</v>
      </c>
      <c r="I31" s="24">
        <v>1</v>
      </c>
      <c r="J31" s="24">
        <v>4.5</v>
      </c>
      <c r="K31" s="43">
        <v>3.2</v>
      </c>
      <c r="L31" s="43">
        <v>3.2</v>
      </c>
      <c r="M31" s="43"/>
      <c r="N31" s="44">
        <f t="shared" si="0"/>
        <v>3.2</v>
      </c>
      <c r="O31" s="43">
        <v>2.7</v>
      </c>
      <c r="P31" s="43">
        <v>2.6</v>
      </c>
      <c r="Q31" s="44">
        <f t="shared" si="1"/>
        <v>2.7</v>
      </c>
      <c r="R31" s="18">
        <v>2.1749999999999998</v>
      </c>
      <c r="S31" s="18">
        <v>2.1190000000000002</v>
      </c>
      <c r="T31" s="23">
        <f t="shared" si="2"/>
        <v>2.1469999999999998</v>
      </c>
      <c r="U31" s="38">
        <v>1.85</v>
      </c>
      <c r="V31" s="38">
        <v>1.837</v>
      </c>
      <c r="W31" s="23">
        <f t="shared" si="3"/>
        <v>1.8440000000000001</v>
      </c>
      <c r="X31" s="18">
        <v>6.0999999999999999E-2</v>
      </c>
      <c r="Y31" s="18">
        <v>5.8999999999999997E-2</v>
      </c>
      <c r="Z31" s="22">
        <f t="shared" si="4"/>
        <v>0.06</v>
      </c>
      <c r="AA31" s="34">
        <v>1.613</v>
      </c>
      <c r="AB31" s="34">
        <v>1.613</v>
      </c>
      <c r="AC31" s="35">
        <f t="shared" si="5"/>
        <v>1.613</v>
      </c>
      <c r="AD31" s="105">
        <f t="shared" si="6"/>
        <v>7.1401764831869778</v>
      </c>
      <c r="AE31" s="105">
        <f t="shared" si="7"/>
        <v>0.14005256065514723</v>
      </c>
      <c r="AF31" s="103">
        <f t="shared" si="8"/>
        <v>115.15670736060542</v>
      </c>
      <c r="AG31" s="20">
        <v>0.104</v>
      </c>
      <c r="AH31" s="20">
        <v>9.8000000000000004E-2</v>
      </c>
      <c r="AI31" s="22">
        <f t="shared" si="9"/>
        <v>0.10100000000000001</v>
      </c>
      <c r="AJ31" s="34">
        <v>7.0999999999999994E-2</v>
      </c>
      <c r="AK31" s="34">
        <v>7.0999999999999994E-2</v>
      </c>
      <c r="AL31" s="22">
        <f t="shared" si="10"/>
        <v>7.0999999999999994E-2</v>
      </c>
      <c r="AM31" s="34">
        <v>5.3999999999999999E-2</v>
      </c>
      <c r="AN31" s="34">
        <v>5.5E-2</v>
      </c>
      <c r="AO31" s="22">
        <f t="shared" si="11"/>
        <v>5.5E-2</v>
      </c>
      <c r="AP31" s="34">
        <v>7.1369999999999996</v>
      </c>
      <c r="AQ31" s="34">
        <v>7.1710000000000003</v>
      </c>
      <c r="AR31" s="35">
        <f t="shared" si="12"/>
        <v>7.1539999999999999</v>
      </c>
      <c r="AS31" s="103">
        <f t="shared" si="13"/>
        <v>201.78828307900599</v>
      </c>
      <c r="AT31" s="29">
        <v>9.6199999999999994E-2</v>
      </c>
      <c r="AU31" s="29">
        <v>9.4299999999999995E-2</v>
      </c>
      <c r="AV31" s="28">
        <f t="shared" si="14"/>
        <v>9.5299999999999996E-2</v>
      </c>
      <c r="AW31" s="3">
        <v>6.6</v>
      </c>
      <c r="AX31" s="238">
        <v>1.3629960504448195E-2</v>
      </c>
      <c r="AY31" s="242"/>
      <c r="AZ31" s="241">
        <v>2.85</v>
      </c>
      <c r="BA31" s="238">
        <v>0.20789178581108553</v>
      </c>
      <c r="BB31" s="244"/>
      <c r="BC31" s="244">
        <f>AF31/AS31</f>
        <v>0.57068084233373562</v>
      </c>
      <c r="BD31" s="245"/>
      <c r="BE31" s="245">
        <f>AE31</f>
        <v>0.14005256065514723</v>
      </c>
    </row>
    <row r="32" spans="1:57" x14ac:dyDescent="0.3">
      <c r="A32" s="224" t="s">
        <v>27</v>
      </c>
      <c r="B32" s="5" t="s">
        <v>94</v>
      </c>
      <c r="C32" s="6" t="s">
        <v>95</v>
      </c>
      <c r="D32" s="6" t="s">
        <v>96</v>
      </c>
      <c r="E32" s="24">
        <v>23</v>
      </c>
      <c r="F32" s="24">
        <v>7.5</v>
      </c>
      <c r="G32" s="48">
        <v>178</v>
      </c>
      <c r="H32" s="24">
        <v>7.5</v>
      </c>
      <c r="I32" s="24">
        <v>0.6</v>
      </c>
      <c r="J32" s="24">
        <v>3.8</v>
      </c>
      <c r="K32" s="43">
        <v>2.9</v>
      </c>
      <c r="L32" s="43">
        <v>2.7</v>
      </c>
      <c r="M32" s="43"/>
      <c r="N32" s="44">
        <f t="shared" si="0"/>
        <v>2.8</v>
      </c>
      <c r="O32" s="43">
        <v>2.4</v>
      </c>
      <c r="P32" s="43">
        <v>2.2999999999999998</v>
      </c>
      <c r="Q32" s="44">
        <f t="shared" si="1"/>
        <v>2.4</v>
      </c>
      <c r="R32" s="18">
        <v>4.4050000000000002</v>
      </c>
      <c r="S32" s="18">
        <v>4.3929999999999998</v>
      </c>
      <c r="T32" s="23">
        <f t="shared" si="2"/>
        <v>4.399</v>
      </c>
      <c r="U32" s="38">
        <v>4.1449999999999996</v>
      </c>
      <c r="V32" s="38">
        <v>4.1280000000000001</v>
      </c>
      <c r="W32" s="23">
        <f t="shared" si="3"/>
        <v>4.1369999999999996</v>
      </c>
      <c r="X32" s="18">
        <v>2.4E-2</v>
      </c>
      <c r="Y32" s="18">
        <v>2.1000000000000001E-2</v>
      </c>
      <c r="Z32" s="22">
        <f t="shared" si="4"/>
        <v>2.3E-2</v>
      </c>
      <c r="AA32" s="34">
        <v>3.9940000000000002</v>
      </c>
      <c r="AB32" s="34">
        <v>4.0129999999999999</v>
      </c>
      <c r="AC32" s="35">
        <f t="shared" si="5"/>
        <v>4.0039999999999996</v>
      </c>
      <c r="AD32" s="105">
        <f t="shared" si="6"/>
        <v>17.724281859070462</v>
      </c>
      <c r="AE32" s="105">
        <f t="shared" si="7"/>
        <v>5.6419775308879247E-2</v>
      </c>
      <c r="AF32" s="103">
        <f t="shared" si="8"/>
        <v>285.85707146426779</v>
      </c>
      <c r="AG32" s="20">
        <v>5.7000000000000002E-2</v>
      </c>
      <c r="AH32" s="20">
        <v>5.6000000000000001E-2</v>
      </c>
      <c r="AI32" s="22">
        <f t="shared" si="9"/>
        <v>5.7000000000000002E-2</v>
      </c>
      <c r="AJ32" s="34">
        <v>4.4999999999999998E-2</v>
      </c>
      <c r="AK32" s="34">
        <v>4.2999999999999997E-2</v>
      </c>
      <c r="AL32" s="22">
        <f t="shared" si="10"/>
        <v>4.3999999999999997E-2</v>
      </c>
      <c r="AM32" s="34">
        <v>2.8000000000000001E-2</v>
      </c>
      <c r="AN32" s="34">
        <v>2.8000000000000001E-2</v>
      </c>
      <c r="AO32" s="22">
        <f t="shared" si="11"/>
        <v>2.8000000000000001E-2</v>
      </c>
      <c r="AP32" s="34">
        <v>9.0589999999999993</v>
      </c>
      <c r="AQ32" s="34">
        <v>9.1720000000000006</v>
      </c>
      <c r="AR32" s="35">
        <f t="shared" si="12"/>
        <v>9.1159999999999997</v>
      </c>
      <c r="AS32" s="103">
        <f t="shared" si="13"/>
        <v>257.12915691196787</v>
      </c>
      <c r="AT32" s="29">
        <v>7.8200000000000006E-2</v>
      </c>
      <c r="AU32" s="29">
        <v>7.5200000000000003E-2</v>
      </c>
      <c r="AV32" s="28">
        <f t="shared" si="14"/>
        <v>7.6700000000000004E-2</v>
      </c>
      <c r="AW32" s="3">
        <v>8.7899999999999991</v>
      </c>
      <c r="AX32" s="238">
        <v>3.2567807455271769E-2</v>
      </c>
      <c r="AY32" s="241">
        <v>2.52</v>
      </c>
      <c r="AZ32" s="241"/>
      <c r="BA32" s="238">
        <v>0.12824763587732546</v>
      </c>
      <c r="BB32" s="244">
        <f>AF32/AS32</f>
        <v>1.1117256202964776</v>
      </c>
      <c r="BC32" s="244"/>
      <c r="BD32" s="245">
        <f>AE32</f>
        <v>5.6419775308879247E-2</v>
      </c>
      <c r="BE32" s="245"/>
    </row>
    <row r="33" spans="1:57" x14ac:dyDescent="0.3">
      <c r="A33" s="224" t="s">
        <v>28</v>
      </c>
      <c r="B33" s="5" t="s">
        <v>97</v>
      </c>
      <c r="C33" s="6" t="s">
        <v>98</v>
      </c>
      <c r="D33" s="6" t="s">
        <v>36</v>
      </c>
      <c r="E33" s="24">
        <v>25.6</v>
      </c>
      <c r="F33" s="24">
        <v>6.7</v>
      </c>
      <c r="G33" s="48">
        <v>132</v>
      </c>
      <c r="H33" s="24">
        <v>7.5</v>
      </c>
      <c r="I33" s="24">
        <v>0.9</v>
      </c>
      <c r="J33" s="24">
        <v>4.9000000000000004</v>
      </c>
      <c r="K33" s="43">
        <v>3.4</v>
      </c>
      <c r="L33" s="43">
        <v>3.5</v>
      </c>
      <c r="M33" s="43"/>
      <c r="N33" s="44">
        <f t="shared" si="0"/>
        <v>3.5</v>
      </c>
      <c r="O33" s="43">
        <v>2.7</v>
      </c>
      <c r="P33" s="43">
        <v>2.7</v>
      </c>
      <c r="Q33" s="44">
        <f t="shared" si="1"/>
        <v>2.7</v>
      </c>
      <c r="R33" s="18">
        <v>2.2130000000000001</v>
      </c>
      <c r="S33" s="18">
        <v>2.2250000000000001</v>
      </c>
      <c r="T33" s="23">
        <f t="shared" si="2"/>
        <v>2.2189999999999999</v>
      </c>
      <c r="U33" s="38">
        <v>1.885</v>
      </c>
      <c r="V33" s="38">
        <v>1.8680000000000001</v>
      </c>
      <c r="W33" s="23">
        <f t="shared" si="3"/>
        <v>1.877</v>
      </c>
      <c r="X33" s="18">
        <v>6.0999999999999999E-2</v>
      </c>
      <c r="Y33" s="18">
        <v>6.5000000000000002E-2</v>
      </c>
      <c r="Z33" s="22">
        <f t="shared" si="4"/>
        <v>6.3E-2</v>
      </c>
      <c r="AA33" s="34">
        <v>1.7170000000000001</v>
      </c>
      <c r="AB33" s="34">
        <v>1.7270000000000001</v>
      </c>
      <c r="AC33" s="35">
        <f t="shared" si="5"/>
        <v>1.722</v>
      </c>
      <c r="AD33" s="105">
        <f t="shared" si="6"/>
        <v>7.6226806596701646</v>
      </c>
      <c r="AE33" s="105">
        <f t="shared" si="7"/>
        <v>0.1311874450271501</v>
      </c>
      <c r="AF33" s="103">
        <f t="shared" si="8"/>
        <v>122.93853073463268</v>
      </c>
      <c r="AG33" s="20">
        <v>0.11600000000000001</v>
      </c>
      <c r="AH33" s="20">
        <v>0.11899999999999999</v>
      </c>
      <c r="AI33" s="22">
        <f t="shared" si="9"/>
        <v>0.11799999999999999</v>
      </c>
      <c r="AJ33" s="34">
        <v>6.8000000000000005E-2</v>
      </c>
      <c r="AK33" s="34">
        <v>7.0999999999999994E-2</v>
      </c>
      <c r="AL33" s="22">
        <f t="shared" si="10"/>
        <v>7.0000000000000007E-2</v>
      </c>
      <c r="AM33" s="34">
        <v>5.6000000000000001E-2</v>
      </c>
      <c r="AN33" s="34">
        <v>0.06</v>
      </c>
      <c r="AO33" s="22">
        <f t="shared" si="11"/>
        <v>5.8000000000000003E-2</v>
      </c>
      <c r="AP33" s="34">
        <v>7.0049999999999999</v>
      </c>
      <c r="AQ33" s="34">
        <v>7.0579999999999998</v>
      </c>
      <c r="AR33" s="35">
        <f t="shared" si="12"/>
        <v>7.032</v>
      </c>
      <c r="AS33" s="103">
        <f t="shared" si="13"/>
        <v>198.34710743801654</v>
      </c>
      <c r="AT33" s="29">
        <v>9.5899999999999999E-2</v>
      </c>
      <c r="AU33" s="29">
        <v>9.3799999999999994E-2</v>
      </c>
      <c r="AV33" s="28">
        <f t="shared" si="14"/>
        <v>9.4899999999999998E-2</v>
      </c>
      <c r="AW33" s="3">
        <v>6.78</v>
      </c>
      <c r="AX33" s="238">
        <v>8.0808502365253398E-3</v>
      </c>
      <c r="AY33" s="242"/>
      <c r="AZ33" s="241">
        <v>3</v>
      </c>
      <c r="BA33" s="238">
        <v>8.1392184364890527E-2</v>
      </c>
      <c r="BB33" s="244"/>
      <c r="BC33" s="244">
        <f>AF33/AS33</f>
        <v>0.61981509245377309</v>
      </c>
      <c r="BD33" s="245"/>
      <c r="BE33" s="245">
        <f>AE33</f>
        <v>0.1311874450271501</v>
      </c>
    </row>
    <row r="34" spans="1:57" x14ac:dyDescent="0.3">
      <c r="A34" s="224" t="s">
        <v>29</v>
      </c>
      <c r="B34" s="5" t="s">
        <v>99</v>
      </c>
      <c r="C34" s="6" t="s">
        <v>44</v>
      </c>
      <c r="D34" s="6" t="s">
        <v>100</v>
      </c>
      <c r="E34" s="24">
        <v>24.7</v>
      </c>
      <c r="F34" s="24">
        <v>7.1</v>
      </c>
      <c r="G34" s="48">
        <v>186</v>
      </c>
      <c r="H34" s="24">
        <v>6.5</v>
      </c>
      <c r="I34" s="24">
        <v>0.8</v>
      </c>
      <c r="J34" s="24">
        <v>5.7</v>
      </c>
      <c r="K34" s="43">
        <v>3.8</v>
      </c>
      <c r="L34" s="43">
        <v>4</v>
      </c>
      <c r="M34" s="43"/>
      <c r="N34" s="44">
        <f t="shared" si="0"/>
        <v>3.9</v>
      </c>
      <c r="O34" s="43">
        <v>3.2</v>
      </c>
      <c r="P34" s="43">
        <v>3.3</v>
      </c>
      <c r="Q34" s="44">
        <f t="shared" si="1"/>
        <v>3.3</v>
      </c>
      <c r="R34" s="18">
        <v>2.6659999999999999</v>
      </c>
      <c r="S34" s="18">
        <v>2.6789999999999998</v>
      </c>
      <c r="T34" s="23">
        <f t="shared" si="2"/>
        <v>2.673</v>
      </c>
      <c r="U34" s="38">
        <v>2.2509999999999999</v>
      </c>
      <c r="V34" s="38">
        <v>2.2669999999999999</v>
      </c>
      <c r="W34" s="23">
        <f t="shared" si="3"/>
        <v>2.2589999999999999</v>
      </c>
      <c r="X34" s="18">
        <v>4.2999999999999997E-2</v>
      </c>
      <c r="Y34" s="18">
        <v>4.3999999999999997E-2</v>
      </c>
      <c r="Z34" s="22">
        <f t="shared" si="4"/>
        <v>4.3999999999999997E-2</v>
      </c>
      <c r="AA34" s="34">
        <v>1.968</v>
      </c>
      <c r="AB34" s="34">
        <v>1.984</v>
      </c>
      <c r="AC34" s="35">
        <f t="shared" si="5"/>
        <v>1.976</v>
      </c>
      <c r="AD34" s="105">
        <f t="shared" si="6"/>
        <v>8.7470481901906183</v>
      </c>
      <c r="AE34" s="105">
        <f t="shared" si="7"/>
        <v>0.11432428154693952</v>
      </c>
      <c r="AF34" s="103">
        <f t="shared" si="8"/>
        <v>141.07232098236597</v>
      </c>
      <c r="AG34" s="20">
        <v>0.16200000000000001</v>
      </c>
      <c r="AH34" s="20">
        <v>0.159</v>
      </c>
      <c r="AI34" s="22">
        <f t="shared" si="9"/>
        <v>0.161</v>
      </c>
      <c r="AJ34" s="34">
        <v>9.4E-2</v>
      </c>
      <c r="AK34" s="34">
        <v>9.2999999999999999E-2</v>
      </c>
      <c r="AL34" s="22">
        <f t="shared" si="10"/>
        <v>9.4E-2</v>
      </c>
      <c r="AM34" s="34">
        <v>7.8E-2</v>
      </c>
      <c r="AN34" s="34">
        <v>7.4999999999999997E-2</v>
      </c>
      <c r="AO34" s="22">
        <f t="shared" si="11"/>
        <v>7.6999999999999999E-2</v>
      </c>
      <c r="AP34" s="34">
        <v>10.999000000000001</v>
      </c>
      <c r="AQ34" s="34">
        <v>11.074</v>
      </c>
      <c r="AR34" s="35">
        <f t="shared" si="12"/>
        <v>11.037000000000001</v>
      </c>
      <c r="AS34" s="103">
        <f t="shared" si="13"/>
        <v>311.31357007869576</v>
      </c>
      <c r="AT34" s="29">
        <v>0.10829999999999999</v>
      </c>
      <c r="AU34" s="29">
        <v>0.1062</v>
      </c>
      <c r="AV34" s="28">
        <f t="shared" si="14"/>
        <v>0.10730000000000001</v>
      </c>
      <c r="AW34" s="3">
        <v>9.19</v>
      </c>
      <c r="AX34" s="238">
        <v>1.1370231079539252E-2</v>
      </c>
      <c r="AY34" s="241">
        <v>3.3</v>
      </c>
      <c r="AZ34" s="241"/>
      <c r="BA34" s="238">
        <v>0.15911134851684897</v>
      </c>
      <c r="BB34" s="244">
        <f>AF34/AS34</f>
        <v>0.45315185247692491</v>
      </c>
      <c r="BC34" s="244"/>
      <c r="BD34" s="245">
        <f>AE34</f>
        <v>0.11432428154693952</v>
      </c>
      <c r="BE34" s="245"/>
    </row>
    <row r="35" spans="1:57" x14ac:dyDescent="0.3">
      <c r="A35" s="224" t="s">
        <v>30</v>
      </c>
      <c r="B35" s="5" t="s">
        <v>101</v>
      </c>
      <c r="C35" s="6" t="s">
        <v>44</v>
      </c>
      <c r="D35" s="6" t="s">
        <v>194</v>
      </c>
      <c r="E35" s="24">
        <v>26.8</v>
      </c>
      <c r="F35" s="24">
        <v>8.8000000000000007</v>
      </c>
      <c r="G35" s="48">
        <v>254</v>
      </c>
      <c r="H35" s="24">
        <v>6.7</v>
      </c>
      <c r="I35" s="24">
        <v>1.2</v>
      </c>
      <c r="J35" s="24">
        <v>5</v>
      </c>
      <c r="K35" s="43">
        <v>3.6</v>
      </c>
      <c r="L35" s="43">
        <v>3.6</v>
      </c>
      <c r="M35" s="43"/>
      <c r="N35" s="44">
        <f t="shared" si="0"/>
        <v>3.6</v>
      </c>
      <c r="O35" s="43">
        <v>3.2</v>
      </c>
      <c r="P35" s="43">
        <v>3.2</v>
      </c>
      <c r="Q35" s="44">
        <f t="shared" si="1"/>
        <v>3.2</v>
      </c>
      <c r="R35" s="18">
        <v>2.9420000000000002</v>
      </c>
      <c r="S35" s="18">
        <v>3.0030000000000001</v>
      </c>
      <c r="T35" s="23">
        <f t="shared" si="2"/>
        <v>2.9729999999999999</v>
      </c>
      <c r="U35" s="38">
        <v>2.6059999999999999</v>
      </c>
      <c r="V35" s="38">
        <v>2.6160000000000001</v>
      </c>
      <c r="W35" s="23">
        <f t="shared" si="3"/>
        <v>2.6110000000000002</v>
      </c>
      <c r="X35" s="18">
        <v>0.153</v>
      </c>
      <c r="Y35" s="18">
        <v>0.157</v>
      </c>
      <c r="Z35" s="22">
        <f t="shared" si="4"/>
        <v>0.155</v>
      </c>
      <c r="AA35" s="34">
        <v>2.1280000000000001</v>
      </c>
      <c r="AB35" s="34">
        <v>2.157</v>
      </c>
      <c r="AC35" s="35">
        <f t="shared" si="5"/>
        <v>2.1429999999999998</v>
      </c>
      <c r="AD35" s="105">
        <f t="shared" si="6"/>
        <v>9.4862977082887117</v>
      </c>
      <c r="AE35" s="105">
        <f t="shared" si="7"/>
        <v>0.10541520314360826</v>
      </c>
      <c r="AF35" s="103">
        <f t="shared" si="8"/>
        <v>152.99493110587565</v>
      </c>
      <c r="AG35" s="20">
        <v>0.14899999999999999</v>
      </c>
      <c r="AH35" s="20">
        <v>0.15</v>
      </c>
      <c r="AI35" s="22">
        <f t="shared" si="9"/>
        <v>0.15</v>
      </c>
      <c r="AJ35" s="34">
        <v>0.105</v>
      </c>
      <c r="AK35" s="34">
        <v>0.105</v>
      </c>
      <c r="AL35" s="22">
        <f t="shared" si="10"/>
        <v>0.105</v>
      </c>
      <c r="AM35" s="34">
        <v>9.0999999999999998E-2</v>
      </c>
      <c r="AN35" s="34">
        <v>9.1999999999999998E-2</v>
      </c>
      <c r="AO35" s="22">
        <f t="shared" si="11"/>
        <v>9.1999999999999998E-2</v>
      </c>
      <c r="AP35" s="34">
        <v>19.585000000000001</v>
      </c>
      <c r="AQ35" s="34">
        <v>19.908999999999999</v>
      </c>
      <c r="AR35" s="35">
        <f t="shared" si="12"/>
        <v>19.747</v>
      </c>
      <c r="AS35" s="223">
        <f t="shared" si="13"/>
        <v>556.99094575917411</v>
      </c>
      <c r="AT35" s="29">
        <v>0.1077</v>
      </c>
      <c r="AU35" s="29">
        <v>0.1052</v>
      </c>
      <c r="AV35" s="28">
        <f t="shared" si="14"/>
        <v>0.1065</v>
      </c>
      <c r="AW35" s="3">
        <v>8.93</v>
      </c>
      <c r="AX35" s="238">
        <v>0.10192453801540753</v>
      </c>
      <c r="AY35" s="241">
        <v>2.5</v>
      </c>
      <c r="AZ35" s="241"/>
      <c r="BA35" s="238">
        <v>0.12979115239992034</v>
      </c>
      <c r="BB35" s="244">
        <f>AF35/AS35</f>
        <v>0.27468118157171262</v>
      </c>
      <c r="BC35" s="244"/>
      <c r="BD35" s="245">
        <f>AE35</f>
        <v>0.10541520314360826</v>
      </c>
      <c r="BE35" s="245"/>
    </row>
    <row r="36" spans="1:57" x14ac:dyDescent="0.3">
      <c r="A36" s="224" t="s">
        <v>31</v>
      </c>
      <c r="B36" s="5" t="s">
        <v>102</v>
      </c>
      <c r="C36" s="6" t="s">
        <v>103</v>
      </c>
      <c r="D36" s="6" t="s">
        <v>36</v>
      </c>
      <c r="E36" s="24">
        <v>26</v>
      </c>
      <c r="F36" s="24">
        <v>6.9</v>
      </c>
      <c r="G36" s="48">
        <v>133</v>
      </c>
      <c r="H36" s="24">
        <v>7.6</v>
      </c>
      <c r="I36" s="24">
        <v>0.9</v>
      </c>
      <c r="J36" s="24">
        <v>4.7</v>
      </c>
      <c r="K36" s="43">
        <v>3.3</v>
      </c>
      <c r="L36" s="43">
        <v>3.2</v>
      </c>
      <c r="M36" s="43"/>
      <c r="N36" s="44">
        <f t="shared" si="0"/>
        <v>3.3</v>
      </c>
      <c r="O36" s="43">
        <v>2.7</v>
      </c>
      <c r="P36" s="43">
        <v>2.8</v>
      </c>
      <c r="Q36" s="44">
        <f t="shared" si="1"/>
        <v>2.8</v>
      </c>
      <c r="R36" s="18">
        <v>2.3460000000000001</v>
      </c>
      <c r="S36" s="18">
        <v>2.3759999999999999</v>
      </c>
      <c r="T36" s="23">
        <f t="shared" si="2"/>
        <v>2.3610000000000002</v>
      </c>
      <c r="U36" s="38">
        <v>1.8979999999999999</v>
      </c>
      <c r="V36" s="38">
        <v>1.9179999999999999</v>
      </c>
      <c r="W36" s="23">
        <f t="shared" si="3"/>
        <v>1.9079999999999999</v>
      </c>
      <c r="X36" s="18">
        <v>4.3999999999999997E-2</v>
      </c>
      <c r="Y36" s="18">
        <v>0.04</v>
      </c>
      <c r="Z36" s="22">
        <f t="shared" si="4"/>
        <v>4.2000000000000003E-2</v>
      </c>
      <c r="AA36" s="34">
        <v>1.69</v>
      </c>
      <c r="AB36" s="34">
        <v>1.7430000000000001</v>
      </c>
      <c r="AC36" s="35">
        <f t="shared" si="5"/>
        <v>1.7170000000000001</v>
      </c>
      <c r="AD36" s="105">
        <f t="shared" si="6"/>
        <v>7.6005474405654319</v>
      </c>
      <c r="AE36" s="105">
        <f t="shared" si="7"/>
        <v>0.1315694702019525</v>
      </c>
      <c r="AF36" s="103">
        <f t="shared" si="8"/>
        <v>122.58156635967731</v>
      </c>
      <c r="AG36" s="20">
        <v>0.115</v>
      </c>
      <c r="AH36" s="20">
        <v>0.114</v>
      </c>
      <c r="AI36" s="22">
        <f t="shared" si="9"/>
        <v>0.115</v>
      </c>
      <c r="AJ36" s="34">
        <v>7.3999999999999996E-2</v>
      </c>
      <c r="AK36" s="34">
        <v>7.1999999999999995E-2</v>
      </c>
      <c r="AL36" s="22">
        <f t="shared" si="10"/>
        <v>7.2999999999999995E-2</v>
      </c>
      <c r="AM36" s="34">
        <v>5.7000000000000002E-2</v>
      </c>
      <c r="AN36" s="34">
        <v>5.7000000000000002E-2</v>
      </c>
      <c r="AO36" s="22">
        <f t="shared" si="11"/>
        <v>5.7000000000000002E-2</v>
      </c>
      <c r="AP36" s="34">
        <v>7.0140000000000002</v>
      </c>
      <c r="AQ36" s="34">
        <v>7.2530000000000001</v>
      </c>
      <c r="AR36" s="35">
        <f t="shared" si="12"/>
        <v>7.1340000000000003</v>
      </c>
      <c r="AS36" s="103">
        <f t="shared" si="13"/>
        <v>201.22415592474545</v>
      </c>
      <c r="AT36" s="29">
        <v>9.8799999999999999E-2</v>
      </c>
      <c r="AU36" s="29">
        <v>9.6600000000000005E-2</v>
      </c>
      <c r="AV36" s="28">
        <f t="shared" si="14"/>
        <v>9.7699999999999995E-2</v>
      </c>
      <c r="AW36" s="3">
        <v>6.89</v>
      </c>
      <c r="AX36" s="238">
        <v>1.762557838730704E-2</v>
      </c>
      <c r="AY36" s="242"/>
      <c r="AZ36" s="241">
        <v>2.83</v>
      </c>
      <c r="BA36" s="238">
        <v>7.0277179942487084E-2</v>
      </c>
      <c r="BB36" s="244"/>
      <c r="BC36" s="244">
        <f>AF36/AS36</f>
        <v>0.60917918028450235</v>
      </c>
      <c r="BD36" s="245"/>
      <c r="BE36" s="245">
        <f>AE36</f>
        <v>0.1315694702019525</v>
      </c>
    </row>
    <row r="37" spans="1:57" x14ac:dyDescent="0.3">
      <c r="A37" s="224" t="s">
        <v>32</v>
      </c>
      <c r="B37" s="5" t="s">
        <v>104</v>
      </c>
      <c r="C37" s="6" t="s">
        <v>44</v>
      </c>
      <c r="D37" s="6" t="s">
        <v>105</v>
      </c>
      <c r="E37" s="24">
        <v>27.2</v>
      </c>
      <c r="F37" s="24">
        <v>6.9</v>
      </c>
      <c r="G37" s="48">
        <v>186</v>
      </c>
      <c r="H37" s="24">
        <v>6.4</v>
      </c>
      <c r="I37" s="24">
        <v>1.1000000000000001</v>
      </c>
      <c r="J37" s="24">
        <v>6.3</v>
      </c>
      <c r="K37" s="43">
        <v>4.5999999999999996</v>
      </c>
      <c r="L37" s="43">
        <v>4.3</v>
      </c>
      <c r="M37" s="43"/>
      <c r="N37" s="44">
        <f t="shared" si="0"/>
        <v>4.5</v>
      </c>
      <c r="O37" s="43">
        <v>3.7</v>
      </c>
      <c r="P37" s="43">
        <v>3.9</v>
      </c>
      <c r="Q37" s="44">
        <f t="shared" si="1"/>
        <v>3.8</v>
      </c>
      <c r="R37" s="18">
        <v>2.198</v>
      </c>
      <c r="S37" s="18">
        <v>2.2599999999999998</v>
      </c>
      <c r="T37" s="23">
        <f t="shared" si="2"/>
        <v>2.2290000000000001</v>
      </c>
      <c r="U37" s="38">
        <v>1.88</v>
      </c>
      <c r="V37" s="38">
        <v>1.877</v>
      </c>
      <c r="W37" s="23">
        <f t="shared" si="3"/>
        <v>1.879</v>
      </c>
      <c r="X37" s="18">
        <v>5.8000000000000003E-2</v>
      </c>
      <c r="Y37" s="18">
        <v>5.1999999999999998E-2</v>
      </c>
      <c r="Z37" s="22">
        <f t="shared" si="4"/>
        <v>5.5E-2</v>
      </c>
      <c r="AA37" s="34">
        <v>1.5329999999999999</v>
      </c>
      <c r="AB37" s="34">
        <v>1.528</v>
      </c>
      <c r="AC37" s="35">
        <f t="shared" si="5"/>
        <v>1.5309999999999999</v>
      </c>
      <c r="AD37" s="105">
        <f t="shared" si="6"/>
        <v>6.7771916898693512</v>
      </c>
      <c r="AE37" s="105">
        <f t="shared" si="7"/>
        <v>0.14755374287181741</v>
      </c>
      <c r="AF37" s="103">
        <f t="shared" si="8"/>
        <v>109.30249161133719</v>
      </c>
      <c r="AG37" s="20">
        <v>0.16900000000000001</v>
      </c>
      <c r="AH37" s="20">
        <v>0.16800000000000001</v>
      </c>
      <c r="AI37" s="22">
        <f t="shared" si="9"/>
        <v>0.16900000000000001</v>
      </c>
      <c r="AJ37" s="34">
        <v>9.7000000000000003E-2</v>
      </c>
      <c r="AK37" s="34">
        <v>9.4E-2</v>
      </c>
      <c r="AL37" s="22">
        <f t="shared" si="10"/>
        <v>9.6000000000000002E-2</v>
      </c>
      <c r="AM37" s="34">
        <v>0.08</v>
      </c>
      <c r="AN37" s="34">
        <v>0.08</v>
      </c>
      <c r="AO37" s="22">
        <f t="shared" si="11"/>
        <v>0.08</v>
      </c>
      <c r="AP37" s="34">
        <v>10.694000000000001</v>
      </c>
      <c r="AQ37" s="34">
        <v>10.756</v>
      </c>
      <c r="AR37" s="35">
        <f t="shared" si="12"/>
        <v>10.725</v>
      </c>
      <c r="AS37" s="103">
        <f t="shared" si="13"/>
        <v>302.51318647223081</v>
      </c>
      <c r="AT37" s="29">
        <v>0.13089999999999999</v>
      </c>
      <c r="AU37" s="29">
        <v>0.12809999999999999</v>
      </c>
      <c r="AV37" s="28">
        <f t="shared" si="14"/>
        <v>0.1295</v>
      </c>
      <c r="AW37" s="3">
        <v>8.34</v>
      </c>
      <c r="AX37" s="238">
        <v>7.2365884985764642E-2</v>
      </c>
      <c r="AY37" s="241">
        <v>3.67</v>
      </c>
      <c r="AZ37" s="241"/>
      <c r="BA37" s="238">
        <v>9.0441745435797458E-2</v>
      </c>
      <c r="BB37" s="244">
        <f>AF37/AS37</f>
        <v>0.3613148004752203</v>
      </c>
      <c r="BC37" s="244"/>
      <c r="BD37" s="245">
        <f>AE37</f>
        <v>0.14755374287181741</v>
      </c>
      <c r="BE37" s="245"/>
    </row>
    <row r="38" spans="1:57" x14ac:dyDescent="0.3">
      <c r="A38" s="224" t="s">
        <v>33</v>
      </c>
      <c r="B38" s="5" t="s">
        <v>106</v>
      </c>
      <c r="C38" s="6" t="s">
        <v>107</v>
      </c>
      <c r="D38" s="6" t="s">
        <v>36</v>
      </c>
      <c r="E38" s="24">
        <v>26.5</v>
      </c>
      <c r="F38" s="24">
        <v>7.3</v>
      </c>
      <c r="G38" s="48">
        <v>139</v>
      </c>
      <c r="H38" s="24">
        <v>7.7</v>
      </c>
      <c r="I38" s="24">
        <v>1</v>
      </c>
      <c r="J38" s="24">
        <v>5</v>
      </c>
      <c r="K38" s="43">
        <v>3.6</v>
      </c>
      <c r="L38" s="43">
        <v>3.6</v>
      </c>
      <c r="M38" s="43"/>
      <c r="N38" s="44">
        <f t="shared" si="0"/>
        <v>3.6</v>
      </c>
      <c r="O38" s="43">
        <v>2.8</v>
      </c>
      <c r="P38" s="43">
        <v>2.7</v>
      </c>
      <c r="Q38" s="44">
        <f t="shared" si="1"/>
        <v>2.8</v>
      </c>
      <c r="R38" s="18">
        <v>2.4470000000000001</v>
      </c>
      <c r="S38" s="18">
        <v>2.496</v>
      </c>
      <c r="T38" s="23">
        <f t="shared" si="2"/>
        <v>2.472</v>
      </c>
      <c r="U38" s="38">
        <v>1.9990000000000001</v>
      </c>
      <c r="V38" s="38">
        <v>1.992</v>
      </c>
      <c r="W38" s="23">
        <f t="shared" si="3"/>
        <v>1.996</v>
      </c>
      <c r="X38" s="18">
        <v>4.2000000000000003E-2</v>
      </c>
      <c r="Y38" s="18">
        <v>4.5999999999999999E-2</v>
      </c>
      <c r="Z38" s="22">
        <f t="shared" si="4"/>
        <v>4.3999999999999997E-2</v>
      </c>
      <c r="AA38" s="34">
        <v>1.7769999999999999</v>
      </c>
      <c r="AB38" s="34">
        <v>1.8260000000000001</v>
      </c>
      <c r="AC38" s="35">
        <f t="shared" si="5"/>
        <v>1.802</v>
      </c>
      <c r="AD38" s="105">
        <f t="shared" si="6"/>
        <v>7.9768121653458985</v>
      </c>
      <c r="AE38" s="105">
        <f t="shared" si="7"/>
        <v>0.12536336311695476</v>
      </c>
      <c r="AF38" s="103">
        <f t="shared" si="8"/>
        <v>128.64996073391876</v>
      </c>
      <c r="AG38" s="20">
        <v>0.14699999999999999</v>
      </c>
      <c r="AH38" s="20">
        <v>0.14799999999999999</v>
      </c>
      <c r="AI38" s="22">
        <f t="shared" si="9"/>
        <v>0.14799999999999999</v>
      </c>
      <c r="AJ38" s="34">
        <v>8.7999999999999995E-2</v>
      </c>
      <c r="AK38" s="34">
        <v>8.6999999999999994E-2</v>
      </c>
      <c r="AL38" s="22">
        <f t="shared" si="10"/>
        <v>8.7999999999999995E-2</v>
      </c>
      <c r="AM38" s="34">
        <v>7.2999999999999995E-2</v>
      </c>
      <c r="AN38" s="34">
        <v>7.2999999999999995E-2</v>
      </c>
      <c r="AO38" s="22">
        <f t="shared" si="11"/>
        <v>7.2999999999999995E-2</v>
      </c>
      <c r="AP38" s="34">
        <v>7.33</v>
      </c>
      <c r="AQ38" s="34">
        <v>7.532</v>
      </c>
      <c r="AR38" s="35">
        <f t="shared" si="12"/>
        <v>7.431</v>
      </c>
      <c r="AS38" s="103">
        <f t="shared" si="13"/>
        <v>209.60144416551489</v>
      </c>
      <c r="AT38" s="29">
        <v>0.1031</v>
      </c>
      <c r="AU38" s="29">
        <v>0.1016</v>
      </c>
      <c r="AV38" s="28">
        <f t="shared" si="14"/>
        <v>0.1024</v>
      </c>
      <c r="AW38" s="3">
        <v>7.51</v>
      </c>
      <c r="AX38" s="238">
        <v>3.07802591900995E-3</v>
      </c>
      <c r="AY38" s="242"/>
      <c r="AZ38" s="241">
        <v>2.96</v>
      </c>
      <c r="BA38" s="238">
        <v>0.20082384836094017</v>
      </c>
      <c r="BB38" s="244"/>
      <c r="BC38" s="244">
        <f>AF38/AS38</f>
        <v>0.61378375156770582</v>
      </c>
      <c r="BD38" s="245"/>
      <c r="BE38" s="245">
        <f>AE38</f>
        <v>0.12536336311695476</v>
      </c>
    </row>
    <row r="39" spans="1:57" x14ac:dyDescent="0.3">
      <c r="A39" s="224" t="s">
        <v>137</v>
      </c>
      <c r="B39" s="5" t="s">
        <v>138</v>
      </c>
      <c r="C39" s="6"/>
      <c r="D39" s="6"/>
      <c r="E39" s="24">
        <v>23.8</v>
      </c>
      <c r="F39" s="24">
        <v>6.8</v>
      </c>
      <c r="G39" s="48">
        <v>288</v>
      </c>
      <c r="H39" s="24">
        <v>7.3</v>
      </c>
      <c r="I39" s="24">
        <v>9.1999999999999993</v>
      </c>
      <c r="J39" s="24">
        <v>13.8</v>
      </c>
      <c r="K39" s="43">
        <v>8</v>
      </c>
      <c r="L39" s="43">
        <v>9.9</v>
      </c>
      <c r="M39" s="43">
        <v>9.3000000000000007</v>
      </c>
      <c r="N39" s="44">
        <f t="shared" si="0"/>
        <v>9.1</v>
      </c>
      <c r="O39" s="43">
        <v>4.5999999999999996</v>
      </c>
      <c r="P39" s="43">
        <v>4.5999999999999996</v>
      </c>
      <c r="Q39" s="44">
        <f t="shared" si="1"/>
        <v>4.5999999999999996</v>
      </c>
      <c r="R39" s="18">
        <v>8.73</v>
      </c>
      <c r="S39" s="18">
        <v>8.7210000000000001</v>
      </c>
      <c r="T39" s="23">
        <f t="shared" si="2"/>
        <v>8.7260000000000009</v>
      </c>
      <c r="U39" s="38">
        <v>7.3</v>
      </c>
      <c r="V39" s="38">
        <v>7.3339999999999996</v>
      </c>
      <c r="W39" s="23">
        <f t="shared" si="3"/>
        <v>7.3170000000000002</v>
      </c>
      <c r="X39" s="18">
        <v>3.2919999999999998</v>
      </c>
      <c r="Y39" s="18">
        <v>3.3260000000000001</v>
      </c>
      <c r="Z39" s="22">
        <f t="shared" si="4"/>
        <v>3.3090000000000002</v>
      </c>
      <c r="AA39" s="34">
        <v>3.508</v>
      </c>
      <c r="AB39" s="34">
        <v>3.5419999999999998</v>
      </c>
      <c r="AC39" s="35">
        <f t="shared" si="5"/>
        <v>3.5249999999999999</v>
      </c>
      <c r="AD39" s="105">
        <f>(AC39*62.004)/14.007</f>
        <v>15.60391946883701</v>
      </c>
      <c r="AE39" s="105">
        <f>1/AD39</f>
        <v>6.4086462506880132E-2</v>
      </c>
      <c r="AF39" s="103">
        <f>((AD39*0.001)/62.004)*1000*1000</f>
        <v>251.65988434354253</v>
      </c>
      <c r="AG39" s="20">
        <v>0.70699999999999996</v>
      </c>
      <c r="AH39" s="20">
        <v>0.67400000000000004</v>
      </c>
      <c r="AI39" s="22">
        <f t="shared" si="9"/>
        <v>0.69099999999999995</v>
      </c>
      <c r="AJ39" s="34">
        <v>0.26</v>
      </c>
      <c r="AK39" s="34">
        <v>0.26100000000000001</v>
      </c>
      <c r="AL39" s="22">
        <f t="shared" si="10"/>
        <v>0.26100000000000001</v>
      </c>
      <c r="AM39" s="34">
        <v>0.23300000000000001</v>
      </c>
      <c r="AN39" s="34">
        <v>0.23300000000000001</v>
      </c>
      <c r="AO39" s="22">
        <f t="shared" si="11"/>
        <v>0.23300000000000001</v>
      </c>
      <c r="AP39" s="34">
        <v>28.785</v>
      </c>
      <c r="AQ39" s="34">
        <v>29.123000000000001</v>
      </c>
      <c r="AR39" s="35">
        <f t="shared" si="12"/>
        <v>28.954000000000001</v>
      </c>
      <c r="AS39" s="103">
        <f>((AR39*0.001)/35.453)*1000*1000</f>
        <v>816.68688122302774</v>
      </c>
      <c r="AT39" s="29">
        <v>0.10009999999999999</v>
      </c>
      <c r="AU39" s="29">
        <v>9.8100000000000007E-2</v>
      </c>
      <c r="AV39" s="28">
        <f t="shared" si="14"/>
        <v>9.9099999999999994E-2</v>
      </c>
      <c r="AW39" s="3">
        <v>12.29</v>
      </c>
      <c r="AX39" s="238">
        <v>9.178230251320206E-2</v>
      </c>
      <c r="AY39" s="248">
        <v>2.3199999999999998</v>
      </c>
      <c r="AZ39" s="3"/>
      <c r="BA39" s="238">
        <v>0.23351171052684183</v>
      </c>
      <c r="BB39" s="246">
        <f>AF39/AS39</f>
        <v>0.30814733299825975</v>
      </c>
      <c r="BC39" s="244"/>
      <c r="BD39" s="118">
        <v>0.4361096145497152</v>
      </c>
      <c r="BE39" s="244"/>
    </row>
    <row r="40" spans="1:57" x14ac:dyDescent="0.3">
      <c r="A40" s="224" t="s">
        <v>195</v>
      </c>
      <c r="B40" s="5" t="s">
        <v>196</v>
      </c>
      <c r="C40" s="6"/>
      <c r="D40" s="6"/>
      <c r="E40" s="4"/>
      <c r="F40" s="4"/>
      <c r="G40" s="4"/>
      <c r="H40" s="4"/>
      <c r="I40" s="4"/>
      <c r="J40" s="4"/>
      <c r="K40" s="4"/>
      <c r="L40" s="4"/>
      <c r="M40" s="4"/>
      <c r="N40" s="4"/>
      <c r="O40" s="43">
        <v>1.1000000000000001</v>
      </c>
      <c r="P40" s="43">
        <v>1</v>
      </c>
      <c r="Q40" s="44">
        <f t="shared" si="1"/>
        <v>1.1000000000000001</v>
      </c>
      <c r="R40" s="4"/>
      <c r="S40" s="4"/>
      <c r="T40" s="4"/>
      <c r="U40" s="79">
        <v>24.536999999999999</v>
      </c>
      <c r="V40" s="4">
        <v>24.591999999999999</v>
      </c>
      <c r="W40" s="23">
        <f t="shared" si="3"/>
        <v>24.565000000000001</v>
      </c>
      <c r="X40" s="4"/>
      <c r="Y40" s="4"/>
      <c r="Z40" s="4"/>
      <c r="AA40" s="38">
        <v>24.472000000000001</v>
      </c>
      <c r="AB40" s="38">
        <v>24.364999999999998</v>
      </c>
      <c r="AC40" s="35">
        <f t="shared" si="5"/>
        <v>24.419</v>
      </c>
      <c r="AD40" s="105">
        <f>(AC40*62.004)/14.007</f>
        <v>108.09421546369673</v>
      </c>
      <c r="AE40" s="105">
        <f>1/AD40</f>
        <v>9.2511888421619413E-3</v>
      </c>
      <c r="AF40" s="103">
        <f>((AD40*0.001)/62.004)*1000*1000</f>
        <v>1743.3426144070822</v>
      </c>
      <c r="AG40" s="4"/>
      <c r="AH40" s="4"/>
      <c r="AI40" s="5"/>
      <c r="AJ40" s="5">
        <v>0.218</v>
      </c>
      <c r="AK40" s="5">
        <v>0.22500000000000001</v>
      </c>
      <c r="AL40" s="22">
        <f t="shared" si="10"/>
        <v>0.222</v>
      </c>
      <c r="AM40" s="5">
        <v>0.20499999999999999</v>
      </c>
      <c r="AN40" s="5">
        <v>0.20100000000000001</v>
      </c>
      <c r="AO40" s="22">
        <f t="shared" si="11"/>
        <v>0.20300000000000001</v>
      </c>
      <c r="AP40" s="67">
        <v>42.9</v>
      </c>
      <c r="AQ40" s="67">
        <v>42.804000000000002</v>
      </c>
      <c r="AR40" s="235">
        <f t="shared" si="12"/>
        <v>42.851999999999997</v>
      </c>
      <c r="AS40" s="103">
        <f>((AR40*0.001)/35.453)*1000*1000</f>
        <v>1208.6988407186977</v>
      </c>
      <c r="AT40" s="5"/>
      <c r="AU40" s="5"/>
      <c r="AV40" s="5"/>
      <c r="AW40" s="3"/>
      <c r="AX40" s="238"/>
      <c r="AY40" s="248"/>
      <c r="BA40" s="238"/>
      <c r="BB40" s="246">
        <f>AF40/AS40</f>
        <v>1.4423300128016032</v>
      </c>
      <c r="BC40" s="244"/>
      <c r="BD40" s="118">
        <v>4.3359842675000468E-2</v>
      </c>
      <c r="BE40" s="244"/>
    </row>
    <row r="41" spans="1:57" x14ac:dyDescent="0.3">
      <c r="AD41" s="105"/>
      <c r="AE41" s="105"/>
      <c r="AF41" s="103"/>
      <c r="AS41" s="103"/>
    </row>
    <row r="42" spans="1:57" x14ac:dyDescent="0.3">
      <c r="AD42" s="105"/>
      <c r="AE42" s="105"/>
      <c r="AF42" s="103"/>
      <c r="AS42" s="103"/>
    </row>
  </sheetData>
  <mergeCells count="20">
    <mergeCell ref="I1:I2"/>
    <mergeCell ref="A1:A2"/>
    <mergeCell ref="B1:B2"/>
    <mergeCell ref="C1:C2"/>
    <mergeCell ref="D1:D2"/>
    <mergeCell ref="E1:H1"/>
    <mergeCell ref="AW1:AX1"/>
    <mergeCell ref="AZ1:BA1"/>
    <mergeCell ref="J1:J2"/>
    <mergeCell ref="K1:N1"/>
    <mergeCell ref="O1:Q1"/>
    <mergeCell ref="R1:T1"/>
    <mergeCell ref="AM1:AO1"/>
    <mergeCell ref="AP1:AR1"/>
    <mergeCell ref="AT1:AV1"/>
    <mergeCell ref="U1:W1"/>
    <mergeCell ref="X1:Z1"/>
    <mergeCell ref="AA1:AC1"/>
    <mergeCell ref="AG1:AI1"/>
    <mergeCell ref="AJ1:AL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40"/>
  <sheetViews>
    <sheetView topLeftCell="A10" zoomScale="85" zoomScaleNormal="85" workbookViewId="0">
      <pane xSplit="3" topLeftCell="AM1" activePane="topRight" state="frozen"/>
      <selection pane="topRight" activeCell="AU26" sqref="AU26"/>
    </sheetView>
  </sheetViews>
  <sheetFormatPr defaultRowHeight="16.5" x14ac:dyDescent="0.3"/>
  <cols>
    <col min="1" max="1" width="9" style="1"/>
    <col min="2" max="2" width="29.875" customWidth="1"/>
    <col min="3" max="3" width="14.75" style="2" customWidth="1"/>
    <col min="4" max="4" width="10.375" style="2" customWidth="1"/>
    <col min="5" max="19" width="9" style="1"/>
    <col min="20" max="20" width="9" style="3"/>
    <col min="21" max="30" width="9" style="1"/>
  </cols>
  <sheetData>
    <row r="1" spans="1:48" s="1" customFormat="1" x14ac:dyDescent="0.3">
      <c r="A1" s="291" t="s">
        <v>118</v>
      </c>
      <c r="B1" s="293" t="s">
        <v>119</v>
      </c>
      <c r="C1" s="295" t="s">
        <v>120</v>
      </c>
      <c r="D1" s="295" t="s">
        <v>121</v>
      </c>
      <c r="E1" s="293" t="s">
        <v>122</v>
      </c>
      <c r="F1" s="293"/>
      <c r="G1" s="293"/>
      <c r="H1" s="293"/>
      <c r="I1" s="300" t="s">
        <v>123</v>
      </c>
      <c r="J1" s="301" t="s">
        <v>133</v>
      </c>
      <c r="K1" s="297" t="s">
        <v>124</v>
      </c>
      <c r="L1" s="298"/>
      <c r="M1" s="299"/>
      <c r="N1" s="297" t="s">
        <v>125</v>
      </c>
      <c r="O1" s="298"/>
      <c r="P1" s="299"/>
      <c r="Q1" s="297" t="s">
        <v>135</v>
      </c>
      <c r="R1" s="298"/>
      <c r="S1" s="299"/>
      <c r="T1" s="297" t="s">
        <v>126</v>
      </c>
      <c r="U1" s="298"/>
      <c r="V1" s="299"/>
      <c r="W1" s="297" t="s">
        <v>127</v>
      </c>
      <c r="X1" s="298"/>
      <c r="Y1" s="299"/>
      <c r="Z1" s="297" t="s">
        <v>128</v>
      </c>
      <c r="AA1" s="298"/>
      <c r="AB1" s="299"/>
      <c r="AC1" s="297" t="s">
        <v>129</v>
      </c>
      <c r="AD1" s="298"/>
      <c r="AE1" s="299"/>
      <c r="AF1" s="297" t="s">
        <v>130</v>
      </c>
      <c r="AG1" s="298"/>
      <c r="AH1" s="299"/>
      <c r="AI1" s="297" t="s">
        <v>131</v>
      </c>
      <c r="AJ1" s="298"/>
      <c r="AK1" s="299"/>
      <c r="AL1" s="297" t="s">
        <v>132</v>
      </c>
      <c r="AM1" s="298"/>
      <c r="AN1" s="299"/>
      <c r="AO1" s="297" t="s">
        <v>134</v>
      </c>
      <c r="AP1" s="298"/>
      <c r="AQ1" s="299"/>
      <c r="AR1" s="297" t="s">
        <v>160</v>
      </c>
      <c r="AS1" s="298"/>
      <c r="AT1" s="233"/>
      <c r="AU1" s="297" t="s">
        <v>161</v>
      </c>
      <c r="AV1" s="298"/>
    </row>
    <row r="2" spans="1:48" s="1" customFormat="1" ht="17.25" thickBot="1" x14ac:dyDescent="0.35">
      <c r="A2" s="292"/>
      <c r="B2" s="294"/>
      <c r="C2" s="296"/>
      <c r="D2" s="296"/>
      <c r="E2" s="225" t="s">
        <v>111</v>
      </c>
      <c r="F2" s="225" t="s">
        <v>110</v>
      </c>
      <c r="G2" s="225" t="s">
        <v>113</v>
      </c>
      <c r="H2" s="225" t="s">
        <v>112</v>
      </c>
      <c r="I2" s="294"/>
      <c r="J2" s="302"/>
      <c r="K2" s="13" t="s">
        <v>115</v>
      </c>
      <c r="L2" s="13" t="s">
        <v>116</v>
      </c>
      <c r="M2" s="225" t="s">
        <v>114</v>
      </c>
      <c r="N2" s="13" t="s">
        <v>115</v>
      </c>
      <c r="O2" s="13" t="s">
        <v>116</v>
      </c>
      <c r="P2" s="225" t="s">
        <v>114</v>
      </c>
      <c r="Q2" s="13" t="s">
        <v>115</v>
      </c>
      <c r="R2" s="13" t="s">
        <v>116</v>
      </c>
      <c r="S2" s="225" t="s">
        <v>114</v>
      </c>
      <c r="T2" s="13" t="s">
        <v>115</v>
      </c>
      <c r="U2" s="13" t="s">
        <v>116</v>
      </c>
      <c r="V2" s="225" t="s">
        <v>114</v>
      </c>
      <c r="W2" s="13" t="s">
        <v>115</v>
      </c>
      <c r="X2" s="13" t="s">
        <v>116</v>
      </c>
      <c r="Y2" s="225" t="s">
        <v>114</v>
      </c>
      <c r="Z2" s="13" t="s">
        <v>115</v>
      </c>
      <c r="AA2" s="13" t="s">
        <v>116</v>
      </c>
      <c r="AB2" s="225" t="s">
        <v>114</v>
      </c>
      <c r="AC2" s="13" t="s">
        <v>115</v>
      </c>
      <c r="AD2" s="13" t="s">
        <v>116</v>
      </c>
      <c r="AE2" s="225" t="s">
        <v>114</v>
      </c>
      <c r="AF2" s="13" t="s">
        <v>115</v>
      </c>
      <c r="AG2" s="13" t="s">
        <v>116</v>
      </c>
      <c r="AH2" s="225" t="s">
        <v>114</v>
      </c>
      <c r="AI2" s="13" t="s">
        <v>115</v>
      </c>
      <c r="AJ2" s="13" t="s">
        <v>116</v>
      </c>
      <c r="AK2" s="225" t="s">
        <v>114</v>
      </c>
      <c r="AL2" s="13" t="s">
        <v>115</v>
      </c>
      <c r="AM2" s="13" t="s">
        <v>116</v>
      </c>
      <c r="AN2" s="225" t="s">
        <v>114</v>
      </c>
      <c r="AO2" s="13" t="s">
        <v>115</v>
      </c>
      <c r="AP2" s="13" t="s">
        <v>116</v>
      </c>
      <c r="AQ2" s="225" t="s">
        <v>114</v>
      </c>
      <c r="AR2" s="85" t="s">
        <v>114</v>
      </c>
      <c r="AS2" s="88" t="s">
        <v>162</v>
      </c>
      <c r="AT2" s="243" t="s">
        <v>201</v>
      </c>
      <c r="AU2" s="85" t="s">
        <v>200</v>
      </c>
      <c r="AV2" s="88" t="s">
        <v>162</v>
      </c>
    </row>
    <row r="3" spans="1:48" x14ac:dyDescent="0.3">
      <c r="A3" s="8" t="s">
        <v>136</v>
      </c>
      <c r="B3" s="9" t="s">
        <v>34</v>
      </c>
      <c r="C3" s="10" t="s">
        <v>35</v>
      </c>
      <c r="D3" s="10" t="s">
        <v>36</v>
      </c>
      <c r="E3" s="21">
        <v>26.9</v>
      </c>
      <c r="F3" s="21">
        <v>7.6</v>
      </c>
      <c r="G3" s="47">
        <v>120</v>
      </c>
      <c r="H3" s="21">
        <v>8</v>
      </c>
      <c r="I3" s="21">
        <v>0.9</v>
      </c>
      <c r="J3" s="21">
        <v>3.8</v>
      </c>
      <c r="K3" s="15">
        <v>2.6</v>
      </c>
      <c r="L3" s="15">
        <v>2.7</v>
      </c>
      <c r="M3" s="21">
        <f>ROUND(AVERAGE(K3:L3),1)</f>
        <v>2.7</v>
      </c>
      <c r="N3" s="42">
        <v>2.1</v>
      </c>
      <c r="O3" s="42">
        <v>2.1</v>
      </c>
      <c r="P3" s="44">
        <f>ROUND(AVERAGE(N3:O3),1)</f>
        <v>2.1</v>
      </c>
      <c r="Q3" s="17">
        <v>0.58699999999999997</v>
      </c>
      <c r="R3" s="17">
        <v>0.58699999999999997</v>
      </c>
      <c r="S3" s="23">
        <f>ROUND(AVERAGE(Q3:R3),3)</f>
        <v>0.58699999999999997</v>
      </c>
      <c r="T3" s="17">
        <v>0.53</v>
      </c>
      <c r="U3" s="17">
        <v>0.52800000000000002</v>
      </c>
      <c r="V3" s="23">
        <f>ROUND(AVERAGE(T3:U3),3)</f>
        <v>0.52900000000000003</v>
      </c>
      <c r="W3" s="17">
        <v>0.03</v>
      </c>
      <c r="X3" s="17">
        <v>0.03</v>
      </c>
      <c r="Y3" s="22">
        <f>ROUND(AVERAGE(W3:X3),3)</f>
        <v>0.03</v>
      </c>
      <c r="Z3" s="19">
        <v>0.36499999999999999</v>
      </c>
      <c r="AA3" s="19">
        <v>0.373</v>
      </c>
      <c r="AB3" s="22">
        <f>ROUND(AVERAGE(Z3:AA3),3)</f>
        <v>0.36899999999999999</v>
      </c>
      <c r="AC3" s="19">
        <v>6.4000000000000001E-2</v>
      </c>
      <c r="AD3" s="19">
        <v>5.5E-2</v>
      </c>
      <c r="AE3" s="22">
        <f>ROUND(AVERAGE(AC3:AD3),3)</f>
        <v>0.06</v>
      </c>
      <c r="AF3" s="33">
        <v>3.5999999999999997E-2</v>
      </c>
      <c r="AG3" s="33">
        <v>3.7999999999999999E-2</v>
      </c>
      <c r="AH3" s="22">
        <f>ROUND(AVERAGE(AF3:AG3),3)</f>
        <v>3.6999999999999998E-2</v>
      </c>
      <c r="AI3" s="19">
        <v>2.4E-2</v>
      </c>
      <c r="AJ3" s="19">
        <v>2.5999999999999999E-2</v>
      </c>
      <c r="AK3" s="22">
        <f>ROUND(AVERAGE(AI3:AJ3),3)</f>
        <v>2.5000000000000001E-2</v>
      </c>
      <c r="AL3" s="19">
        <v>9.5549999999999997</v>
      </c>
      <c r="AM3" s="19">
        <v>9.3989999999999991</v>
      </c>
      <c r="AN3" s="22">
        <f>ROUND(AVERAGE(AL3:AM3),3)</f>
        <v>9.4770000000000003</v>
      </c>
      <c r="AO3" s="55">
        <v>7.7799999999999994E-2</v>
      </c>
      <c r="AP3" s="55">
        <v>7.4899999999999994E-2</v>
      </c>
      <c r="AQ3" s="56">
        <f>ROUND(AVERAGE(AO3:AP3),4)</f>
        <v>7.6399999999999996E-2</v>
      </c>
      <c r="AR3" s="239">
        <v>6.48</v>
      </c>
      <c r="AS3" s="236">
        <v>1.4845077545973921E-3</v>
      </c>
      <c r="AT3" s="239"/>
      <c r="AU3" s="239">
        <v>4.3099999999999996</v>
      </c>
      <c r="AV3" s="236">
        <v>6.9646889706475215E-2</v>
      </c>
    </row>
    <row r="4" spans="1:48" x14ac:dyDescent="0.3">
      <c r="A4" s="224" t="s">
        <v>37</v>
      </c>
      <c r="B4" s="5" t="s">
        <v>38</v>
      </c>
      <c r="C4" s="6" t="s">
        <v>39</v>
      </c>
      <c r="D4" s="6" t="s">
        <v>40</v>
      </c>
      <c r="E4" s="24">
        <v>27.5</v>
      </c>
      <c r="F4" s="24">
        <v>7.1</v>
      </c>
      <c r="G4" s="48">
        <v>90</v>
      </c>
      <c r="H4" s="24">
        <v>7</v>
      </c>
      <c r="I4" s="24">
        <v>0.8</v>
      </c>
      <c r="J4" s="24">
        <v>3.8</v>
      </c>
      <c r="K4" s="16">
        <v>2.6</v>
      </c>
      <c r="L4" s="16">
        <v>2.6</v>
      </c>
      <c r="M4" s="21">
        <f t="shared" ref="M4:M40" si="0">ROUND(AVERAGE(K4:L4),1)</f>
        <v>2.6</v>
      </c>
      <c r="N4" s="43">
        <v>2.2000000000000002</v>
      </c>
      <c r="O4" s="43">
        <v>2.1</v>
      </c>
      <c r="P4" s="44">
        <f t="shared" ref="P4:P40" si="1">ROUND(AVERAGE(N4:O4),1)</f>
        <v>2.2000000000000002</v>
      </c>
      <c r="Q4" s="18">
        <v>0.83399999999999996</v>
      </c>
      <c r="R4" s="18">
        <v>0.83</v>
      </c>
      <c r="S4" s="23">
        <f t="shared" ref="S4:S40" si="2">ROUND(AVERAGE(Q4:R4),3)</f>
        <v>0.83199999999999996</v>
      </c>
      <c r="T4" s="18">
        <v>0.78400000000000003</v>
      </c>
      <c r="U4" s="18">
        <v>0.8</v>
      </c>
      <c r="V4" s="23">
        <f t="shared" ref="V4:V40" si="3">ROUND(AVERAGE(T4:U4),3)</f>
        <v>0.79200000000000004</v>
      </c>
      <c r="W4" s="18">
        <v>3.2000000000000001E-2</v>
      </c>
      <c r="X4" s="18">
        <v>5.1999999999999998E-2</v>
      </c>
      <c r="Y4" s="22">
        <f t="shared" ref="Y4:Y40" si="4">ROUND(AVERAGE(W4:X4),3)</f>
        <v>4.2000000000000003E-2</v>
      </c>
      <c r="Z4" s="20">
        <v>0.61799999999999999</v>
      </c>
      <c r="AA4" s="20">
        <v>0.627</v>
      </c>
      <c r="AB4" s="22">
        <f t="shared" ref="AB4:AB40" si="5">ROUND(AVERAGE(Z4:AA4),3)</f>
        <v>0.623</v>
      </c>
      <c r="AC4" s="20">
        <v>3.7999999999999999E-2</v>
      </c>
      <c r="AD4" s="20">
        <v>3.2000000000000001E-2</v>
      </c>
      <c r="AE4" s="22">
        <f t="shared" ref="AE4:AE40" si="6">ROUND(AVERAGE(AC4:AD4),3)</f>
        <v>3.5000000000000003E-2</v>
      </c>
      <c r="AF4" s="34">
        <v>0.02</v>
      </c>
      <c r="AG4" s="34">
        <v>1.7999999999999999E-2</v>
      </c>
      <c r="AH4" s="22">
        <f t="shared" ref="AH4:AH40" si="7">ROUND(AVERAGE(AF4:AG4),3)</f>
        <v>1.9E-2</v>
      </c>
      <c r="AI4" s="20">
        <v>4.0000000000000001E-3</v>
      </c>
      <c r="AJ4" s="20">
        <v>7.0000000000000001E-3</v>
      </c>
      <c r="AK4" s="22">
        <f t="shared" ref="AK4:AK40" si="8">ROUND(AVERAGE(AI4:AJ4),3)</f>
        <v>6.0000000000000001E-3</v>
      </c>
      <c r="AL4" s="20">
        <v>4.9539999999999997</v>
      </c>
      <c r="AM4" s="20">
        <v>4.9589999999999996</v>
      </c>
      <c r="AN4" s="22">
        <f t="shared" ref="AN4:AN40" si="9">ROUND(AVERAGE(AL4:AM4),3)</f>
        <v>4.9569999999999999</v>
      </c>
      <c r="AO4" s="57">
        <v>6.9199999999999998E-2</v>
      </c>
      <c r="AP4" s="57">
        <v>6.7699999999999996E-2</v>
      </c>
      <c r="AQ4" s="56">
        <f t="shared" ref="AQ4:AQ40" si="10">ROUND(AVERAGE(AO4:AP4),4)</f>
        <v>6.8500000000000005E-2</v>
      </c>
      <c r="AR4" s="240">
        <v>7.12</v>
      </c>
      <c r="AS4" s="237">
        <v>3.7339433311182585E-2</v>
      </c>
      <c r="AT4" s="240">
        <v>2.0699999999999998</v>
      </c>
      <c r="AV4" s="237">
        <v>8.2803361610745654E-2</v>
      </c>
    </row>
    <row r="5" spans="1:48" x14ac:dyDescent="0.3">
      <c r="A5" s="224" t="s">
        <v>0</v>
      </c>
      <c r="B5" s="5" t="s">
        <v>41</v>
      </c>
      <c r="C5" s="6" t="s">
        <v>42</v>
      </c>
      <c r="D5" s="6" t="s">
        <v>36</v>
      </c>
      <c r="E5" s="24">
        <v>27.3</v>
      </c>
      <c r="F5" s="24">
        <v>7</v>
      </c>
      <c r="G5" s="48">
        <v>113</v>
      </c>
      <c r="H5" s="24">
        <v>8</v>
      </c>
      <c r="I5" s="24">
        <v>0.8</v>
      </c>
      <c r="J5" s="24">
        <v>3.7</v>
      </c>
      <c r="K5" s="16">
        <v>2.4</v>
      </c>
      <c r="L5" s="16">
        <v>2.6</v>
      </c>
      <c r="M5" s="21">
        <f t="shared" si="0"/>
        <v>2.5</v>
      </c>
      <c r="N5" s="43">
        <v>2.2000000000000002</v>
      </c>
      <c r="O5" s="43">
        <v>2</v>
      </c>
      <c r="P5" s="44">
        <f t="shared" si="1"/>
        <v>2.1</v>
      </c>
      <c r="Q5" s="18">
        <v>0.75800000000000001</v>
      </c>
      <c r="R5" s="18">
        <v>0.749</v>
      </c>
      <c r="S5" s="23">
        <f t="shared" si="2"/>
        <v>0.754</v>
      </c>
      <c r="T5" s="18">
        <v>0.70799999999999996</v>
      </c>
      <c r="U5" s="18">
        <v>0.69699999999999995</v>
      </c>
      <c r="V5" s="23">
        <f t="shared" si="3"/>
        <v>0.70299999999999996</v>
      </c>
      <c r="W5" s="18">
        <v>3.5000000000000003E-2</v>
      </c>
      <c r="X5" s="18">
        <v>3.6999999999999998E-2</v>
      </c>
      <c r="Y5" s="22">
        <f t="shared" si="4"/>
        <v>3.5999999999999997E-2</v>
      </c>
      <c r="Z5" s="20">
        <v>0.55000000000000004</v>
      </c>
      <c r="AA5" s="20">
        <v>0.55600000000000005</v>
      </c>
      <c r="AB5" s="22">
        <f t="shared" si="5"/>
        <v>0.55300000000000005</v>
      </c>
      <c r="AC5" s="20">
        <v>4.4999999999999998E-2</v>
      </c>
      <c r="AD5" s="20">
        <v>3.6999999999999998E-2</v>
      </c>
      <c r="AE5" s="22">
        <f t="shared" si="6"/>
        <v>4.1000000000000002E-2</v>
      </c>
      <c r="AF5" s="34">
        <v>2.1000000000000001E-2</v>
      </c>
      <c r="AG5" s="34">
        <v>0.02</v>
      </c>
      <c r="AH5" s="22">
        <f t="shared" si="7"/>
        <v>2.1000000000000001E-2</v>
      </c>
      <c r="AI5" s="20">
        <v>1.2999999999999999E-2</v>
      </c>
      <c r="AJ5" s="20">
        <v>0.01</v>
      </c>
      <c r="AK5" s="22">
        <f t="shared" si="8"/>
        <v>1.2E-2</v>
      </c>
      <c r="AL5" s="20">
        <v>7.2030000000000003</v>
      </c>
      <c r="AM5" s="20">
        <v>7.1909999999999998</v>
      </c>
      <c r="AN5" s="22">
        <f t="shared" si="9"/>
        <v>7.1970000000000001</v>
      </c>
      <c r="AO5" s="57">
        <v>6.7699999999999996E-2</v>
      </c>
      <c r="AP5" s="57">
        <v>6.6199999999999995E-2</v>
      </c>
      <c r="AQ5" s="56">
        <f t="shared" si="10"/>
        <v>6.7000000000000004E-2</v>
      </c>
      <c r="AR5" s="240">
        <v>7.98</v>
      </c>
      <c r="AS5" s="237">
        <v>7.8060530557177418E-2</v>
      </c>
      <c r="AT5" s="240"/>
      <c r="AU5" s="240">
        <v>3.39</v>
      </c>
      <c r="AV5" s="237">
        <v>1.3019394304990458E-2</v>
      </c>
    </row>
    <row r="6" spans="1:48" x14ac:dyDescent="0.3">
      <c r="A6" s="224" t="s">
        <v>1</v>
      </c>
      <c r="B6" s="5" t="s">
        <v>43</v>
      </c>
      <c r="C6" s="6" t="s">
        <v>44</v>
      </c>
      <c r="D6" s="6" t="s">
        <v>45</v>
      </c>
      <c r="E6" s="24">
        <v>27.1</v>
      </c>
      <c r="F6" s="24">
        <v>7.2</v>
      </c>
      <c r="G6" s="48">
        <v>85</v>
      </c>
      <c r="H6" s="24">
        <v>7.6</v>
      </c>
      <c r="I6" s="24">
        <v>0.7</v>
      </c>
      <c r="J6" s="24">
        <v>4.0999999999999996</v>
      </c>
      <c r="K6" s="16">
        <v>2.7</v>
      </c>
      <c r="L6" s="16">
        <v>2.6</v>
      </c>
      <c r="M6" s="21">
        <f t="shared" si="0"/>
        <v>2.7</v>
      </c>
      <c r="N6" s="43">
        <v>2.6</v>
      </c>
      <c r="O6" s="43">
        <v>2.4</v>
      </c>
      <c r="P6" s="44">
        <f t="shared" si="1"/>
        <v>2.5</v>
      </c>
      <c r="Q6" s="18">
        <v>0.52700000000000002</v>
      </c>
      <c r="R6" s="18">
        <v>0.504</v>
      </c>
      <c r="S6" s="23">
        <f t="shared" si="2"/>
        <v>0.51600000000000001</v>
      </c>
      <c r="T6" s="18">
        <v>0.46300000000000002</v>
      </c>
      <c r="U6" s="18">
        <v>0.48099999999999998</v>
      </c>
      <c r="V6" s="23">
        <f t="shared" si="3"/>
        <v>0.47199999999999998</v>
      </c>
      <c r="W6" s="18">
        <v>5.2999999999999999E-2</v>
      </c>
      <c r="X6" s="18">
        <v>5.3999999999999999E-2</v>
      </c>
      <c r="Y6" s="22">
        <f t="shared" si="4"/>
        <v>5.3999999999999999E-2</v>
      </c>
      <c r="Z6" s="20">
        <v>0.30499999999999999</v>
      </c>
      <c r="AA6" s="20">
        <v>0.309</v>
      </c>
      <c r="AB6" s="22">
        <f t="shared" si="5"/>
        <v>0.307</v>
      </c>
      <c r="AC6" s="20">
        <v>4.2999999999999997E-2</v>
      </c>
      <c r="AD6" s="20">
        <v>3.6999999999999998E-2</v>
      </c>
      <c r="AE6" s="22">
        <f t="shared" si="6"/>
        <v>0.04</v>
      </c>
      <c r="AF6" s="34">
        <v>2.4E-2</v>
      </c>
      <c r="AG6" s="34">
        <v>2.5000000000000001E-2</v>
      </c>
      <c r="AH6" s="22">
        <f t="shared" si="7"/>
        <v>2.5000000000000001E-2</v>
      </c>
      <c r="AI6" s="20">
        <v>0.01</v>
      </c>
      <c r="AJ6" s="20">
        <v>0.01</v>
      </c>
      <c r="AK6" s="22">
        <f t="shared" si="8"/>
        <v>0.01</v>
      </c>
      <c r="AL6" s="20">
        <v>4.7670000000000003</v>
      </c>
      <c r="AM6" s="20">
        <v>4.7590000000000003</v>
      </c>
      <c r="AN6" s="22">
        <f t="shared" si="9"/>
        <v>4.7629999999999999</v>
      </c>
      <c r="AO6" s="57">
        <v>0.106</v>
      </c>
      <c r="AP6" s="57">
        <v>0.1037</v>
      </c>
      <c r="AQ6" s="56">
        <f t="shared" si="10"/>
        <v>0.10489999999999999</v>
      </c>
      <c r="AR6" s="240">
        <v>7.23</v>
      </c>
      <c r="AS6" s="237">
        <v>2.0572465696892459E-2</v>
      </c>
      <c r="AT6" s="240">
        <v>2.39</v>
      </c>
      <c r="AV6" s="237">
        <v>0.15691648623961887</v>
      </c>
    </row>
    <row r="7" spans="1:48" x14ac:dyDescent="0.3">
      <c r="A7" s="224" t="s">
        <v>2</v>
      </c>
      <c r="B7" s="5" t="s">
        <v>46</v>
      </c>
      <c r="C7" s="6" t="s">
        <v>47</v>
      </c>
      <c r="D7" s="6" t="s">
        <v>36</v>
      </c>
      <c r="E7" s="24">
        <v>27.9</v>
      </c>
      <c r="F7" s="24">
        <v>7.1</v>
      </c>
      <c r="G7" s="48">
        <v>111</v>
      </c>
      <c r="H7" s="24">
        <v>7.3</v>
      </c>
      <c r="I7" s="24">
        <v>0.9</v>
      </c>
      <c r="J7" s="24">
        <v>3.8</v>
      </c>
      <c r="K7" s="16">
        <v>2.5</v>
      </c>
      <c r="L7" s="16">
        <v>2.5</v>
      </c>
      <c r="M7" s="21">
        <f t="shared" si="0"/>
        <v>2.5</v>
      </c>
      <c r="N7" s="43">
        <v>2.2000000000000002</v>
      </c>
      <c r="O7" s="43">
        <v>2.1</v>
      </c>
      <c r="P7" s="44">
        <f t="shared" si="1"/>
        <v>2.2000000000000002</v>
      </c>
      <c r="Q7" s="18">
        <v>0.95099999999999996</v>
      </c>
      <c r="R7" s="18">
        <v>0.91700000000000004</v>
      </c>
      <c r="S7" s="23">
        <f t="shared" si="2"/>
        <v>0.93400000000000005</v>
      </c>
      <c r="T7" s="18">
        <v>0.86699999999999999</v>
      </c>
      <c r="U7" s="18">
        <v>0.85899999999999999</v>
      </c>
      <c r="V7" s="23">
        <f t="shared" si="3"/>
        <v>0.86299999999999999</v>
      </c>
      <c r="W7" s="18">
        <v>6.2E-2</v>
      </c>
      <c r="X7" s="18">
        <v>6.2E-2</v>
      </c>
      <c r="Y7" s="22">
        <f t="shared" si="4"/>
        <v>6.2E-2</v>
      </c>
      <c r="Z7" s="20">
        <v>0.65</v>
      </c>
      <c r="AA7" s="20">
        <v>0.66100000000000003</v>
      </c>
      <c r="AB7" s="22">
        <f t="shared" si="5"/>
        <v>0.65600000000000003</v>
      </c>
      <c r="AC7" s="20">
        <v>5.1999999999999998E-2</v>
      </c>
      <c r="AD7" s="20">
        <v>4.3999999999999997E-2</v>
      </c>
      <c r="AE7" s="22">
        <f t="shared" si="6"/>
        <v>4.8000000000000001E-2</v>
      </c>
      <c r="AF7" s="34">
        <v>2.7E-2</v>
      </c>
      <c r="AG7" s="34">
        <v>2.8000000000000001E-2</v>
      </c>
      <c r="AH7" s="22">
        <f t="shared" si="7"/>
        <v>2.8000000000000001E-2</v>
      </c>
      <c r="AI7" s="20">
        <v>1.6E-2</v>
      </c>
      <c r="AJ7" s="20">
        <v>1.4999999999999999E-2</v>
      </c>
      <c r="AK7" s="22">
        <f t="shared" si="8"/>
        <v>1.6E-2</v>
      </c>
      <c r="AL7" s="20">
        <v>7.1970000000000001</v>
      </c>
      <c r="AM7" s="20">
        <v>7.1859999999999999</v>
      </c>
      <c r="AN7" s="22">
        <f t="shared" si="9"/>
        <v>7.1920000000000002</v>
      </c>
      <c r="AO7" s="57">
        <v>7.0000000000000007E-2</v>
      </c>
      <c r="AP7" s="57">
        <v>7.0000000000000007E-2</v>
      </c>
      <c r="AQ7" s="56">
        <f t="shared" si="10"/>
        <v>7.0000000000000007E-2</v>
      </c>
      <c r="AR7" s="240">
        <v>7.29</v>
      </c>
      <c r="AS7" s="237">
        <v>0.16676160112922339</v>
      </c>
      <c r="AT7" s="240"/>
      <c r="AU7" s="240">
        <v>5.72</v>
      </c>
      <c r="AV7" s="237">
        <v>0.32497706656751207</v>
      </c>
    </row>
    <row r="8" spans="1:48" x14ac:dyDescent="0.3">
      <c r="A8" s="224" t="s">
        <v>3</v>
      </c>
      <c r="B8" s="5" t="s">
        <v>46</v>
      </c>
      <c r="C8" s="6" t="s">
        <v>44</v>
      </c>
      <c r="D8" s="6" t="s">
        <v>48</v>
      </c>
      <c r="E8" s="24">
        <v>27.4</v>
      </c>
      <c r="F8" s="24">
        <v>7.4</v>
      </c>
      <c r="G8" s="48">
        <v>87</v>
      </c>
      <c r="H8" s="24">
        <v>9.6999999999999993</v>
      </c>
      <c r="I8" s="24">
        <v>0.9</v>
      </c>
      <c r="J8" s="24">
        <v>3.6</v>
      </c>
      <c r="K8" s="16">
        <v>2.5</v>
      </c>
      <c r="L8" s="16">
        <v>2.5</v>
      </c>
      <c r="M8" s="21">
        <f t="shared" si="0"/>
        <v>2.5</v>
      </c>
      <c r="N8" s="43">
        <v>2.1</v>
      </c>
      <c r="O8" s="43">
        <v>2</v>
      </c>
      <c r="P8" s="44">
        <f t="shared" si="1"/>
        <v>2.1</v>
      </c>
      <c r="Q8" s="18">
        <v>0.53800000000000003</v>
      </c>
      <c r="R8" s="18">
        <v>0.54100000000000004</v>
      </c>
      <c r="S8" s="23">
        <f t="shared" si="2"/>
        <v>0.54</v>
      </c>
      <c r="T8" s="18">
        <v>0.48199999999999998</v>
      </c>
      <c r="U8" s="18">
        <v>0.47799999999999998</v>
      </c>
      <c r="V8" s="23">
        <f t="shared" si="3"/>
        <v>0.48</v>
      </c>
      <c r="W8" s="18">
        <v>3.4000000000000002E-2</v>
      </c>
      <c r="X8" s="18">
        <v>3.6999999999999998E-2</v>
      </c>
      <c r="Y8" s="22">
        <f t="shared" si="4"/>
        <v>3.5999999999999997E-2</v>
      </c>
      <c r="Z8" s="20">
        <v>0.33600000000000002</v>
      </c>
      <c r="AA8" s="20">
        <v>0.34499999999999997</v>
      </c>
      <c r="AB8" s="22">
        <f t="shared" si="5"/>
        <v>0.34100000000000003</v>
      </c>
      <c r="AC8" s="20">
        <v>0.05</v>
      </c>
      <c r="AD8" s="20">
        <v>4.2999999999999997E-2</v>
      </c>
      <c r="AE8" s="22">
        <f t="shared" si="6"/>
        <v>4.7E-2</v>
      </c>
      <c r="AF8" s="34">
        <v>2.1000000000000001E-2</v>
      </c>
      <c r="AG8" s="34">
        <v>2.1000000000000001E-2</v>
      </c>
      <c r="AH8" s="22">
        <f t="shared" si="7"/>
        <v>2.1000000000000001E-2</v>
      </c>
      <c r="AI8" s="20">
        <v>1.0999999999999999E-2</v>
      </c>
      <c r="AJ8" s="20">
        <v>0.01</v>
      </c>
      <c r="AK8" s="22">
        <f t="shared" si="8"/>
        <v>1.0999999999999999E-2</v>
      </c>
      <c r="AL8" s="20">
        <v>4.8970000000000002</v>
      </c>
      <c r="AM8" s="20">
        <v>4.9089999999999998</v>
      </c>
      <c r="AN8" s="22">
        <f t="shared" si="9"/>
        <v>4.9029999999999996</v>
      </c>
      <c r="AO8" s="57">
        <v>6.8699999999999997E-2</v>
      </c>
      <c r="AP8" s="57">
        <v>6.8599999999999994E-2</v>
      </c>
      <c r="AQ8" s="56">
        <f t="shared" si="10"/>
        <v>6.8699999999999997E-2</v>
      </c>
      <c r="AR8" s="241">
        <v>6.94</v>
      </c>
      <c r="AS8" s="238">
        <v>0.12391291362383941</v>
      </c>
      <c r="AT8" s="254">
        <v>4.21</v>
      </c>
      <c r="AV8" s="238">
        <v>6.9635854598047511E-2</v>
      </c>
    </row>
    <row r="9" spans="1:48" x14ac:dyDescent="0.3">
      <c r="A9" s="224" t="s">
        <v>4</v>
      </c>
      <c r="B9" s="5" t="s">
        <v>49</v>
      </c>
      <c r="C9" s="6" t="s">
        <v>44</v>
      </c>
      <c r="D9" s="6" t="s">
        <v>36</v>
      </c>
      <c r="E9" s="24">
        <v>27.2</v>
      </c>
      <c r="F9" s="24">
        <v>7</v>
      </c>
      <c r="G9" s="48">
        <v>102</v>
      </c>
      <c r="H9" s="24">
        <v>7</v>
      </c>
      <c r="I9" s="24">
        <v>0.7</v>
      </c>
      <c r="J9" s="24">
        <v>3.6</v>
      </c>
      <c r="K9" s="16">
        <v>2.2000000000000002</v>
      </c>
      <c r="L9" s="16">
        <v>2.2999999999999998</v>
      </c>
      <c r="M9" s="21">
        <f t="shared" si="0"/>
        <v>2.2999999999999998</v>
      </c>
      <c r="N9" s="43">
        <v>2</v>
      </c>
      <c r="O9" s="43">
        <v>1.9</v>
      </c>
      <c r="P9" s="44">
        <f t="shared" si="1"/>
        <v>2</v>
      </c>
      <c r="Q9" s="18">
        <v>0.747</v>
      </c>
      <c r="R9" s="18">
        <v>0.755</v>
      </c>
      <c r="S9" s="23">
        <f t="shared" si="2"/>
        <v>0.751</v>
      </c>
      <c r="T9" s="18">
        <v>0.68300000000000005</v>
      </c>
      <c r="U9" s="18">
        <v>0.68799999999999994</v>
      </c>
      <c r="V9" s="23">
        <f t="shared" si="3"/>
        <v>0.68600000000000005</v>
      </c>
      <c r="W9" s="18">
        <v>3.5999999999999997E-2</v>
      </c>
      <c r="X9" s="18">
        <v>5.2999999999999999E-2</v>
      </c>
      <c r="Y9" s="22">
        <f t="shared" si="4"/>
        <v>4.4999999999999998E-2</v>
      </c>
      <c r="Z9" s="20">
        <v>0.53</v>
      </c>
      <c r="AA9" s="20">
        <v>0.53400000000000003</v>
      </c>
      <c r="AB9" s="22">
        <f t="shared" si="5"/>
        <v>0.53200000000000003</v>
      </c>
      <c r="AC9" s="20">
        <v>4.2000000000000003E-2</v>
      </c>
      <c r="AD9" s="20">
        <v>3.4000000000000002E-2</v>
      </c>
      <c r="AE9" s="22">
        <f t="shared" si="6"/>
        <v>3.7999999999999999E-2</v>
      </c>
      <c r="AF9" s="34">
        <v>0.02</v>
      </c>
      <c r="AG9" s="34">
        <v>2.1000000000000001E-2</v>
      </c>
      <c r="AH9" s="22">
        <f t="shared" si="7"/>
        <v>2.1000000000000001E-2</v>
      </c>
      <c r="AI9" s="20">
        <v>0.01</v>
      </c>
      <c r="AJ9" s="20">
        <v>8.0000000000000002E-3</v>
      </c>
      <c r="AK9" s="22">
        <f t="shared" si="8"/>
        <v>8.9999999999999993E-3</v>
      </c>
      <c r="AL9" s="20">
        <v>6.548</v>
      </c>
      <c r="AM9" s="20">
        <v>6.4720000000000004</v>
      </c>
      <c r="AN9" s="22">
        <f t="shared" si="9"/>
        <v>6.51</v>
      </c>
      <c r="AO9" s="57">
        <v>6.3100000000000003E-2</v>
      </c>
      <c r="AP9" s="57">
        <v>6.4699999999999994E-2</v>
      </c>
      <c r="AQ9" s="56">
        <f t="shared" si="10"/>
        <v>6.3899999999999998E-2</v>
      </c>
      <c r="AR9" s="241">
        <v>8.08</v>
      </c>
      <c r="AS9" s="238">
        <v>1.5525862277234313E-2</v>
      </c>
      <c r="AT9" s="242"/>
      <c r="AU9" s="254">
        <v>4.28</v>
      </c>
      <c r="AV9" s="238">
        <v>7.6472403374864772E-2</v>
      </c>
    </row>
    <row r="10" spans="1:48" x14ac:dyDescent="0.3">
      <c r="A10" s="224" t="s">
        <v>5</v>
      </c>
      <c r="B10" s="5" t="s">
        <v>50</v>
      </c>
      <c r="C10" s="6" t="s">
        <v>42</v>
      </c>
      <c r="D10" s="6" t="s">
        <v>51</v>
      </c>
      <c r="E10" s="24">
        <v>27.1</v>
      </c>
      <c r="F10" s="24">
        <v>6.9</v>
      </c>
      <c r="G10" s="48">
        <v>132</v>
      </c>
      <c r="H10" s="24">
        <v>6.3</v>
      </c>
      <c r="I10" s="24">
        <v>0.7</v>
      </c>
      <c r="J10" s="24">
        <v>3.9</v>
      </c>
      <c r="K10" s="16">
        <v>2.6</v>
      </c>
      <c r="L10" s="16">
        <v>2.5</v>
      </c>
      <c r="M10" s="21">
        <f t="shared" si="0"/>
        <v>2.6</v>
      </c>
      <c r="N10" s="43">
        <v>2.2000000000000002</v>
      </c>
      <c r="O10" s="43">
        <v>2.1</v>
      </c>
      <c r="P10" s="44">
        <f t="shared" si="1"/>
        <v>2.2000000000000002</v>
      </c>
      <c r="Q10" s="18">
        <v>1.5329999999999999</v>
      </c>
      <c r="R10" s="18">
        <v>1.54</v>
      </c>
      <c r="S10" s="23">
        <f t="shared" si="2"/>
        <v>1.5369999999999999</v>
      </c>
      <c r="T10" s="18">
        <v>1.47</v>
      </c>
      <c r="U10" s="18">
        <v>1.4790000000000001</v>
      </c>
      <c r="V10" s="23">
        <f t="shared" si="3"/>
        <v>1.4750000000000001</v>
      </c>
      <c r="W10" s="18">
        <v>5.8999999999999997E-2</v>
      </c>
      <c r="X10" s="18">
        <v>5.6000000000000001E-2</v>
      </c>
      <c r="Y10" s="22">
        <f t="shared" si="4"/>
        <v>5.8000000000000003E-2</v>
      </c>
      <c r="Z10" s="20">
        <v>1.224</v>
      </c>
      <c r="AA10" s="20">
        <v>1.236</v>
      </c>
      <c r="AB10" s="22">
        <f t="shared" si="5"/>
        <v>1.23</v>
      </c>
      <c r="AC10" s="20">
        <v>0.21299999999999999</v>
      </c>
      <c r="AD10" s="20">
        <v>0.20499999999999999</v>
      </c>
      <c r="AE10" s="22">
        <f t="shared" si="6"/>
        <v>0.20899999999999999</v>
      </c>
      <c r="AF10" s="34">
        <v>0.184</v>
      </c>
      <c r="AG10" s="34">
        <v>0.19</v>
      </c>
      <c r="AH10" s="22">
        <f t="shared" si="7"/>
        <v>0.187</v>
      </c>
      <c r="AI10" s="20">
        <v>0.183</v>
      </c>
      <c r="AJ10" s="20">
        <v>0.183</v>
      </c>
      <c r="AK10" s="22">
        <f t="shared" si="8"/>
        <v>0.183</v>
      </c>
      <c r="AL10" s="20">
        <v>7.2750000000000004</v>
      </c>
      <c r="AM10" s="20">
        <v>7.2949999999999999</v>
      </c>
      <c r="AN10" s="22">
        <f t="shared" si="9"/>
        <v>7.2850000000000001</v>
      </c>
      <c r="AO10" s="57">
        <v>6.3299999999999995E-2</v>
      </c>
      <c r="AP10" s="57">
        <v>6.5199999999999994E-2</v>
      </c>
      <c r="AQ10" s="56">
        <f t="shared" si="10"/>
        <v>6.4299999999999996E-2</v>
      </c>
      <c r="AR10" s="241">
        <v>11.84</v>
      </c>
      <c r="AS10" s="238">
        <v>3.1771979986248595E-2</v>
      </c>
      <c r="AT10" s="254">
        <v>8.41</v>
      </c>
      <c r="AV10" s="238">
        <v>8.3947712819826936E-2</v>
      </c>
    </row>
    <row r="11" spans="1:48" x14ac:dyDescent="0.3">
      <c r="A11" s="224" t="s">
        <v>6</v>
      </c>
      <c r="B11" s="5" t="s">
        <v>52</v>
      </c>
      <c r="C11" s="6" t="s">
        <v>53</v>
      </c>
      <c r="D11" s="6" t="s">
        <v>36</v>
      </c>
      <c r="E11" s="24">
        <v>28.9</v>
      </c>
      <c r="F11" s="24">
        <v>7.1</v>
      </c>
      <c r="G11" s="48">
        <v>116</v>
      </c>
      <c r="H11" s="24">
        <v>7.6</v>
      </c>
      <c r="I11" s="24">
        <v>0.8</v>
      </c>
      <c r="J11" s="24">
        <v>3.6</v>
      </c>
      <c r="K11" s="16">
        <v>2.2999999999999998</v>
      </c>
      <c r="L11" s="16">
        <v>2.2000000000000002</v>
      </c>
      <c r="M11" s="21">
        <f t="shared" si="0"/>
        <v>2.2999999999999998</v>
      </c>
      <c r="N11" s="43">
        <v>2</v>
      </c>
      <c r="O11" s="43">
        <v>2</v>
      </c>
      <c r="P11" s="44">
        <f t="shared" si="1"/>
        <v>2</v>
      </c>
      <c r="Q11" s="18">
        <v>1.131</v>
      </c>
      <c r="R11" s="18">
        <v>1.1359999999999999</v>
      </c>
      <c r="S11" s="23">
        <f t="shared" si="2"/>
        <v>1.1339999999999999</v>
      </c>
      <c r="T11" s="18">
        <v>1.06</v>
      </c>
      <c r="U11" s="18">
        <v>1.05</v>
      </c>
      <c r="V11" s="23">
        <f t="shared" si="3"/>
        <v>1.0549999999999999</v>
      </c>
      <c r="W11" s="18">
        <v>0.06</v>
      </c>
      <c r="X11" s="18">
        <v>6.3E-2</v>
      </c>
      <c r="Y11" s="22">
        <f t="shared" si="4"/>
        <v>6.2E-2</v>
      </c>
      <c r="Z11" s="20">
        <v>0.86699999999999999</v>
      </c>
      <c r="AA11" s="20">
        <v>0.87</v>
      </c>
      <c r="AB11" s="22">
        <f t="shared" si="5"/>
        <v>0.86899999999999999</v>
      </c>
      <c r="AC11" s="20">
        <v>0.10299999999999999</v>
      </c>
      <c r="AD11" s="20">
        <v>9.5000000000000001E-2</v>
      </c>
      <c r="AE11" s="22">
        <f t="shared" si="6"/>
        <v>9.9000000000000005E-2</v>
      </c>
      <c r="AF11" s="34">
        <v>8.4000000000000005E-2</v>
      </c>
      <c r="AG11" s="34">
        <v>8.2000000000000003E-2</v>
      </c>
      <c r="AH11" s="22">
        <f t="shared" si="7"/>
        <v>8.3000000000000004E-2</v>
      </c>
      <c r="AI11" s="20">
        <v>7.5999999999999998E-2</v>
      </c>
      <c r="AJ11" s="20">
        <v>7.6999999999999999E-2</v>
      </c>
      <c r="AK11" s="22">
        <f t="shared" si="8"/>
        <v>7.6999999999999999E-2</v>
      </c>
      <c r="AL11" s="20">
        <v>6.4480000000000004</v>
      </c>
      <c r="AM11" s="20">
        <v>6.47</v>
      </c>
      <c r="AN11" s="22">
        <f t="shared" si="9"/>
        <v>6.4589999999999996</v>
      </c>
      <c r="AO11" s="57">
        <v>5.4800000000000001E-2</v>
      </c>
      <c r="AP11" s="57">
        <v>5.7000000000000002E-2</v>
      </c>
      <c r="AQ11" s="56">
        <f t="shared" si="10"/>
        <v>5.5899999999999998E-2</v>
      </c>
      <c r="AR11" s="241">
        <v>9.56</v>
      </c>
      <c r="AS11" s="238">
        <v>7.5076064057705935E-2</v>
      </c>
      <c r="AT11" s="242"/>
      <c r="AU11" s="254">
        <v>7.55</v>
      </c>
      <c r="AV11" s="238">
        <v>1.5565061448755085E-2</v>
      </c>
    </row>
    <row r="12" spans="1:48" x14ac:dyDescent="0.3">
      <c r="A12" s="224" t="s">
        <v>7</v>
      </c>
      <c r="B12" s="5" t="s">
        <v>54</v>
      </c>
      <c r="C12" s="6" t="s">
        <v>55</v>
      </c>
      <c r="D12" s="6" t="s">
        <v>56</v>
      </c>
      <c r="E12" s="24">
        <v>29.2</v>
      </c>
      <c r="F12" s="24">
        <v>7.2</v>
      </c>
      <c r="G12" s="48">
        <v>114</v>
      </c>
      <c r="H12" s="24">
        <v>8</v>
      </c>
      <c r="I12" s="24">
        <v>1.6</v>
      </c>
      <c r="J12" s="24">
        <v>4.5999999999999996</v>
      </c>
      <c r="K12" s="16">
        <v>3.3</v>
      </c>
      <c r="L12" s="16">
        <v>2.9</v>
      </c>
      <c r="M12" s="21">
        <f t="shared" si="0"/>
        <v>3.1</v>
      </c>
      <c r="N12" s="43">
        <v>2.6</v>
      </c>
      <c r="O12" s="43">
        <v>2.5</v>
      </c>
      <c r="P12" s="44">
        <f t="shared" si="1"/>
        <v>2.6</v>
      </c>
      <c r="Q12" s="18">
        <v>0.89300000000000002</v>
      </c>
      <c r="R12" s="18">
        <v>0.88600000000000001</v>
      </c>
      <c r="S12" s="23">
        <f t="shared" si="2"/>
        <v>0.89</v>
      </c>
      <c r="T12" s="18">
        <v>0.73799999999999999</v>
      </c>
      <c r="U12" s="18">
        <v>0.73699999999999999</v>
      </c>
      <c r="V12" s="23">
        <f t="shared" si="3"/>
        <v>0.73799999999999999</v>
      </c>
      <c r="W12" s="18">
        <v>7.0999999999999994E-2</v>
      </c>
      <c r="X12" s="18">
        <v>7.2999999999999995E-2</v>
      </c>
      <c r="Y12" s="22">
        <f t="shared" si="4"/>
        <v>7.1999999999999995E-2</v>
      </c>
      <c r="Z12" s="20">
        <v>0.48099999999999998</v>
      </c>
      <c r="AA12" s="20">
        <v>0.48499999999999999</v>
      </c>
      <c r="AB12" s="22">
        <f t="shared" si="5"/>
        <v>0.48299999999999998</v>
      </c>
      <c r="AC12" s="20">
        <v>0.13200000000000001</v>
      </c>
      <c r="AD12" s="20">
        <v>0.123</v>
      </c>
      <c r="AE12" s="22">
        <f t="shared" si="6"/>
        <v>0.128</v>
      </c>
      <c r="AF12" s="34">
        <v>8.6999999999999994E-2</v>
      </c>
      <c r="AG12" s="34">
        <v>8.6999999999999994E-2</v>
      </c>
      <c r="AH12" s="22">
        <f t="shared" si="7"/>
        <v>8.6999999999999994E-2</v>
      </c>
      <c r="AI12" s="20">
        <v>7.5999999999999998E-2</v>
      </c>
      <c r="AJ12" s="20">
        <v>7.6999999999999999E-2</v>
      </c>
      <c r="AK12" s="22">
        <f t="shared" si="8"/>
        <v>7.6999999999999999E-2</v>
      </c>
      <c r="AL12" s="20">
        <v>6.7510000000000003</v>
      </c>
      <c r="AM12" s="20">
        <v>6.7869999999999999</v>
      </c>
      <c r="AN12" s="22">
        <f t="shared" si="9"/>
        <v>6.7690000000000001</v>
      </c>
      <c r="AO12" s="57">
        <v>7.6799999999999993E-2</v>
      </c>
      <c r="AP12" s="57">
        <v>7.8399999999999997E-2</v>
      </c>
      <c r="AQ12" s="56">
        <f t="shared" si="10"/>
        <v>7.7600000000000002E-2</v>
      </c>
      <c r="AR12" s="241">
        <v>9.84</v>
      </c>
      <c r="AS12" s="238">
        <v>3.6888809008775281E-2</v>
      </c>
      <c r="AT12" s="254">
        <v>3.75</v>
      </c>
      <c r="AV12" s="238">
        <v>0.23673304436298132</v>
      </c>
    </row>
    <row r="13" spans="1:48" x14ac:dyDescent="0.3">
      <c r="A13" s="224" t="s">
        <v>8</v>
      </c>
      <c r="B13" s="5" t="s">
        <v>54</v>
      </c>
      <c r="C13" s="6" t="s">
        <v>44</v>
      </c>
      <c r="D13" s="6" t="s">
        <v>36</v>
      </c>
      <c r="E13" s="24">
        <v>30.4</v>
      </c>
      <c r="F13" s="24">
        <v>7.4</v>
      </c>
      <c r="G13" s="48">
        <v>131</v>
      </c>
      <c r="H13" s="24">
        <v>7.4</v>
      </c>
      <c r="I13" s="24">
        <v>0.7</v>
      </c>
      <c r="J13" s="24">
        <v>4.2</v>
      </c>
      <c r="K13" s="16">
        <v>2.8</v>
      </c>
      <c r="L13" s="16">
        <v>2.8</v>
      </c>
      <c r="M13" s="21">
        <f t="shared" si="0"/>
        <v>2.8</v>
      </c>
      <c r="N13" s="43">
        <v>2.2999999999999998</v>
      </c>
      <c r="O13" s="43">
        <v>2.4</v>
      </c>
      <c r="P13" s="44">
        <f t="shared" si="1"/>
        <v>2.4</v>
      </c>
      <c r="Q13" s="18">
        <v>1.3959999999999999</v>
      </c>
      <c r="R13" s="18">
        <v>1.4359999999999999</v>
      </c>
      <c r="S13" s="23">
        <f t="shared" si="2"/>
        <v>1.4159999999999999</v>
      </c>
      <c r="T13" s="18">
        <v>1.3280000000000001</v>
      </c>
      <c r="U13" s="18">
        <v>1.343</v>
      </c>
      <c r="V13" s="23">
        <f t="shared" si="3"/>
        <v>1.3360000000000001</v>
      </c>
      <c r="W13" s="18">
        <v>8.5000000000000006E-2</v>
      </c>
      <c r="X13" s="18">
        <v>8.2000000000000003E-2</v>
      </c>
      <c r="Y13" s="22">
        <f t="shared" si="4"/>
        <v>8.4000000000000005E-2</v>
      </c>
      <c r="Z13" s="20">
        <v>1.0569999999999999</v>
      </c>
      <c r="AA13" s="20">
        <v>1.0669999999999999</v>
      </c>
      <c r="AB13" s="22">
        <f t="shared" si="5"/>
        <v>1.0620000000000001</v>
      </c>
      <c r="AC13" s="20">
        <v>0.156</v>
      </c>
      <c r="AD13" s="20">
        <v>0.14599999999999999</v>
      </c>
      <c r="AE13" s="22">
        <f t="shared" si="6"/>
        <v>0.151</v>
      </c>
      <c r="AF13" s="34">
        <v>0.11600000000000001</v>
      </c>
      <c r="AG13" s="34">
        <v>0.122</v>
      </c>
      <c r="AH13" s="22">
        <f t="shared" si="7"/>
        <v>0.11899999999999999</v>
      </c>
      <c r="AI13" s="20">
        <v>0.114</v>
      </c>
      <c r="AJ13" s="20">
        <v>0.11799999999999999</v>
      </c>
      <c r="AK13" s="22">
        <f t="shared" si="8"/>
        <v>0.11600000000000001</v>
      </c>
      <c r="AL13" s="20">
        <v>7.274</v>
      </c>
      <c r="AM13" s="20">
        <v>7.3140000000000001</v>
      </c>
      <c r="AN13" s="22">
        <f t="shared" si="9"/>
        <v>7.2939999999999996</v>
      </c>
      <c r="AO13" s="57">
        <v>7.0699999999999999E-2</v>
      </c>
      <c r="AP13" s="57">
        <v>7.3200000000000001E-2</v>
      </c>
      <c r="AQ13" s="56">
        <f t="shared" si="10"/>
        <v>7.1999999999999995E-2</v>
      </c>
      <c r="AR13" s="241">
        <v>9.8000000000000007</v>
      </c>
      <c r="AS13" s="238">
        <v>5.4868239892844096E-2</v>
      </c>
      <c r="AT13" s="242"/>
      <c r="AU13" s="254">
        <v>5.49</v>
      </c>
      <c r="AV13" s="238">
        <v>0.50264656407846375</v>
      </c>
    </row>
    <row r="14" spans="1:48" x14ac:dyDescent="0.3">
      <c r="A14" s="224" t="s">
        <v>9</v>
      </c>
      <c r="B14" s="5" t="s">
        <v>57</v>
      </c>
      <c r="C14" s="6" t="s">
        <v>58</v>
      </c>
      <c r="D14" s="6" t="s">
        <v>59</v>
      </c>
      <c r="E14" s="24">
        <v>30.4</v>
      </c>
      <c r="F14" s="24">
        <v>7.5</v>
      </c>
      <c r="G14" s="48">
        <v>116</v>
      </c>
      <c r="H14" s="24">
        <v>8</v>
      </c>
      <c r="I14" s="24">
        <v>0.5</v>
      </c>
      <c r="J14" s="24">
        <v>3.1</v>
      </c>
      <c r="K14" s="16">
        <v>2.1</v>
      </c>
      <c r="L14" s="16">
        <v>2.1</v>
      </c>
      <c r="M14" s="21">
        <f t="shared" si="0"/>
        <v>2.1</v>
      </c>
      <c r="N14" s="43">
        <v>1.6</v>
      </c>
      <c r="O14" s="43">
        <v>1.5</v>
      </c>
      <c r="P14" s="44">
        <f t="shared" si="1"/>
        <v>1.6</v>
      </c>
      <c r="Q14" s="18">
        <v>1.0680000000000001</v>
      </c>
      <c r="R14" s="18">
        <v>1.0820000000000001</v>
      </c>
      <c r="S14" s="23">
        <f t="shared" si="2"/>
        <v>1.075</v>
      </c>
      <c r="T14" s="18">
        <v>1.004</v>
      </c>
      <c r="U14" s="18">
        <v>1.008</v>
      </c>
      <c r="V14" s="23">
        <f t="shared" si="3"/>
        <v>1.006</v>
      </c>
      <c r="W14" s="18">
        <v>0.02</v>
      </c>
      <c r="X14" s="18">
        <v>2.5999999999999999E-2</v>
      </c>
      <c r="Y14" s="22">
        <f t="shared" si="4"/>
        <v>2.3E-2</v>
      </c>
      <c r="Z14" s="20">
        <v>0.86799999999999999</v>
      </c>
      <c r="AA14" s="20">
        <v>0.879</v>
      </c>
      <c r="AB14" s="22">
        <f t="shared" si="5"/>
        <v>0.874</v>
      </c>
      <c r="AC14" s="20">
        <v>3.3000000000000002E-2</v>
      </c>
      <c r="AD14" s="20">
        <v>2.4E-2</v>
      </c>
      <c r="AE14" s="22">
        <f t="shared" si="6"/>
        <v>2.9000000000000001E-2</v>
      </c>
      <c r="AF14" s="34">
        <v>1.2E-2</v>
      </c>
      <c r="AG14" s="34">
        <v>8.9999999999999993E-3</v>
      </c>
      <c r="AH14" s="22">
        <f t="shared" si="7"/>
        <v>1.0999999999999999E-2</v>
      </c>
      <c r="AI14" s="20">
        <v>5.0000000000000001E-3</v>
      </c>
      <c r="AJ14" s="20">
        <v>2E-3</v>
      </c>
      <c r="AK14" s="22">
        <f t="shared" si="8"/>
        <v>4.0000000000000001E-3</v>
      </c>
      <c r="AL14" s="20">
        <v>4.7969999999999997</v>
      </c>
      <c r="AM14" s="20">
        <v>4.8479999999999999</v>
      </c>
      <c r="AN14" s="22">
        <f t="shared" si="9"/>
        <v>4.8230000000000004</v>
      </c>
      <c r="AO14" s="57">
        <v>3.9399999999999998E-2</v>
      </c>
      <c r="AP14" s="57">
        <v>4.1700000000000001E-2</v>
      </c>
      <c r="AQ14" s="56">
        <f t="shared" si="10"/>
        <v>4.0599999999999997E-2</v>
      </c>
      <c r="AR14" s="241">
        <v>7.64</v>
      </c>
      <c r="AS14" s="238">
        <v>2.3651193772935817E-2</v>
      </c>
      <c r="AT14" s="254">
        <v>3.6</v>
      </c>
      <c r="AV14" s="238">
        <v>3.1625326746937445E-2</v>
      </c>
    </row>
    <row r="15" spans="1:48" x14ac:dyDescent="0.3">
      <c r="A15" s="224" t="s">
        <v>10</v>
      </c>
      <c r="B15" s="5" t="s">
        <v>60</v>
      </c>
      <c r="C15" s="6" t="s">
        <v>61</v>
      </c>
      <c r="D15" s="6" t="s">
        <v>36</v>
      </c>
      <c r="E15" s="24">
        <v>29.6</v>
      </c>
      <c r="F15" s="24">
        <v>7.7</v>
      </c>
      <c r="G15" s="48">
        <v>126</v>
      </c>
      <c r="H15" s="24">
        <v>8.4</v>
      </c>
      <c r="I15" s="24">
        <v>0.6</v>
      </c>
      <c r="J15" s="24">
        <v>3.6</v>
      </c>
      <c r="K15" s="16">
        <v>2.2000000000000002</v>
      </c>
      <c r="L15" s="16">
        <v>2.4</v>
      </c>
      <c r="M15" s="21">
        <f t="shared" si="0"/>
        <v>2.2999999999999998</v>
      </c>
      <c r="N15" s="43">
        <v>2</v>
      </c>
      <c r="O15" s="43">
        <v>2</v>
      </c>
      <c r="P15" s="44">
        <f t="shared" si="1"/>
        <v>2</v>
      </c>
      <c r="Q15" s="18">
        <v>1.2130000000000001</v>
      </c>
      <c r="R15" s="18">
        <v>1.2210000000000001</v>
      </c>
      <c r="S15" s="23">
        <f t="shared" si="2"/>
        <v>1.2170000000000001</v>
      </c>
      <c r="T15" s="18">
        <v>1.1850000000000001</v>
      </c>
      <c r="U15" s="18">
        <v>1.181</v>
      </c>
      <c r="V15" s="23">
        <f t="shared" si="3"/>
        <v>1.1830000000000001</v>
      </c>
      <c r="W15" s="18">
        <v>3.2000000000000001E-2</v>
      </c>
      <c r="X15" s="18">
        <v>2.7E-2</v>
      </c>
      <c r="Y15" s="22">
        <f t="shared" si="4"/>
        <v>0.03</v>
      </c>
      <c r="Z15" s="20">
        <v>0.98799999999999999</v>
      </c>
      <c r="AA15" s="20">
        <v>0.997</v>
      </c>
      <c r="AB15" s="22">
        <f t="shared" si="5"/>
        <v>0.99299999999999999</v>
      </c>
      <c r="AC15" s="20">
        <v>8.6999999999999994E-2</v>
      </c>
      <c r="AD15" s="20">
        <v>7.5999999999999998E-2</v>
      </c>
      <c r="AE15" s="22">
        <f t="shared" si="6"/>
        <v>8.2000000000000003E-2</v>
      </c>
      <c r="AF15" s="34">
        <v>5.7000000000000002E-2</v>
      </c>
      <c r="AG15" s="34">
        <v>0.06</v>
      </c>
      <c r="AH15" s="22">
        <f t="shared" si="7"/>
        <v>5.8999999999999997E-2</v>
      </c>
      <c r="AI15" s="20">
        <v>0.05</v>
      </c>
      <c r="AJ15" s="20">
        <v>5.3999999999999999E-2</v>
      </c>
      <c r="AK15" s="22">
        <f t="shared" si="8"/>
        <v>5.1999999999999998E-2</v>
      </c>
      <c r="AL15" s="20">
        <v>6.1859999999999999</v>
      </c>
      <c r="AM15" s="20">
        <v>6.2080000000000002</v>
      </c>
      <c r="AN15" s="22">
        <f t="shared" si="9"/>
        <v>6.1970000000000001</v>
      </c>
      <c r="AO15" s="57">
        <v>5.8999999999999997E-2</v>
      </c>
      <c r="AP15" s="57">
        <v>6.1499999999999999E-2</v>
      </c>
      <c r="AQ15" s="56">
        <f t="shared" si="10"/>
        <v>6.0299999999999999E-2</v>
      </c>
      <c r="AR15" s="241">
        <v>8.89</v>
      </c>
      <c r="AS15" s="238">
        <v>0.11319943625159944</v>
      </c>
      <c r="AT15" s="242"/>
      <c r="AU15" s="254">
        <v>4.53</v>
      </c>
      <c r="AV15" s="238">
        <v>0.10863629446615895</v>
      </c>
    </row>
    <row r="16" spans="1:48" x14ac:dyDescent="0.3">
      <c r="A16" s="224" t="s">
        <v>11</v>
      </c>
      <c r="B16" s="5" t="s">
        <v>108</v>
      </c>
      <c r="C16" s="6" t="s">
        <v>62</v>
      </c>
      <c r="D16" s="6" t="s">
        <v>63</v>
      </c>
      <c r="E16" s="24">
        <v>30.2</v>
      </c>
      <c r="F16" s="24">
        <v>7.2</v>
      </c>
      <c r="G16" s="48">
        <v>185</v>
      </c>
      <c r="H16" s="24">
        <v>7.2</v>
      </c>
      <c r="I16" s="24">
        <v>1.4</v>
      </c>
      <c r="J16" s="24">
        <v>6.6</v>
      </c>
      <c r="K16" s="16">
        <v>4.5999999999999996</v>
      </c>
      <c r="L16" s="16">
        <v>4.5999999999999996</v>
      </c>
      <c r="M16" s="21">
        <f t="shared" si="0"/>
        <v>4.5999999999999996</v>
      </c>
      <c r="N16" s="43">
        <v>4</v>
      </c>
      <c r="O16" s="43">
        <v>3.9</v>
      </c>
      <c r="P16" s="44">
        <f t="shared" si="1"/>
        <v>4</v>
      </c>
      <c r="Q16" s="18">
        <v>1.123</v>
      </c>
      <c r="R16" s="18">
        <v>1.1259999999999999</v>
      </c>
      <c r="S16" s="23">
        <f t="shared" si="2"/>
        <v>1.125</v>
      </c>
      <c r="T16" s="18">
        <v>1.032</v>
      </c>
      <c r="U16" s="18">
        <v>1.026</v>
      </c>
      <c r="V16" s="23">
        <f t="shared" si="3"/>
        <v>1.0289999999999999</v>
      </c>
      <c r="W16" s="18">
        <v>0.2</v>
      </c>
      <c r="X16" s="18">
        <v>0.20100000000000001</v>
      </c>
      <c r="Y16" s="22">
        <f t="shared" si="4"/>
        <v>0.20100000000000001</v>
      </c>
      <c r="Z16" s="20">
        <v>0.504</v>
      </c>
      <c r="AA16" s="20">
        <v>0.46700000000000003</v>
      </c>
      <c r="AB16" s="22">
        <f t="shared" si="5"/>
        <v>0.48599999999999999</v>
      </c>
      <c r="AC16" s="20">
        <v>0.20100000000000001</v>
      </c>
      <c r="AD16" s="20">
        <v>0.185</v>
      </c>
      <c r="AE16" s="22">
        <f t="shared" si="6"/>
        <v>0.193</v>
      </c>
      <c r="AF16" s="34">
        <v>0.11799999999999999</v>
      </c>
      <c r="AG16" s="34">
        <v>0.11799999999999999</v>
      </c>
      <c r="AH16" s="22">
        <f t="shared" si="7"/>
        <v>0.11799999999999999</v>
      </c>
      <c r="AI16" s="20">
        <v>0.114</v>
      </c>
      <c r="AJ16" s="20">
        <v>0.112</v>
      </c>
      <c r="AK16" s="22">
        <f t="shared" si="8"/>
        <v>0.113</v>
      </c>
      <c r="AL16" s="20">
        <v>9.7289999999999992</v>
      </c>
      <c r="AM16" s="20">
        <v>8.9239999999999995</v>
      </c>
      <c r="AN16" s="22">
        <f t="shared" si="9"/>
        <v>9.327</v>
      </c>
      <c r="AO16" s="57">
        <v>0.1363</v>
      </c>
      <c r="AP16" s="57">
        <v>0.13769999999999999</v>
      </c>
      <c r="AQ16" s="56">
        <f t="shared" si="10"/>
        <v>0.13700000000000001</v>
      </c>
      <c r="AR16" s="241">
        <v>8.7799999999999994</v>
      </c>
      <c r="AS16" s="238">
        <v>7.8074261156655084E-2</v>
      </c>
      <c r="AT16" s="254">
        <v>3.66</v>
      </c>
      <c r="AV16" s="238">
        <v>8.0439483842249346E-2</v>
      </c>
    </row>
    <row r="17" spans="1:48" x14ac:dyDescent="0.3">
      <c r="A17" s="224" t="s">
        <v>12</v>
      </c>
      <c r="B17" s="5" t="s">
        <v>64</v>
      </c>
      <c r="C17" s="6" t="s">
        <v>65</v>
      </c>
      <c r="D17" s="6" t="s">
        <v>36</v>
      </c>
      <c r="E17" s="24">
        <v>31</v>
      </c>
      <c r="F17" s="24">
        <v>7</v>
      </c>
      <c r="G17" s="48">
        <v>120</v>
      </c>
      <c r="H17" s="24">
        <v>6.4</v>
      </c>
      <c r="I17" s="24">
        <v>0.8</v>
      </c>
      <c r="J17" s="24">
        <v>4</v>
      </c>
      <c r="K17" s="16">
        <v>2.6</v>
      </c>
      <c r="L17" s="16">
        <v>2.4</v>
      </c>
      <c r="M17" s="21">
        <f t="shared" si="0"/>
        <v>2.5</v>
      </c>
      <c r="N17" s="43">
        <v>2.2000000000000002</v>
      </c>
      <c r="O17" s="43">
        <v>2.2000000000000002</v>
      </c>
      <c r="P17" s="44">
        <f t="shared" si="1"/>
        <v>2.2000000000000002</v>
      </c>
      <c r="Q17" s="18">
        <v>1.1000000000000001</v>
      </c>
      <c r="R17" s="18">
        <v>1.0980000000000001</v>
      </c>
      <c r="S17" s="23">
        <f t="shared" si="2"/>
        <v>1.099</v>
      </c>
      <c r="T17" s="18">
        <v>1.016</v>
      </c>
      <c r="U17" s="18">
        <v>1.02</v>
      </c>
      <c r="V17" s="23">
        <f t="shared" si="3"/>
        <v>1.018</v>
      </c>
      <c r="W17" s="18">
        <v>3.5000000000000003E-2</v>
      </c>
      <c r="X17" s="18">
        <v>3.4000000000000002E-2</v>
      </c>
      <c r="Y17" s="22">
        <f t="shared" si="4"/>
        <v>3.5000000000000003E-2</v>
      </c>
      <c r="Z17" s="20">
        <v>0.80600000000000005</v>
      </c>
      <c r="AA17" s="20">
        <v>0.80700000000000005</v>
      </c>
      <c r="AB17" s="22">
        <f t="shared" si="5"/>
        <v>0.80700000000000005</v>
      </c>
      <c r="AC17" s="20">
        <v>9.6000000000000002E-2</v>
      </c>
      <c r="AD17" s="20">
        <v>8.4000000000000005E-2</v>
      </c>
      <c r="AE17" s="22">
        <f t="shared" si="6"/>
        <v>0.09</v>
      </c>
      <c r="AF17" s="34">
        <v>6.8000000000000005E-2</v>
      </c>
      <c r="AG17" s="34">
        <v>6.7000000000000004E-2</v>
      </c>
      <c r="AH17" s="22">
        <f t="shared" si="7"/>
        <v>6.8000000000000005E-2</v>
      </c>
      <c r="AI17" s="20">
        <v>5.8999999999999997E-2</v>
      </c>
      <c r="AJ17" s="20">
        <v>5.6000000000000001E-2</v>
      </c>
      <c r="AK17" s="22">
        <f t="shared" si="8"/>
        <v>5.8000000000000003E-2</v>
      </c>
      <c r="AL17" s="20">
        <v>6.7969999999999997</v>
      </c>
      <c r="AM17" s="20">
        <v>6.8029999999999999</v>
      </c>
      <c r="AN17" s="22">
        <f t="shared" si="9"/>
        <v>6.8</v>
      </c>
      <c r="AO17" s="57">
        <v>6.9800000000000001E-2</v>
      </c>
      <c r="AP17" s="57">
        <v>7.2900000000000006E-2</v>
      </c>
      <c r="AQ17" s="56">
        <f t="shared" si="10"/>
        <v>7.1400000000000005E-2</v>
      </c>
      <c r="AR17" s="3">
        <v>8.91</v>
      </c>
      <c r="AS17" s="238">
        <v>5.7636849319435093E-2</v>
      </c>
      <c r="AT17" s="242"/>
      <c r="AU17" s="254">
        <v>3.92</v>
      </c>
      <c r="AV17" s="238">
        <v>8.7483951004114786E-3</v>
      </c>
    </row>
    <row r="18" spans="1:48" x14ac:dyDescent="0.3">
      <c r="A18" s="224" t="s">
        <v>13</v>
      </c>
      <c r="B18" s="5" t="s">
        <v>66</v>
      </c>
      <c r="C18" s="6" t="s">
        <v>44</v>
      </c>
      <c r="D18" s="6" t="s">
        <v>67</v>
      </c>
      <c r="E18" s="24">
        <v>29.5</v>
      </c>
      <c r="F18" s="24">
        <v>7</v>
      </c>
      <c r="G18" s="48">
        <v>144</v>
      </c>
      <c r="H18" s="24">
        <v>7.3</v>
      </c>
      <c r="I18" s="24">
        <v>1.2</v>
      </c>
      <c r="J18" s="24">
        <v>5.2</v>
      </c>
      <c r="K18" s="16">
        <v>3.6</v>
      </c>
      <c r="L18" s="16">
        <v>3.6</v>
      </c>
      <c r="M18" s="21">
        <f t="shared" si="0"/>
        <v>3.6</v>
      </c>
      <c r="N18" s="43">
        <v>2.9</v>
      </c>
      <c r="O18" s="43">
        <v>3</v>
      </c>
      <c r="P18" s="44">
        <f t="shared" si="1"/>
        <v>3</v>
      </c>
      <c r="Q18" s="18">
        <v>0.94199999999999995</v>
      </c>
      <c r="R18" s="18">
        <v>0.94599999999999995</v>
      </c>
      <c r="S18" s="23">
        <f t="shared" si="2"/>
        <v>0.94399999999999995</v>
      </c>
      <c r="T18" s="18">
        <v>0.84299999999999997</v>
      </c>
      <c r="U18" s="18">
        <v>0.85</v>
      </c>
      <c r="V18" s="23">
        <f t="shared" si="3"/>
        <v>0.84699999999999998</v>
      </c>
      <c r="W18" s="18">
        <v>0.1</v>
      </c>
      <c r="X18" s="18">
        <v>0.105</v>
      </c>
      <c r="Y18" s="22">
        <f t="shared" si="4"/>
        <v>0.10299999999999999</v>
      </c>
      <c r="Z18" s="20">
        <v>0.51500000000000001</v>
      </c>
      <c r="AA18" s="20">
        <v>0.51600000000000001</v>
      </c>
      <c r="AB18" s="22">
        <f t="shared" si="5"/>
        <v>0.51600000000000001</v>
      </c>
      <c r="AC18" s="20">
        <v>9.1999999999999998E-2</v>
      </c>
      <c r="AD18" s="20">
        <v>8.1000000000000003E-2</v>
      </c>
      <c r="AE18" s="22">
        <f t="shared" si="6"/>
        <v>8.6999999999999994E-2</v>
      </c>
      <c r="AF18" s="34">
        <v>4.4999999999999998E-2</v>
      </c>
      <c r="AG18" s="34">
        <v>4.5999999999999999E-2</v>
      </c>
      <c r="AH18" s="22">
        <f t="shared" si="7"/>
        <v>4.5999999999999999E-2</v>
      </c>
      <c r="AI18" s="20">
        <v>3.2000000000000001E-2</v>
      </c>
      <c r="AJ18" s="20">
        <v>0.03</v>
      </c>
      <c r="AK18" s="22">
        <f t="shared" si="8"/>
        <v>3.1E-2</v>
      </c>
      <c r="AL18" s="20">
        <v>7.8170000000000002</v>
      </c>
      <c r="AM18" s="20">
        <v>7.7830000000000004</v>
      </c>
      <c r="AN18" s="22">
        <f t="shared" si="9"/>
        <v>7.8</v>
      </c>
      <c r="AO18" s="57">
        <v>9.2600000000000002E-2</v>
      </c>
      <c r="AP18" s="57">
        <v>9.5000000000000001E-2</v>
      </c>
      <c r="AQ18" s="56">
        <f t="shared" si="10"/>
        <v>9.3799999999999994E-2</v>
      </c>
      <c r="AR18" s="3">
        <v>8.86</v>
      </c>
      <c r="AS18" s="238">
        <v>1.1446375166164268E-2</v>
      </c>
      <c r="AT18" s="254">
        <v>3.47</v>
      </c>
      <c r="AV18" s="238">
        <v>0.18687877703316524</v>
      </c>
    </row>
    <row r="19" spans="1:48" x14ac:dyDescent="0.3">
      <c r="A19" s="224" t="s">
        <v>14</v>
      </c>
      <c r="B19" s="5" t="s">
        <v>64</v>
      </c>
      <c r="C19" s="6" t="s">
        <v>68</v>
      </c>
      <c r="D19" s="6" t="s">
        <v>36</v>
      </c>
      <c r="E19" s="24">
        <v>30.5</v>
      </c>
      <c r="F19" s="24">
        <v>7.1</v>
      </c>
      <c r="G19" s="48">
        <v>124</v>
      </c>
      <c r="H19" s="24">
        <v>6.6</v>
      </c>
      <c r="I19" s="24">
        <v>0.9</v>
      </c>
      <c r="J19" s="24">
        <v>4.2</v>
      </c>
      <c r="K19" s="16">
        <v>2.7</v>
      </c>
      <c r="L19" s="16">
        <v>2.7</v>
      </c>
      <c r="M19" s="21">
        <f t="shared" si="0"/>
        <v>2.7</v>
      </c>
      <c r="N19" s="43">
        <v>2.4</v>
      </c>
      <c r="O19" s="43">
        <v>2.2999999999999998</v>
      </c>
      <c r="P19" s="44">
        <f t="shared" si="1"/>
        <v>2.4</v>
      </c>
      <c r="Q19" s="18">
        <v>1.1659999999999999</v>
      </c>
      <c r="R19" s="18">
        <v>1.1819999999999999</v>
      </c>
      <c r="S19" s="23">
        <f t="shared" si="2"/>
        <v>1.1739999999999999</v>
      </c>
      <c r="T19" s="18">
        <v>1.109</v>
      </c>
      <c r="U19" s="18">
        <v>1.1200000000000001</v>
      </c>
      <c r="V19" s="23">
        <f t="shared" si="3"/>
        <v>1.115</v>
      </c>
      <c r="W19" s="18">
        <v>4.2000000000000003E-2</v>
      </c>
      <c r="X19" s="18">
        <v>4.3999999999999997E-2</v>
      </c>
      <c r="Y19" s="22">
        <f t="shared" si="4"/>
        <v>4.2999999999999997E-2</v>
      </c>
      <c r="Z19" s="20">
        <v>0.86599999999999999</v>
      </c>
      <c r="AA19" s="20">
        <v>0.86499999999999999</v>
      </c>
      <c r="AB19" s="22">
        <f t="shared" si="5"/>
        <v>0.86599999999999999</v>
      </c>
      <c r="AC19" s="20">
        <v>0.124</v>
      </c>
      <c r="AD19" s="20">
        <v>0.113</v>
      </c>
      <c r="AE19" s="22">
        <f t="shared" si="6"/>
        <v>0.11899999999999999</v>
      </c>
      <c r="AF19" s="34">
        <v>0.09</v>
      </c>
      <c r="AG19" s="34">
        <v>9.1999999999999998E-2</v>
      </c>
      <c r="AH19" s="22">
        <f t="shared" si="7"/>
        <v>9.0999999999999998E-2</v>
      </c>
      <c r="AI19" s="20">
        <v>8.2000000000000003E-2</v>
      </c>
      <c r="AJ19" s="20">
        <v>8.5000000000000006E-2</v>
      </c>
      <c r="AK19" s="22">
        <f t="shared" si="8"/>
        <v>8.4000000000000005E-2</v>
      </c>
      <c r="AL19" s="20">
        <v>6.96</v>
      </c>
      <c r="AM19" s="20">
        <v>6.9279999999999999</v>
      </c>
      <c r="AN19" s="22">
        <f t="shared" si="9"/>
        <v>6.944</v>
      </c>
      <c r="AO19" s="57">
        <v>7.46E-2</v>
      </c>
      <c r="AP19" s="57">
        <v>7.7799999999999994E-2</v>
      </c>
      <c r="AQ19" s="56">
        <f t="shared" si="10"/>
        <v>7.6200000000000004E-2</v>
      </c>
      <c r="AR19" s="3">
        <v>9.4</v>
      </c>
      <c r="AS19" s="238">
        <v>5.7976060463185042E-2</v>
      </c>
      <c r="AT19" s="242"/>
      <c r="AU19" s="254">
        <v>3.55</v>
      </c>
      <c r="AV19" s="238">
        <v>7.013075934130672E-2</v>
      </c>
    </row>
    <row r="20" spans="1:48" x14ac:dyDescent="0.3">
      <c r="A20" s="224" t="s">
        <v>15</v>
      </c>
      <c r="B20" s="5" t="s">
        <v>69</v>
      </c>
      <c r="C20" s="6" t="s">
        <v>70</v>
      </c>
      <c r="D20" s="6" t="s">
        <v>71</v>
      </c>
      <c r="E20" s="24">
        <v>27</v>
      </c>
      <c r="F20" s="24">
        <v>7</v>
      </c>
      <c r="G20" s="48">
        <v>204</v>
      </c>
      <c r="H20" s="24">
        <v>6.9</v>
      </c>
      <c r="I20" s="24">
        <v>0.7</v>
      </c>
      <c r="J20" s="24">
        <v>3.4</v>
      </c>
      <c r="K20" s="16">
        <v>2.4</v>
      </c>
      <c r="L20" s="16">
        <v>2.4</v>
      </c>
      <c r="M20" s="21">
        <f t="shared" si="0"/>
        <v>2.4</v>
      </c>
      <c r="N20" s="43">
        <v>2.1</v>
      </c>
      <c r="O20" s="43">
        <v>2</v>
      </c>
      <c r="P20" s="44">
        <f t="shared" si="1"/>
        <v>2.1</v>
      </c>
      <c r="Q20" s="18">
        <v>1.637</v>
      </c>
      <c r="R20" s="18">
        <v>1.673</v>
      </c>
      <c r="S20" s="23">
        <f t="shared" si="2"/>
        <v>1.655</v>
      </c>
      <c r="T20" s="18">
        <v>1.6040000000000001</v>
      </c>
      <c r="U20" s="18">
        <v>1.5920000000000001</v>
      </c>
      <c r="V20" s="23">
        <f t="shared" si="3"/>
        <v>1.5980000000000001</v>
      </c>
      <c r="W20" s="18">
        <v>2.4E-2</v>
      </c>
      <c r="X20" s="18">
        <v>2.4E-2</v>
      </c>
      <c r="Y20" s="22">
        <f t="shared" si="4"/>
        <v>2.4E-2</v>
      </c>
      <c r="Z20" s="20">
        <v>1.46</v>
      </c>
      <c r="AA20" s="20">
        <v>1.4430000000000001</v>
      </c>
      <c r="AB20" s="22">
        <f t="shared" si="5"/>
        <v>1.452</v>
      </c>
      <c r="AC20" s="20">
        <v>4.3999999999999997E-2</v>
      </c>
      <c r="AD20" s="20">
        <v>3.3000000000000002E-2</v>
      </c>
      <c r="AE20" s="22">
        <f t="shared" si="6"/>
        <v>3.9E-2</v>
      </c>
      <c r="AF20" s="34">
        <v>2.5000000000000001E-2</v>
      </c>
      <c r="AG20" s="34">
        <v>2.3E-2</v>
      </c>
      <c r="AH20" s="22">
        <f t="shared" si="7"/>
        <v>2.4E-2</v>
      </c>
      <c r="AI20" s="20">
        <v>1.7000000000000001E-2</v>
      </c>
      <c r="AJ20" s="20">
        <v>1.7000000000000001E-2</v>
      </c>
      <c r="AK20" s="22">
        <f t="shared" si="8"/>
        <v>1.7000000000000001E-2</v>
      </c>
      <c r="AL20" s="20">
        <v>6.9669999999999996</v>
      </c>
      <c r="AM20" s="20">
        <v>6.8940000000000001</v>
      </c>
      <c r="AN20" s="22">
        <f t="shared" si="9"/>
        <v>6.931</v>
      </c>
      <c r="AO20" s="57">
        <v>5.6899999999999999E-2</v>
      </c>
      <c r="AP20" s="57">
        <v>5.96E-2</v>
      </c>
      <c r="AQ20" s="56">
        <f t="shared" si="10"/>
        <v>5.8299999999999998E-2</v>
      </c>
      <c r="AR20" s="3">
        <v>10.18</v>
      </c>
      <c r="AS20" s="238">
        <v>6.1860333776745581E-2</v>
      </c>
      <c r="AT20" s="254">
        <v>2.0699999999999998</v>
      </c>
      <c r="AV20" s="238">
        <v>2.9002845179318417E-2</v>
      </c>
    </row>
    <row r="21" spans="1:48" x14ac:dyDescent="0.3">
      <c r="A21" s="224" t="s">
        <v>16</v>
      </c>
      <c r="B21" s="5" t="s">
        <v>72</v>
      </c>
      <c r="C21" s="6" t="s">
        <v>73</v>
      </c>
      <c r="D21" s="6" t="s">
        <v>36</v>
      </c>
      <c r="E21" s="24">
        <v>31.6</v>
      </c>
      <c r="F21" s="24">
        <v>7.8</v>
      </c>
      <c r="G21" s="48">
        <v>127</v>
      </c>
      <c r="H21" s="24">
        <v>8.6999999999999993</v>
      </c>
      <c r="I21" s="24">
        <v>1.4</v>
      </c>
      <c r="J21" s="24">
        <v>4.3</v>
      </c>
      <c r="K21" s="16">
        <v>2.9</v>
      </c>
      <c r="L21" s="16">
        <v>2.9</v>
      </c>
      <c r="M21" s="21">
        <f t="shared" si="0"/>
        <v>2.9</v>
      </c>
      <c r="N21" s="43">
        <v>2.4</v>
      </c>
      <c r="O21" s="43">
        <v>2.2999999999999998</v>
      </c>
      <c r="P21" s="44">
        <f t="shared" si="1"/>
        <v>2.4</v>
      </c>
      <c r="Q21" s="18">
        <v>0.93799999999999994</v>
      </c>
      <c r="R21" s="18">
        <v>0.93300000000000005</v>
      </c>
      <c r="S21" s="23">
        <f t="shared" si="2"/>
        <v>0.93600000000000005</v>
      </c>
      <c r="T21" s="18">
        <v>0.83799999999999997</v>
      </c>
      <c r="U21" s="18">
        <v>0.82899999999999996</v>
      </c>
      <c r="V21" s="23">
        <f t="shared" si="3"/>
        <v>0.83399999999999996</v>
      </c>
      <c r="W21" s="18">
        <v>2.5999999999999999E-2</v>
      </c>
      <c r="X21" s="18">
        <v>2.5000000000000001E-2</v>
      </c>
      <c r="Y21" s="22">
        <f t="shared" si="4"/>
        <v>2.5999999999999999E-2</v>
      </c>
      <c r="Z21" s="20">
        <v>0.64500000000000002</v>
      </c>
      <c r="AA21" s="20">
        <v>0.63300000000000001</v>
      </c>
      <c r="AB21" s="22">
        <f t="shared" si="5"/>
        <v>0.63900000000000001</v>
      </c>
      <c r="AC21" s="20">
        <v>9.5000000000000001E-2</v>
      </c>
      <c r="AD21" s="20">
        <v>8.3000000000000004E-2</v>
      </c>
      <c r="AE21" s="22">
        <f t="shared" si="6"/>
        <v>8.8999999999999996E-2</v>
      </c>
      <c r="AF21" s="34">
        <v>5.3999999999999999E-2</v>
      </c>
      <c r="AG21" s="34">
        <v>5.5E-2</v>
      </c>
      <c r="AH21" s="22">
        <f t="shared" si="7"/>
        <v>5.5E-2</v>
      </c>
      <c r="AI21" s="20">
        <v>4.5999999999999999E-2</v>
      </c>
      <c r="AJ21" s="20">
        <v>4.2999999999999997E-2</v>
      </c>
      <c r="AK21" s="22">
        <f t="shared" si="8"/>
        <v>4.4999999999999998E-2</v>
      </c>
      <c r="AL21" s="20">
        <v>6.851</v>
      </c>
      <c r="AM21" s="20">
        <v>6.71</v>
      </c>
      <c r="AN21" s="22">
        <f t="shared" si="9"/>
        <v>6.7809999999999997</v>
      </c>
      <c r="AO21" s="57">
        <v>7.2999999999999995E-2</v>
      </c>
      <c r="AP21" s="57">
        <v>7.51E-2</v>
      </c>
      <c r="AQ21" s="56">
        <f t="shared" si="10"/>
        <v>7.4099999999999999E-2</v>
      </c>
      <c r="AR21" s="3">
        <v>9.58</v>
      </c>
      <c r="AS21" s="238">
        <v>8.5123984243223483E-2</v>
      </c>
      <c r="AT21" s="242"/>
      <c r="AU21" s="254">
        <v>3.37</v>
      </c>
      <c r="AV21" s="238">
        <v>8.6044800613994457E-2</v>
      </c>
    </row>
    <row r="22" spans="1:48" x14ac:dyDescent="0.3">
      <c r="A22" s="224" t="s">
        <v>17</v>
      </c>
      <c r="B22" s="5" t="s">
        <v>74</v>
      </c>
      <c r="C22" s="6" t="s">
        <v>75</v>
      </c>
      <c r="D22" s="6" t="s">
        <v>76</v>
      </c>
      <c r="E22" s="24">
        <v>31.3</v>
      </c>
      <c r="F22" s="24">
        <v>7.6</v>
      </c>
      <c r="G22" s="48">
        <v>217</v>
      </c>
      <c r="H22" s="24">
        <v>7.5</v>
      </c>
      <c r="I22" s="24">
        <v>1.5</v>
      </c>
      <c r="J22" s="24">
        <v>4.5</v>
      </c>
      <c r="K22" s="16">
        <v>3.2</v>
      </c>
      <c r="L22" s="16">
        <v>3.4</v>
      </c>
      <c r="M22" s="21">
        <f t="shared" si="0"/>
        <v>3.3</v>
      </c>
      <c r="N22" s="43">
        <v>2.7</v>
      </c>
      <c r="O22" s="43">
        <v>2.7</v>
      </c>
      <c r="P22" s="44">
        <f t="shared" si="1"/>
        <v>2.7</v>
      </c>
      <c r="Q22" s="18">
        <v>1.659</v>
      </c>
      <c r="R22" s="18">
        <v>1.651</v>
      </c>
      <c r="S22" s="23">
        <f t="shared" si="2"/>
        <v>1.655</v>
      </c>
      <c r="T22" s="18">
        <v>1.5529999999999999</v>
      </c>
      <c r="U22" s="18">
        <v>1.5780000000000001</v>
      </c>
      <c r="V22" s="23">
        <f t="shared" si="3"/>
        <v>1.5660000000000001</v>
      </c>
      <c r="W22" s="18">
        <v>7.6999999999999999E-2</v>
      </c>
      <c r="X22" s="18">
        <v>7.4999999999999997E-2</v>
      </c>
      <c r="Y22" s="22">
        <f t="shared" si="4"/>
        <v>7.5999999999999998E-2</v>
      </c>
      <c r="Z22" s="20">
        <v>1.1459999999999999</v>
      </c>
      <c r="AA22" s="20">
        <v>1.204</v>
      </c>
      <c r="AB22" s="22">
        <f t="shared" si="5"/>
        <v>1.175</v>
      </c>
      <c r="AC22" s="20">
        <v>0.107</v>
      </c>
      <c r="AD22" s="20">
        <v>9.5000000000000001E-2</v>
      </c>
      <c r="AE22" s="22">
        <f t="shared" si="6"/>
        <v>0.10100000000000001</v>
      </c>
      <c r="AF22" s="34">
        <v>5.6000000000000001E-2</v>
      </c>
      <c r="AG22" s="34">
        <v>5.7000000000000002E-2</v>
      </c>
      <c r="AH22" s="22">
        <f t="shared" si="7"/>
        <v>5.7000000000000002E-2</v>
      </c>
      <c r="AI22" s="20">
        <v>4.3999999999999997E-2</v>
      </c>
      <c r="AJ22" s="20">
        <v>4.4999999999999998E-2</v>
      </c>
      <c r="AK22" s="22">
        <f t="shared" si="8"/>
        <v>4.4999999999999998E-2</v>
      </c>
      <c r="AL22" s="20">
        <v>9.5850000000000009</v>
      </c>
      <c r="AM22" s="20">
        <v>10.144</v>
      </c>
      <c r="AN22" s="22">
        <f t="shared" si="9"/>
        <v>9.8650000000000002</v>
      </c>
      <c r="AO22" s="57">
        <v>7.9299999999999995E-2</v>
      </c>
      <c r="AP22" s="57">
        <v>8.2000000000000003E-2</v>
      </c>
      <c r="AQ22" s="56">
        <f t="shared" si="10"/>
        <v>8.0699999999999994E-2</v>
      </c>
      <c r="AR22" s="3">
        <v>9.19</v>
      </c>
      <c r="AS22" s="238">
        <v>0.12035096220856202</v>
      </c>
      <c r="AT22" s="254">
        <v>3.42</v>
      </c>
      <c r="AV22" s="238">
        <v>0.23099217734260308</v>
      </c>
    </row>
    <row r="23" spans="1:48" x14ac:dyDescent="0.3">
      <c r="A23" s="224" t="s">
        <v>18</v>
      </c>
      <c r="B23" s="5" t="s">
        <v>109</v>
      </c>
      <c r="C23" s="6" t="s">
        <v>77</v>
      </c>
      <c r="D23" s="6" t="s">
        <v>36</v>
      </c>
      <c r="E23" s="24">
        <v>31.1</v>
      </c>
      <c r="F23" s="24">
        <v>7.2</v>
      </c>
      <c r="G23" s="48">
        <v>180</v>
      </c>
      <c r="H23" s="24">
        <v>7</v>
      </c>
      <c r="I23" s="24">
        <v>1.5</v>
      </c>
      <c r="J23" s="24">
        <v>4.8</v>
      </c>
      <c r="K23" s="16">
        <v>3.5</v>
      </c>
      <c r="L23" s="16">
        <v>3.2</v>
      </c>
      <c r="M23" s="21">
        <f t="shared" si="0"/>
        <v>3.4</v>
      </c>
      <c r="N23" s="43">
        <v>2.7</v>
      </c>
      <c r="O23" s="43">
        <v>2.8</v>
      </c>
      <c r="P23" s="44">
        <f t="shared" si="1"/>
        <v>2.8</v>
      </c>
      <c r="Q23" s="18">
        <v>1.786</v>
      </c>
      <c r="R23" s="18">
        <v>1.8049999999999999</v>
      </c>
      <c r="S23" s="23">
        <f t="shared" si="2"/>
        <v>1.796</v>
      </c>
      <c r="T23" s="18">
        <v>1.7470000000000001</v>
      </c>
      <c r="U23" s="18">
        <v>1.7370000000000001</v>
      </c>
      <c r="V23" s="23">
        <f t="shared" si="3"/>
        <v>1.742</v>
      </c>
      <c r="W23" s="18">
        <v>0.16</v>
      </c>
      <c r="X23" s="18">
        <v>0.161</v>
      </c>
      <c r="Y23" s="22">
        <f t="shared" si="4"/>
        <v>0.161</v>
      </c>
      <c r="Z23" s="20">
        <v>1.321</v>
      </c>
      <c r="AA23" s="20">
        <v>1.3049999999999999</v>
      </c>
      <c r="AB23" s="22">
        <f t="shared" si="5"/>
        <v>1.3129999999999999</v>
      </c>
      <c r="AC23" s="20">
        <v>0.11899999999999999</v>
      </c>
      <c r="AD23" s="20">
        <v>0.108</v>
      </c>
      <c r="AE23" s="22">
        <f t="shared" si="6"/>
        <v>0.114</v>
      </c>
      <c r="AF23" s="34">
        <v>8.3000000000000004E-2</v>
      </c>
      <c r="AG23" s="34">
        <v>8.6999999999999994E-2</v>
      </c>
      <c r="AH23" s="22">
        <f t="shared" si="7"/>
        <v>8.5000000000000006E-2</v>
      </c>
      <c r="AI23" s="20">
        <v>7.2999999999999995E-2</v>
      </c>
      <c r="AJ23" s="20">
        <v>7.5999999999999998E-2</v>
      </c>
      <c r="AK23" s="22">
        <f t="shared" si="8"/>
        <v>7.4999999999999997E-2</v>
      </c>
      <c r="AL23" s="20">
        <v>11.183999999999999</v>
      </c>
      <c r="AM23" s="20">
        <v>11.052</v>
      </c>
      <c r="AN23" s="22">
        <f t="shared" si="9"/>
        <v>11.118</v>
      </c>
      <c r="AO23" s="57">
        <v>8.43E-2</v>
      </c>
      <c r="AP23" s="57">
        <v>8.6699999999999999E-2</v>
      </c>
      <c r="AQ23" s="56">
        <f t="shared" si="10"/>
        <v>8.5500000000000007E-2</v>
      </c>
      <c r="AR23" s="3">
        <v>10.18</v>
      </c>
      <c r="AS23" s="238">
        <v>9.1625604822063972E-2</v>
      </c>
      <c r="AT23" s="242"/>
      <c r="AU23" s="254">
        <v>2.82</v>
      </c>
      <c r="AV23" s="238">
        <v>0.50631282081503426</v>
      </c>
    </row>
    <row r="24" spans="1:48" x14ac:dyDescent="0.3">
      <c r="A24" s="224" t="s">
        <v>19</v>
      </c>
      <c r="B24" s="5" t="s">
        <v>78</v>
      </c>
      <c r="C24" s="6" t="s">
        <v>44</v>
      </c>
      <c r="D24" s="6" t="s">
        <v>79</v>
      </c>
      <c r="E24" s="24">
        <v>29.5</v>
      </c>
      <c r="F24" s="24">
        <v>7.4</v>
      </c>
      <c r="G24" s="48">
        <v>281</v>
      </c>
      <c r="H24" s="24">
        <v>7.4</v>
      </c>
      <c r="I24" s="24">
        <v>0.9</v>
      </c>
      <c r="J24" s="24">
        <v>4.3</v>
      </c>
      <c r="K24" s="16">
        <v>3.1</v>
      </c>
      <c r="L24" s="16">
        <v>3</v>
      </c>
      <c r="M24" s="21">
        <f t="shared" si="0"/>
        <v>3.1</v>
      </c>
      <c r="N24" s="43">
        <v>2.7</v>
      </c>
      <c r="O24" s="43">
        <v>2.6</v>
      </c>
      <c r="P24" s="44">
        <f t="shared" si="1"/>
        <v>2.7</v>
      </c>
      <c r="Q24" s="18">
        <v>1.28</v>
      </c>
      <c r="R24" s="18">
        <v>1.23</v>
      </c>
      <c r="S24" s="23">
        <f t="shared" si="2"/>
        <v>1.2549999999999999</v>
      </c>
      <c r="T24" s="18">
        <v>1.2250000000000001</v>
      </c>
      <c r="U24" s="18">
        <v>1.212</v>
      </c>
      <c r="V24" s="23">
        <f t="shared" si="3"/>
        <v>1.2190000000000001</v>
      </c>
      <c r="W24" s="18">
        <v>3.7999999999999999E-2</v>
      </c>
      <c r="X24" s="18">
        <v>3.5999999999999997E-2</v>
      </c>
      <c r="Y24" s="22">
        <f t="shared" si="4"/>
        <v>3.6999999999999998E-2</v>
      </c>
      <c r="Z24" s="20">
        <v>0.86</v>
      </c>
      <c r="AA24" s="20">
        <v>0.86799999999999999</v>
      </c>
      <c r="AB24" s="22">
        <f t="shared" si="5"/>
        <v>0.86399999999999999</v>
      </c>
      <c r="AC24" s="20">
        <v>6.2E-2</v>
      </c>
      <c r="AD24" s="20">
        <v>0.05</v>
      </c>
      <c r="AE24" s="22">
        <f t="shared" si="6"/>
        <v>5.6000000000000001E-2</v>
      </c>
      <c r="AF24" s="34">
        <v>4.2999999999999997E-2</v>
      </c>
      <c r="AG24" s="34">
        <v>4.1000000000000002E-2</v>
      </c>
      <c r="AH24" s="22">
        <f t="shared" si="7"/>
        <v>4.2000000000000003E-2</v>
      </c>
      <c r="AI24" s="20">
        <v>3.3000000000000002E-2</v>
      </c>
      <c r="AJ24" s="20">
        <v>3.3000000000000002E-2</v>
      </c>
      <c r="AK24" s="22">
        <f t="shared" si="8"/>
        <v>3.3000000000000002E-2</v>
      </c>
      <c r="AL24" s="20">
        <v>27.431999999999999</v>
      </c>
      <c r="AM24" s="20">
        <v>27.574999999999999</v>
      </c>
      <c r="AN24" s="22">
        <f t="shared" si="9"/>
        <v>27.504000000000001</v>
      </c>
      <c r="AO24" s="57">
        <v>7.7100000000000002E-2</v>
      </c>
      <c r="AP24" s="57">
        <v>7.9299999999999995E-2</v>
      </c>
      <c r="AQ24" s="56">
        <f t="shared" si="10"/>
        <v>7.8200000000000006E-2</v>
      </c>
      <c r="AR24" s="3">
        <v>18.36</v>
      </c>
      <c r="AS24" s="238">
        <v>2.0940176072351109E-2</v>
      </c>
      <c r="AT24" s="254">
        <v>-1.54</v>
      </c>
      <c r="AV24" s="238">
        <v>0.13834832814903006</v>
      </c>
    </row>
    <row r="25" spans="1:48" x14ac:dyDescent="0.3">
      <c r="A25" s="224" t="s">
        <v>20</v>
      </c>
      <c r="B25" s="5" t="s">
        <v>80</v>
      </c>
      <c r="C25" s="6" t="s">
        <v>81</v>
      </c>
      <c r="D25" s="6" t="s">
        <v>36</v>
      </c>
      <c r="E25" s="24">
        <v>31.5</v>
      </c>
      <c r="F25" s="24">
        <v>7.3</v>
      </c>
      <c r="G25" s="48">
        <v>200</v>
      </c>
      <c r="H25" s="24">
        <v>7.5</v>
      </c>
      <c r="I25" s="24">
        <v>1.8</v>
      </c>
      <c r="J25" s="24">
        <v>5.0999999999999996</v>
      </c>
      <c r="K25" s="16">
        <v>3.5</v>
      </c>
      <c r="L25" s="16">
        <v>3.6</v>
      </c>
      <c r="M25" s="21">
        <f t="shared" si="0"/>
        <v>3.6</v>
      </c>
      <c r="N25" s="43">
        <v>2.9</v>
      </c>
      <c r="O25" s="43">
        <v>2.9</v>
      </c>
      <c r="P25" s="44">
        <f t="shared" si="1"/>
        <v>2.9</v>
      </c>
      <c r="Q25" s="18">
        <v>2.0139999999999998</v>
      </c>
      <c r="R25" s="18">
        <v>1.984</v>
      </c>
      <c r="S25" s="23">
        <f t="shared" si="2"/>
        <v>1.9990000000000001</v>
      </c>
      <c r="T25" s="18">
        <v>1.899</v>
      </c>
      <c r="U25" s="18">
        <v>1.911</v>
      </c>
      <c r="V25" s="23">
        <f t="shared" si="3"/>
        <v>1.905</v>
      </c>
      <c r="W25" s="18">
        <v>0.154</v>
      </c>
      <c r="X25" s="18">
        <v>0.14799999999999999</v>
      </c>
      <c r="Y25" s="22">
        <f t="shared" si="4"/>
        <v>0.151</v>
      </c>
      <c r="Z25" s="20">
        <v>1.38</v>
      </c>
      <c r="AA25" s="20">
        <v>1.4</v>
      </c>
      <c r="AB25" s="22">
        <f t="shared" si="5"/>
        <v>1.39</v>
      </c>
      <c r="AC25" s="20">
        <v>0.19500000000000001</v>
      </c>
      <c r="AD25" s="20">
        <v>0.18</v>
      </c>
      <c r="AE25" s="22">
        <f t="shared" si="6"/>
        <v>0.188</v>
      </c>
      <c r="AF25" s="34">
        <v>0.13900000000000001</v>
      </c>
      <c r="AG25" s="34">
        <v>0.14299999999999999</v>
      </c>
      <c r="AH25" s="22">
        <f t="shared" si="7"/>
        <v>0.14099999999999999</v>
      </c>
      <c r="AI25" s="20">
        <v>0.13300000000000001</v>
      </c>
      <c r="AJ25" s="20">
        <v>0.13300000000000001</v>
      </c>
      <c r="AK25" s="22">
        <f t="shared" si="8"/>
        <v>0.13300000000000001</v>
      </c>
      <c r="AL25" s="20">
        <v>10.944000000000001</v>
      </c>
      <c r="AM25" s="20">
        <v>11.089</v>
      </c>
      <c r="AN25" s="22">
        <f t="shared" si="9"/>
        <v>11.016999999999999</v>
      </c>
      <c r="AO25" s="57">
        <v>8.8999999999999996E-2</v>
      </c>
      <c r="AP25" s="57">
        <v>9.0999999999999998E-2</v>
      </c>
      <c r="AQ25" s="56">
        <f t="shared" si="10"/>
        <v>0.09</v>
      </c>
      <c r="AR25" s="3">
        <v>9.26</v>
      </c>
      <c r="AS25" s="238">
        <v>3.7268791929529366E-2</v>
      </c>
      <c r="AT25" s="242"/>
      <c r="AU25" s="254">
        <v>2.59</v>
      </c>
      <c r="AV25" s="238">
        <v>1.4796285763860972E-2</v>
      </c>
    </row>
    <row r="26" spans="1:48" x14ac:dyDescent="0.3">
      <c r="A26" s="224" t="s">
        <v>21</v>
      </c>
      <c r="B26" s="5" t="s">
        <v>82</v>
      </c>
      <c r="C26" s="6" t="s">
        <v>44</v>
      </c>
      <c r="D26" s="6" t="s">
        <v>83</v>
      </c>
      <c r="E26" s="24">
        <v>30.3</v>
      </c>
      <c r="F26" s="24">
        <v>7.1</v>
      </c>
      <c r="G26" s="48">
        <v>188</v>
      </c>
      <c r="H26" s="24">
        <v>7.6</v>
      </c>
      <c r="I26" s="24">
        <v>1.2</v>
      </c>
      <c r="J26" s="24">
        <v>5.5</v>
      </c>
      <c r="K26" s="16">
        <v>3.8</v>
      </c>
      <c r="L26" s="16">
        <v>3.8</v>
      </c>
      <c r="M26" s="21">
        <f t="shared" si="0"/>
        <v>3.8</v>
      </c>
      <c r="N26" s="43">
        <v>3.5</v>
      </c>
      <c r="O26" s="43">
        <v>3.5</v>
      </c>
      <c r="P26" s="44">
        <f t="shared" si="1"/>
        <v>3.5</v>
      </c>
      <c r="Q26" s="18">
        <v>1.282</v>
      </c>
      <c r="R26" s="18">
        <v>1.218</v>
      </c>
      <c r="S26" s="23">
        <f t="shared" si="2"/>
        <v>1.25</v>
      </c>
      <c r="T26" s="18">
        <v>1.208</v>
      </c>
      <c r="U26" s="18">
        <v>1.2030000000000001</v>
      </c>
      <c r="V26" s="23">
        <f t="shared" si="3"/>
        <v>1.206</v>
      </c>
      <c r="W26" s="18">
        <v>8.7999999999999995E-2</v>
      </c>
      <c r="X26" s="18">
        <v>8.8999999999999996E-2</v>
      </c>
      <c r="Y26" s="22">
        <f t="shared" si="4"/>
        <v>8.8999999999999996E-2</v>
      </c>
      <c r="Z26" s="20">
        <v>0.75800000000000001</v>
      </c>
      <c r="AA26" s="20">
        <v>0.76300000000000001</v>
      </c>
      <c r="AB26" s="22">
        <f t="shared" si="5"/>
        <v>0.76100000000000001</v>
      </c>
      <c r="AC26" s="20">
        <v>0.109</v>
      </c>
      <c r="AD26" s="20">
        <v>9.5000000000000001E-2</v>
      </c>
      <c r="AE26" s="22">
        <f t="shared" si="6"/>
        <v>0.10199999999999999</v>
      </c>
      <c r="AF26" s="34">
        <v>7.2999999999999995E-2</v>
      </c>
      <c r="AG26" s="34">
        <v>7.0999999999999994E-2</v>
      </c>
      <c r="AH26" s="22">
        <f t="shared" si="7"/>
        <v>7.1999999999999995E-2</v>
      </c>
      <c r="AI26" s="20">
        <v>5.6000000000000001E-2</v>
      </c>
      <c r="AJ26" s="20">
        <v>5.6000000000000001E-2</v>
      </c>
      <c r="AK26" s="22">
        <f t="shared" si="8"/>
        <v>5.6000000000000001E-2</v>
      </c>
      <c r="AL26" s="20">
        <v>7.9829999999999997</v>
      </c>
      <c r="AM26" s="20">
        <v>8.0739999999999998</v>
      </c>
      <c r="AN26" s="22">
        <f t="shared" si="9"/>
        <v>8.0289999999999999</v>
      </c>
      <c r="AO26" s="57">
        <v>0.1084</v>
      </c>
      <c r="AP26" s="57">
        <v>0.1106</v>
      </c>
      <c r="AQ26" s="56">
        <f t="shared" si="10"/>
        <v>0.1095</v>
      </c>
      <c r="AR26" s="3">
        <v>7.7</v>
      </c>
      <c r="AS26" s="238">
        <v>4.3222718708360114E-2</v>
      </c>
      <c r="AT26" s="254">
        <v>2.2200000000000002</v>
      </c>
      <c r="AV26" s="238">
        <v>2.726772039669258E-3</v>
      </c>
    </row>
    <row r="27" spans="1:48" x14ac:dyDescent="0.3">
      <c r="A27" s="224" t="s">
        <v>22</v>
      </c>
      <c r="B27" s="5" t="s">
        <v>84</v>
      </c>
      <c r="C27" s="6" t="s">
        <v>85</v>
      </c>
      <c r="D27" s="6" t="s">
        <v>36</v>
      </c>
      <c r="E27" s="24">
        <v>31.1</v>
      </c>
      <c r="F27" s="24">
        <v>7.4</v>
      </c>
      <c r="G27" s="48">
        <v>197</v>
      </c>
      <c r="H27" s="24">
        <v>8</v>
      </c>
      <c r="I27" s="24">
        <v>1.9</v>
      </c>
      <c r="J27" s="24">
        <v>5.2</v>
      </c>
      <c r="K27" s="16">
        <v>3.4</v>
      </c>
      <c r="L27" s="16">
        <v>3.5</v>
      </c>
      <c r="M27" s="21">
        <f t="shared" si="0"/>
        <v>3.5</v>
      </c>
      <c r="N27" s="43">
        <v>3.1</v>
      </c>
      <c r="O27" s="43">
        <v>3</v>
      </c>
      <c r="P27" s="44">
        <f t="shared" si="1"/>
        <v>3.1</v>
      </c>
      <c r="Q27" s="18">
        <v>1.7729999999999999</v>
      </c>
      <c r="R27" s="18">
        <v>1.766</v>
      </c>
      <c r="S27" s="23">
        <f t="shared" si="2"/>
        <v>1.77</v>
      </c>
      <c r="T27" s="18">
        <v>1.661</v>
      </c>
      <c r="U27" s="18">
        <v>1.6870000000000001</v>
      </c>
      <c r="V27" s="23">
        <f t="shared" si="3"/>
        <v>1.6739999999999999</v>
      </c>
      <c r="W27" s="18">
        <v>6.4000000000000001E-2</v>
      </c>
      <c r="X27" s="18">
        <v>6.6000000000000003E-2</v>
      </c>
      <c r="Y27" s="22">
        <f t="shared" si="4"/>
        <v>6.5000000000000002E-2</v>
      </c>
      <c r="Z27" s="20">
        <v>1.2649999999999999</v>
      </c>
      <c r="AA27" s="20">
        <v>1.276</v>
      </c>
      <c r="AB27" s="22">
        <f t="shared" si="5"/>
        <v>1.2709999999999999</v>
      </c>
      <c r="AC27" s="20">
        <v>0.161</v>
      </c>
      <c r="AD27" s="20">
        <v>0.14899999999999999</v>
      </c>
      <c r="AE27" s="22">
        <f t="shared" si="6"/>
        <v>0.155</v>
      </c>
      <c r="AF27" s="34">
        <v>0.10100000000000001</v>
      </c>
      <c r="AG27" s="34">
        <v>0.10199999999999999</v>
      </c>
      <c r="AH27" s="22">
        <f t="shared" si="7"/>
        <v>0.10199999999999999</v>
      </c>
      <c r="AI27" s="20">
        <v>8.8999999999999996E-2</v>
      </c>
      <c r="AJ27" s="20">
        <v>9.1999999999999998E-2</v>
      </c>
      <c r="AK27" s="22">
        <f t="shared" si="8"/>
        <v>9.0999999999999998E-2</v>
      </c>
      <c r="AL27" s="20">
        <v>10.654999999999999</v>
      </c>
      <c r="AM27" s="20">
        <v>10.702</v>
      </c>
      <c r="AN27" s="22">
        <f t="shared" si="9"/>
        <v>10.679</v>
      </c>
      <c r="AO27" s="57">
        <v>8.6499999999999994E-2</v>
      </c>
      <c r="AP27" s="57">
        <v>8.8700000000000001E-2</v>
      </c>
      <c r="AQ27" s="56">
        <f t="shared" si="10"/>
        <v>8.7599999999999997E-2</v>
      </c>
      <c r="AR27" s="3">
        <v>8.8800000000000008</v>
      </c>
      <c r="AS27" s="238">
        <v>2.4657821087138387E-2</v>
      </c>
      <c r="AT27" s="242"/>
      <c r="AU27" s="254">
        <v>3.25</v>
      </c>
      <c r="AV27" s="238">
        <v>3.4874988694945493E-2</v>
      </c>
    </row>
    <row r="28" spans="1:48" x14ac:dyDescent="0.3">
      <c r="A28" s="224" t="s">
        <v>23</v>
      </c>
      <c r="B28" s="5" t="s">
        <v>86</v>
      </c>
      <c r="C28" s="6" t="s">
        <v>87</v>
      </c>
      <c r="D28" s="6" t="s">
        <v>88</v>
      </c>
      <c r="E28" s="24">
        <v>28.8</v>
      </c>
      <c r="F28" s="24">
        <v>7</v>
      </c>
      <c r="G28" s="48">
        <v>155</v>
      </c>
      <c r="H28" s="24">
        <v>7.4</v>
      </c>
      <c r="I28" s="24">
        <v>1</v>
      </c>
      <c r="J28" s="24">
        <v>5.9</v>
      </c>
      <c r="K28" s="16">
        <v>4.0999999999999996</v>
      </c>
      <c r="L28" s="16">
        <v>4.2</v>
      </c>
      <c r="M28" s="21">
        <f t="shared" si="0"/>
        <v>4.2</v>
      </c>
      <c r="N28" s="43">
        <v>3.9</v>
      </c>
      <c r="O28" s="43">
        <v>3.8</v>
      </c>
      <c r="P28" s="44">
        <f t="shared" si="1"/>
        <v>3.9</v>
      </c>
      <c r="Q28" s="18">
        <v>1.37</v>
      </c>
      <c r="R28" s="18">
        <v>1.3280000000000001</v>
      </c>
      <c r="S28" s="23">
        <f t="shared" si="2"/>
        <v>1.349</v>
      </c>
      <c r="T28" s="18">
        <v>1.2709999999999999</v>
      </c>
      <c r="U28" s="18">
        <v>1.2729999999999999</v>
      </c>
      <c r="V28" s="23">
        <f t="shared" si="3"/>
        <v>1.272</v>
      </c>
      <c r="W28" s="18">
        <v>2.3E-2</v>
      </c>
      <c r="X28" s="18">
        <v>2.1999999999999999E-2</v>
      </c>
      <c r="Y28" s="22">
        <f t="shared" si="4"/>
        <v>2.3E-2</v>
      </c>
      <c r="Z28" s="20">
        <v>0.93799999999999994</v>
      </c>
      <c r="AA28" s="20">
        <v>0.94199999999999995</v>
      </c>
      <c r="AB28" s="22">
        <f t="shared" si="5"/>
        <v>0.94</v>
      </c>
      <c r="AC28" s="20">
        <v>0.108</v>
      </c>
      <c r="AD28" s="20">
        <v>9.2999999999999999E-2</v>
      </c>
      <c r="AE28" s="22">
        <f t="shared" si="6"/>
        <v>0.10100000000000001</v>
      </c>
      <c r="AF28" s="34">
        <v>7.4999999999999997E-2</v>
      </c>
      <c r="AG28" s="34">
        <v>7.3999999999999996E-2</v>
      </c>
      <c r="AH28" s="22">
        <f t="shared" si="7"/>
        <v>7.4999999999999997E-2</v>
      </c>
      <c r="AI28" s="20">
        <v>6.6000000000000003E-2</v>
      </c>
      <c r="AJ28" s="20">
        <v>6.7000000000000004E-2</v>
      </c>
      <c r="AK28" s="22">
        <f t="shared" si="8"/>
        <v>6.7000000000000004E-2</v>
      </c>
      <c r="AL28" s="20">
        <v>7.8170000000000002</v>
      </c>
      <c r="AM28" s="20">
        <v>7.8280000000000003</v>
      </c>
      <c r="AN28" s="22">
        <f t="shared" si="9"/>
        <v>7.8230000000000004</v>
      </c>
      <c r="AO28" s="57">
        <v>0.1173</v>
      </c>
      <c r="AP28" s="57">
        <v>0.11799999999999999</v>
      </c>
      <c r="AQ28" s="56">
        <f t="shared" si="10"/>
        <v>0.1177</v>
      </c>
      <c r="AR28" s="3">
        <v>7.78</v>
      </c>
      <c r="AS28" s="238">
        <v>5.1437195863074124E-2</v>
      </c>
      <c r="AT28" s="254">
        <v>2.31</v>
      </c>
      <c r="AV28" s="238">
        <v>0.24136074004779579</v>
      </c>
    </row>
    <row r="29" spans="1:48" x14ac:dyDescent="0.3">
      <c r="A29" s="224" t="s">
        <v>24</v>
      </c>
      <c r="B29" s="5" t="s">
        <v>89</v>
      </c>
      <c r="C29" s="6" t="s">
        <v>42</v>
      </c>
      <c r="D29" s="6" t="s">
        <v>36</v>
      </c>
      <c r="E29" s="24">
        <v>31.8</v>
      </c>
      <c r="F29" s="24">
        <v>7.4</v>
      </c>
      <c r="G29" s="48">
        <v>209</v>
      </c>
      <c r="H29" s="24">
        <v>8.9</v>
      </c>
      <c r="I29" s="24">
        <v>1.5</v>
      </c>
      <c r="J29" s="24">
        <v>4.7</v>
      </c>
      <c r="K29" s="16">
        <v>3.4</v>
      </c>
      <c r="L29" s="16">
        <v>3.5</v>
      </c>
      <c r="M29" s="21">
        <f t="shared" si="0"/>
        <v>3.5</v>
      </c>
      <c r="N29" s="43">
        <v>3.1</v>
      </c>
      <c r="O29" s="43">
        <v>3</v>
      </c>
      <c r="P29" s="44">
        <f t="shared" si="1"/>
        <v>3.1</v>
      </c>
      <c r="Q29" s="18">
        <v>2.0750000000000002</v>
      </c>
      <c r="R29" s="18">
        <v>2.0139999999999998</v>
      </c>
      <c r="S29" s="23">
        <f t="shared" si="2"/>
        <v>2.0449999999999999</v>
      </c>
      <c r="T29" s="18">
        <v>1.9470000000000001</v>
      </c>
      <c r="U29" s="18">
        <v>1.964</v>
      </c>
      <c r="V29" s="23">
        <f t="shared" si="3"/>
        <v>1.956</v>
      </c>
      <c r="W29" s="18">
        <v>3.7999999999999999E-2</v>
      </c>
      <c r="X29" s="18">
        <v>3.5000000000000003E-2</v>
      </c>
      <c r="Y29" s="22">
        <f t="shared" si="4"/>
        <v>3.6999999999999998E-2</v>
      </c>
      <c r="Z29" s="20">
        <v>1.5589999999999999</v>
      </c>
      <c r="AA29" s="20">
        <v>1.591</v>
      </c>
      <c r="AB29" s="22">
        <f t="shared" si="5"/>
        <v>1.575</v>
      </c>
      <c r="AC29" s="20">
        <v>0.16900000000000001</v>
      </c>
      <c r="AD29" s="20">
        <v>0.153</v>
      </c>
      <c r="AE29" s="22">
        <f t="shared" si="6"/>
        <v>0.161</v>
      </c>
      <c r="AF29" s="34">
        <v>0.122</v>
      </c>
      <c r="AG29" s="34">
        <v>0.123</v>
      </c>
      <c r="AH29" s="22">
        <f t="shared" si="7"/>
        <v>0.123</v>
      </c>
      <c r="AI29" s="20">
        <v>0.114</v>
      </c>
      <c r="AJ29" s="20">
        <v>0.11600000000000001</v>
      </c>
      <c r="AK29" s="22">
        <f t="shared" si="8"/>
        <v>0.115</v>
      </c>
      <c r="AL29" s="20">
        <v>11.148999999999999</v>
      </c>
      <c r="AM29" s="20">
        <v>11.334</v>
      </c>
      <c r="AN29" s="22">
        <f t="shared" si="9"/>
        <v>11.242000000000001</v>
      </c>
      <c r="AO29" s="57">
        <v>8.6099999999999996E-2</v>
      </c>
      <c r="AP29" s="57">
        <v>8.8099999999999998E-2</v>
      </c>
      <c r="AQ29" s="56">
        <f t="shared" si="10"/>
        <v>8.7099999999999997E-2</v>
      </c>
      <c r="AR29" s="3">
        <v>10.16</v>
      </c>
      <c r="AS29" s="238">
        <v>5.654034731913047E-2</v>
      </c>
      <c r="AT29" s="242"/>
      <c r="AU29" s="254">
        <v>5.48</v>
      </c>
      <c r="AV29" s="238">
        <v>5.6275092473624395E-2</v>
      </c>
    </row>
    <row r="30" spans="1:48" x14ac:dyDescent="0.3">
      <c r="A30" s="224" t="s">
        <v>25</v>
      </c>
      <c r="B30" s="5" t="s">
        <v>90</v>
      </c>
      <c r="C30" s="6" t="s">
        <v>44</v>
      </c>
      <c r="D30" s="6" t="s">
        <v>91</v>
      </c>
      <c r="E30" s="24">
        <v>26.9</v>
      </c>
      <c r="F30" s="24">
        <v>7.3</v>
      </c>
      <c r="G30" s="48">
        <v>219</v>
      </c>
      <c r="H30" s="24">
        <v>7.4</v>
      </c>
      <c r="I30" s="24">
        <v>1.1000000000000001</v>
      </c>
      <c r="J30" s="24">
        <v>5.6</v>
      </c>
      <c r="K30" s="16">
        <v>4</v>
      </c>
      <c r="L30" s="16">
        <v>4</v>
      </c>
      <c r="M30" s="21">
        <f t="shared" si="0"/>
        <v>4</v>
      </c>
      <c r="N30" s="43">
        <v>3.6</v>
      </c>
      <c r="O30" s="43">
        <v>3.5</v>
      </c>
      <c r="P30" s="44">
        <f t="shared" si="1"/>
        <v>3.6</v>
      </c>
      <c r="Q30" s="18">
        <v>3.0630000000000002</v>
      </c>
      <c r="R30" s="18">
        <v>3.1110000000000002</v>
      </c>
      <c r="S30" s="23">
        <f t="shared" si="2"/>
        <v>3.0870000000000002</v>
      </c>
      <c r="T30" s="18">
        <v>3.056</v>
      </c>
      <c r="U30" s="18">
        <v>3.0710000000000002</v>
      </c>
      <c r="V30" s="23">
        <f t="shared" si="3"/>
        <v>3.0640000000000001</v>
      </c>
      <c r="W30" s="18">
        <v>0.04</v>
      </c>
      <c r="X30" s="18">
        <v>4.1000000000000002E-2</v>
      </c>
      <c r="Y30" s="22">
        <f t="shared" si="4"/>
        <v>4.1000000000000002E-2</v>
      </c>
      <c r="Z30" s="20">
        <v>2.552</v>
      </c>
      <c r="AA30" s="20">
        <v>2.6269999999999998</v>
      </c>
      <c r="AB30" s="22">
        <f t="shared" si="5"/>
        <v>2.59</v>
      </c>
      <c r="AC30" s="20">
        <v>0.14199999999999999</v>
      </c>
      <c r="AD30" s="20">
        <v>0.128</v>
      </c>
      <c r="AE30" s="22">
        <f t="shared" si="6"/>
        <v>0.13500000000000001</v>
      </c>
      <c r="AF30" s="34">
        <v>9.4E-2</v>
      </c>
      <c r="AG30" s="34">
        <v>9.1999999999999998E-2</v>
      </c>
      <c r="AH30" s="22">
        <f t="shared" si="7"/>
        <v>9.2999999999999999E-2</v>
      </c>
      <c r="AI30" s="20">
        <v>8.4000000000000005E-2</v>
      </c>
      <c r="AJ30" s="20">
        <v>8.3000000000000004E-2</v>
      </c>
      <c r="AK30" s="22">
        <f t="shared" si="8"/>
        <v>8.4000000000000005E-2</v>
      </c>
      <c r="AL30" s="20">
        <v>9.5549999999999997</v>
      </c>
      <c r="AM30" s="20">
        <v>9.84</v>
      </c>
      <c r="AN30" s="22">
        <f t="shared" si="9"/>
        <v>9.6980000000000004</v>
      </c>
      <c r="AO30" s="57">
        <v>0.11459999999999999</v>
      </c>
      <c r="AP30" s="57">
        <v>0.1162</v>
      </c>
      <c r="AQ30" s="56">
        <f t="shared" si="10"/>
        <v>0.1154</v>
      </c>
      <c r="AR30" s="3">
        <v>6.4</v>
      </c>
      <c r="AS30" s="238">
        <v>0.10676203157509184</v>
      </c>
      <c r="AT30" s="254">
        <v>4.04</v>
      </c>
      <c r="AV30" s="238">
        <v>0.26164148035682827</v>
      </c>
    </row>
    <row r="31" spans="1:48" x14ac:dyDescent="0.3">
      <c r="A31" s="224" t="s">
        <v>26</v>
      </c>
      <c r="B31" s="5" t="s">
        <v>92</v>
      </c>
      <c r="C31" s="6" t="s">
        <v>93</v>
      </c>
      <c r="D31" s="6" t="s">
        <v>36</v>
      </c>
      <c r="E31" s="24">
        <v>30.9</v>
      </c>
      <c r="F31" s="24">
        <v>7.6</v>
      </c>
      <c r="G31" s="48">
        <v>195</v>
      </c>
      <c r="H31" s="24">
        <v>8.6</v>
      </c>
      <c r="I31" s="24">
        <v>2.2000000000000002</v>
      </c>
      <c r="J31" s="24">
        <v>5.5</v>
      </c>
      <c r="K31" s="16">
        <v>3.9</v>
      </c>
      <c r="L31" s="16">
        <v>3.9</v>
      </c>
      <c r="M31" s="21">
        <f t="shared" si="0"/>
        <v>3.9</v>
      </c>
      <c r="N31" s="43">
        <v>3.4</v>
      </c>
      <c r="O31" s="43">
        <v>3.3</v>
      </c>
      <c r="P31" s="44">
        <f t="shared" si="1"/>
        <v>3.4</v>
      </c>
      <c r="Q31" s="18">
        <v>1.9279999999999999</v>
      </c>
      <c r="R31" s="18">
        <v>1.8620000000000001</v>
      </c>
      <c r="S31" s="23">
        <f t="shared" si="2"/>
        <v>1.895</v>
      </c>
      <c r="T31" s="18">
        <v>1.794</v>
      </c>
      <c r="U31" s="18">
        <v>1.78</v>
      </c>
      <c r="V31" s="23">
        <f t="shared" si="3"/>
        <v>1.7869999999999999</v>
      </c>
      <c r="W31" s="18">
        <v>4.4999999999999998E-2</v>
      </c>
      <c r="X31" s="18">
        <v>4.7E-2</v>
      </c>
      <c r="Y31" s="22">
        <f t="shared" si="4"/>
        <v>4.5999999999999999E-2</v>
      </c>
      <c r="Z31" s="20">
        <v>1.429</v>
      </c>
      <c r="AA31" s="20">
        <v>1.4339999999999999</v>
      </c>
      <c r="AB31" s="22">
        <f t="shared" si="5"/>
        <v>1.4319999999999999</v>
      </c>
      <c r="AC31" s="20">
        <v>0.14799999999999999</v>
      </c>
      <c r="AD31" s="20">
        <v>0.13100000000000001</v>
      </c>
      <c r="AE31" s="22">
        <f t="shared" si="6"/>
        <v>0.14000000000000001</v>
      </c>
      <c r="AF31" s="34">
        <v>8.8999999999999996E-2</v>
      </c>
      <c r="AG31" s="34">
        <v>8.7999999999999995E-2</v>
      </c>
      <c r="AH31" s="22">
        <f t="shared" si="7"/>
        <v>8.8999999999999996E-2</v>
      </c>
      <c r="AI31" s="20">
        <v>7.9000000000000001E-2</v>
      </c>
      <c r="AJ31" s="20">
        <v>7.4999999999999997E-2</v>
      </c>
      <c r="AK31" s="22">
        <f t="shared" si="8"/>
        <v>7.6999999999999999E-2</v>
      </c>
      <c r="AL31" s="20">
        <v>10.539</v>
      </c>
      <c r="AM31" s="20">
        <v>10.558</v>
      </c>
      <c r="AN31" s="22">
        <f t="shared" si="9"/>
        <v>10.548999999999999</v>
      </c>
      <c r="AO31" s="57">
        <v>9.1200000000000003E-2</v>
      </c>
      <c r="AP31" s="57">
        <v>9.3799999999999994E-2</v>
      </c>
      <c r="AQ31" s="56">
        <f t="shared" si="10"/>
        <v>9.2499999999999999E-2</v>
      </c>
      <c r="AR31" s="3">
        <v>8.77</v>
      </c>
      <c r="AS31" s="238">
        <v>9.8519799772110409E-2</v>
      </c>
      <c r="AT31" s="242"/>
      <c r="AU31" s="254">
        <v>4.63</v>
      </c>
      <c r="AV31" s="238">
        <v>0.17140141167451997</v>
      </c>
    </row>
    <row r="32" spans="1:48" x14ac:dyDescent="0.3">
      <c r="A32" s="224" t="s">
        <v>27</v>
      </c>
      <c r="B32" s="5" t="s">
        <v>94</v>
      </c>
      <c r="C32" s="6" t="s">
        <v>95</v>
      </c>
      <c r="D32" s="6" t="s">
        <v>96</v>
      </c>
      <c r="E32" s="24">
        <v>24.7</v>
      </c>
      <c r="F32" s="24">
        <v>8.1999999999999993</v>
      </c>
      <c r="G32" s="48">
        <v>198</v>
      </c>
      <c r="H32" s="24">
        <v>4.8</v>
      </c>
      <c r="I32" s="24">
        <v>0.7</v>
      </c>
      <c r="J32" s="24">
        <v>3</v>
      </c>
      <c r="K32" s="16">
        <v>2.2000000000000002</v>
      </c>
      <c r="L32" s="16">
        <v>2.5</v>
      </c>
      <c r="M32" s="21">
        <f t="shared" si="0"/>
        <v>2.4</v>
      </c>
      <c r="N32" s="43">
        <v>1.9</v>
      </c>
      <c r="O32" s="43">
        <v>1.9</v>
      </c>
      <c r="P32" s="44">
        <f t="shared" si="1"/>
        <v>1.9</v>
      </c>
      <c r="Q32" s="18">
        <v>1.117</v>
      </c>
      <c r="R32" s="18">
        <v>1.0629999999999999</v>
      </c>
      <c r="S32" s="23">
        <f t="shared" si="2"/>
        <v>1.0900000000000001</v>
      </c>
      <c r="T32" s="18">
        <v>1.0069999999999999</v>
      </c>
      <c r="U32" s="18">
        <v>0.98699999999999999</v>
      </c>
      <c r="V32" s="23">
        <f t="shared" si="3"/>
        <v>0.997</v>
      </c>
      <c r="W32" s="18">
        <v>1.7999999999999999E-2</v>
      </c>
      <c r="X32" s="18">
        <v>1.7000000000000001E-2</v>
      </c>
      <c r="Y32" s="22">
        <f t="shared" si="4"/>
        <v>1.7999999999999999E-2</v>
      </c>
      <c r="Z32" s="20">
        <v>0.82699999999999996</v>
      </c>
      <c r="AA32" s="20">
        <v>0.83799999999999997</v>
      </c>
      <c r="AB32" s="22">
        <f t="shared" si="5"/>
        <v>0.83299999999999996</v>
      </c>
      <c r="AC32" s="20">
        <v>6.0999999999999999E-2</v>
      </c>
      <c r="AD32" s="20">
        <v>4.8000000000000001E-2</v>
      </c>
      <c r="AE32" s="22">
        <f t="shared" si="6"/>
        <v>5.5E-2</v>
      </c>
      <c r="AF32" s="34">
        <v>4.2000000000000003E-2</v>
      </c>
      <c r="AG32" s="34">
        <v>3.9E-2</v>
      </c>
      <c r="AH32" s="22">
        <f t="shared" si="7"/>
        <v>4.1000000000000002E-2</v>
      </c>
      <c r="AI32" s="20">
        <v>3.5999999999999997E-2</v>
      </c>
      <c r="AJ32" s="20">
        <v>3.4000000000000002E-2</v>
      </c>
      <c r="AK32" s="22">
        <f t="shared" si="8"/>
        <v>3.5000000000000003E-2</v>
      </c>
      <c r="AL32" s="20">
        <v>9.6470000000000002</v>
      </c>
      <c r="AM32" s="20">
        <v>9.7590000000000003</v>
      </c>
      <c r="AN32" s="22">
        <f t="shared" si="9"/>
        <v>9.7029999999999994</v>
      </c>
      <c r="AO32" s="57">
        <v>5.3600000000000002E-2</v>
      </c>
      <c r="AP32" s="57">
        <v>5.5899999999999998E-2</v>
      </c>
      <c r="AQ32" s="56">
        <f t="shared" si="10"/>
        <v>5.4800000000000001E-2</v>
      </c>
      <c r="AR32" s="3">
        <v>13.99</v>
      </c>
      <c r="AS32" s="238">
        <v>2.7551618112484692E-2</v>
      </c>
      <c r="AT32" s="254">
        <v>6.17</v>
      </c>
      <c r="AV32" s="238">
        <v>0.16651191677503863</v>
      </c>
    </row>
    <row r="33" spans="1:48" x14ac:dyDescent="0.3">
      <c r="A33" s="224" t="s">
        <v>28</v>
      </c>
      <c r="B33" s="5" t="s">
        <v>97</v>
      </c>
      <c r="C33" s="6" t="s">
        <v>98</v>
      </c>
      <c r="D33" s="6" t="s">
        <v>36</v>
      </c>
      <c r="E33" s="24">
        <v>30.8</v>
      </c>
      <c r="F33" s="24">
        <v>7.3</v>
      </c>
      <c r="G33" s="48">
        <v>180</v>
      </c>
      <c r="H33" s="24">
        <v>6.3</v>
      </c>
      <c r="I33" s="24">
        <v>2.7</v>
      </c>
      <c r="J33" s="24">
        <v>5.0999999999999996</v>
      </c>
      <c r="K33" s="16">
        <v>3.3</v>
      </c>
      <c r="L33" s="16">
        <v>3.4</v>
      </c>
      <c r="M33" s="21">
        <f t="shared" si="0"/>
        <v>3.4</v>
      </c>
      <c r="N33" s="43">
        <v>3.1</v>
      </c>
      <c r="O33" s="43">
        <v>3</v>
      </c>
      <c r="P33" s="44">
        <f t="shared" si="1"/>
        <v>3.1</v>
      </c>
      <c r="Q33" s="18">
        <v>1.75</v>
      </c>
      <c r="R33" s="18">
        <v>1.6970000000000001</v>
      </c>
      <c r="S33" s="23">
        <f t="shared" si="2"/>
        <v>1.724</v>
      </c>
      <c r="T33" s="18">
        <v>1.611</v>
      </c>
      <c r="U33" s="18">
        <v>1.6180000000000001</v>
      </c>
      <c r="V33" s="23">
        <f t="shared" si="3"/>
        <v>1.615</v>
      </c>
      <c r="W33" s="18">
        <v>2.5000000000000001E-2</v>
      </c>
      <c r="X33" s="18">
        <v>2.9000000000000001E-2</v>
      </c>
      <c r="Y33" s="22">
        <f t="shared" si="4"/>
        <v>2.7E-2</v>
      </c>
      <c r="Z33" s="20">
        <v>1.304</v>
      </c>
      <c r="AA33" s="20">
        <v>1.31</v>
      </c>
      <c r="AB33" s="22">
        <f t="shared" si="5"/>
        <v>1.3069999999999999</v>
      </c>
      <c r="AC33" s="20">
        <v>0.12</v>
      </c>
      <c r="AD33" s="20">
        <v>0.107</v>
      </c>
      <c r="AE33" s="22">
        <f t="shared" si="6"/>
        <v>0.114</v>
      </c>
      <c r="AF33" s="34">
        <v>7.3999999999999996E-2</v>
      </c>
      <c r="AG33" s="34">
        <v>7.8E-2</v>
      </c>
      <c r="AH33" s="22">
        <f t="shared" si="7"/>
        <v>7.5999999999999998E-2</v>
      </c>
      <c r="AI33" s="20">
        <v>6.9000000000000006E-2</v>
      </c>
      <c r="AJ33" s="20">
        <v>7.0000000000000007E-2</v>
      </c>
      <c r="AK33" s="22">
        <f t="shared" si="8"/>
        <v>7.0000000000000007E-2</v>
      </c>
      <c r="AL33" s="20">
        <v>10.151999999999999</v>
      </c>
      <c r="AM33" s="20">
        <v>10.172000000000001</v>
      </c>
      <c r="AN33" s="22">
        <f t="shared" si="9"/>
        <v>10.162000000000001</v>
      </c>
      <c r="AO33" s="57">
        <v>8.6099999999999996E-2</v>
      </c>
      <c r="AP33" s="57">
        <v>8.7599999999999997E-2</v>
      </c>
      <c r="AQ33" s="56">
        <f t="shared" si="10"/>
        <v>8.6900000000000005E-2</v>
      </c>
      <c r="AR33" s="3">
        <v>9.02</v>
      </c>
      <c r="AS33" s="238">
        <v>8.924016948912955E-2</v>
      </c>
      <c r="AT33" s="242"/>
      <c r="AU33" s="254">
        <v>4.45</v>
      </c>
      <c r="AV33" s="238">
        <v>4.1339257065176618E-2</v>
      </c>
    </row>
    <row r="34" spans="1:48" x14ac:dyDescent="0.3">
      <c r="A34" s="224" t="s">
        <v>29</v>
      </c>
      <c r="B34" s="5" t="s">
        <v>99</v>
      </c>
      <c r="C34" s="6" t="s">
        <v>44</v>
      </c>
      <c r="D34" s="6" t="s">
        <v>100</v>
      </c>
      <c r="E34" s="24">
        <v>29.6</v>
      </c>
      <c r="F34" s="24">
        <v>8.9</v>
      </c>
      <c r="G34" s="48">
        <v>213</v>
      </c>
      <c r="H34" s="24">
        <v>5</v>
      </c>
      <c r="I34" s="24">
        <v>1.3</v>
      </c>
      <c r="J34" s="24">
        <v>6.5</v>
      </c>
      <c r="K34" s="16">
        <v>4.5999999999999996</v>
      </c>
      <c r="L34" s="16">
        <v>4.5999999999999996</v>
      </c>
      <c r="M34" s="21">
        <f t="shared" si="0"/>
        <v>4.5999999999999996</v>
      </c>
      <c r="N34" s="43">
        <v>4.0999999999999996</v>
      </c>
      <c r="O34" s="43">
        <v>4.0999999999999996</v>
      </c>
      <c r="P34" s="44">
        <f t="shared" si="1"/>
        <v>4.0999999999999996</v>
      </c>
      <c r="Q34" s="18">
        <v>1.927</v>
      </c>
      <c r="R34" s="18">
        <v>1.921</v>
      </c>
      <c r="S34" s="23">
        <f t="shared" si="2"/>
        <v>1.9239999999999999</v>
      </c>
      <c r="T34" s="18">
        <v>1.839</v>
      </c>
      <c r="U34" s="18">
        <v>1.8540000000000001</v>
      </c>
      <c r="V34" s="23">
        <f t="shared" si="3"/>
        <v>1.847</v>
      </c>
      <c r="W34" s="18">
        <v>0.247</v>
      </c>
      <c r="X34" s="18">
        <v>0.246</v>
      </c>
      <c r="Y34" s="22">
        <f t="shared" si="4"/>
        <v>0.247</v>
      </c>
      <c r="Z34" s="20">
        <v>1.177</v>
      </c>
      <c r="AA34" s="20">
        <v>1.1870000000000001</v>
      </c>
      <c r="AB34" s="22">
        <f t="shared" si="5"/>
        <v>1.1819999999999999</v>
      </c>
      <c r="AC34" s="20">
        <v>0.29199999999999998</v>
      </c>
      <c r="AD34" s="20">
        <v>0.28599999999999998</v>
      </c>
      <c r="AE34" s="22">
        <f t="shared" si="6"/>
        <v>0.28899999999999998</v>
      </c>
      <c r="AF34" s="34">
        <v>0.24099999999999999</v>
      </c>
      <c r="AG34" s="34">
        <v>0.251</v>
      </c>
      <c r="AH34" s="22">
        <f t="shared" si="7"/>
        <v>0.246</v>
      </c>
      <c r="AI34" s="20">
        <v>0.22800000000000001</v>
      </c>
      <c r="AJ34" s="20">
        <v>0.22900000000000001</v>
      </c>
      <c r="AK34" s="22">
        <f t="shared" si="8"/>
        <v>0.22900000000000001</v>
      </c>
      <c r="AL34" s="20">
        <v>12.7</v>
      </c>
      <c r="AM34" s="20">
        <v>12.766</v>
      </c>
      <c r="AN34" s="22">
        <f t="shared" si="9"/>
        <v>12.733000000000001</v>
      </c>
      <c r="AO34" s="57">
        <v>0.1162</v>
      </c>
      <c r="AP34" s="57">
        <v>0.11749999999999999</v>
      </c>
      <c r="AQ34" s="56">
        <f t="shared" si="10"/>
        <v>0.1169</v>
      </c>
      <c r="AR34" s="3">
        <v>9.9600000000000009</v>
      </c>
      <c r="AS34" s="238">
        <v>4.9162038782412931E-2</v>
      </c>
      <c r="AT34" s="254">
        <v>4.8600000000000003</v>
      </c>
      <c r="AV34" s="238">
        <v>2.8731721347528997E-2</v>
      </c>
    </row>
    <row r="35" spans="1:48" x14ac:dyDescent="0.3">
      <c r="A35" s="224" t="s">
        <v>30</v>
      </c>
      <c r="B35" s="5" t="s">
        <v>101</v>
      </c>
      <c r="C35" s="6" t="s">
        <v>44</v>
      </c>
      <c r="D35" s="6" t="s">
        <v>194</v>
      </c>
      <c r="E35" s="24">
        <v>31</v>
      </c>
      <c r="F35" s="24">
        <v>8.8000000000000007</v>
      </c>
      <c r="G35" s="48">
        <v>282</v>
      </c>
      <c r="H35" s="24">
        <v>7.3</v>
      </c>
      <c r="I35" s="24">
        <v>1.5</v>
      </c>
      <c r="J35" s="24">
        <v>5.6</v>
      </c>
      <c r="K35" s="16">
        <v>4</v>
      </c>
      <c r="L35" s="16">
        <v>4.2</v>
      </c>
      <c r="M35" s="21">
        <f t="shared" si="0"/>
        <v>4.0999999999999996</v>
      </c>
      <c r="N35" s="43">
        <v>3.5</v>
      </c>
      <c r="O35" s="43">
        <v>3.5</v>
      </c>
      <c r="P35" s="44">
        <f t="shared" si="1"/>
        <v>3.5</v>
      </c>
      <c r="Q35" s="18">
        <v>2.46</v>
      </c>
      <c r="R35" s="18">
        <v>2.4239999999999999</v>
      </c>
      <c r="S35" s="23">
        <f t="shared" si="2"/>
        <v>2.4420000000000002</v>
      </c>
      <c r="T35" s="18">
        <v>2.351</v>
      </c>
      <c r="U35" s="18">
        <v>2.355</v>
      </c>
      <c r="V35" s="23">
        <f t="shared" si="3"/>
        <v>2.3530000000000002</v>
      </c>
      <c r="W35" s="18">
        <v>0.25900000000000001</v>
      </c>
      <c r="X35" s="18">
        <v>0.26100000000000001</v>
      </c>
      <c r="Y35" s="22">
        <f t="shared" si="4"/>
        <v>0.26</v>
      </c>
      <c r="Z35" s="20">
        <v>1.6220000000000001</v>
      </c>
      <c r="AA35" s="20">
        <v>1.6259999999999999</v>
      </c>
      <c r="AB35" s="22">
        <f t="shared" si="5"/>
        <v>1.6240000000000001</v>
      </c>
      <c r="AC35" s="20">
        <v>0.17799999999999999</v>
      </c>
      <c r="AD35" s="20">
        <v>0.161</v>
      </c>
      <c r="AE35" s="22">
        <f t="shared" si="6"/>
        <v>0.17</v>
      </c>
      <c r="AF35" s="34">
        <v>0.11799999999999999</v>
      </c>
      <c r="AG35" s="34">
        <v>0.11799999999999999</v>
      </c>
      <c r="AH35" s="22">
        <f t="shared" si="7"/>
        <v>0.11799999999999999</v>
      </c>
      <c r="AI35" s="20">
        <v>0.106</v>
      </c>
      <c r="AJ35" s="20">
        <v>0.10199999999999999</v>
      </c>
      <c r="AK35" s="22">
        <f t="shared" si="8"/>
        <v>0.104</v>
      </c>
      <c r="AL35" s="20">
        <v>30.443000000000001</v>
      </c>
      <c r="AM35" s="20">
        <v>29.927</v>
      </c>
      <c r="AN35" s="22">
        <f t="shared" si="9"/>
        <v>30.184999999999999</v>
      </c>
      <c r="AO35" s="57">
        <v>9.4200000000000006E-2</v>
      </c>
      <c r="AP35" s="57">
        <v>9.5399999999999999E-2</v>
      </c>
      <c r="AQ35" s="56">
        <f t="shared" si="10"/>
        <v>9.4799999999999995E-2</v>
      </c>
      <c r="AR35" s="3">
        <v>10.63</v>
      </c>
      <c r="AS35" s="238">
        <v>2.6580715247082169E-2</v>
      </c>
      <c r="AT35" s="254">
        <v>2.4700000000000002</v>
      </c>
      <c r="AV35" s="238">
        <v>0.151748249846994</v>
      </c>
    </row>
    <row r="36" spans="1:48" x14ac:dyDescent="0.3">
      <c r="A36" s="224" t="s">
        <v>31</v>
      </c>
      <c r="B36" s="5" t="s">
        <v>102</v>
      </c>
      <c r="C36" s="6" t="s">
        <v>103</v>
      </c>
      <c r="D36" s="6" t="s">
        <v>36</v>
      </c>
      <c r="E36" s="24">
        <v>31.8</v>
      </c>
      <c r="F36" s="24">
        <v>9.1</v>
      </c>
      <c r="G36" s="48">
        <v>180</v>
      </c>
      <c r="H36" s="24">
        <v>8</v>
      </c>
      <c r="I36" s="24">
        <v>1.4</v>
      </c>
      <c r="J36" s="24">
        <v>5.0999999999999996</v>
      </c>
      <c r="K36" s="16">
        <v>3.4</v>
      </c>
      <c r="L36" s="16">
        <v>3.5</v>
      </c>
      <c r="M36" s="21">
        <f t="shared" si="0"/>
        <v>3.5</v>
      </c>
      <c r="N36" s="43">
        <v>3.1</v>
      </c>
      <c r="O36" s="43">
        <v>3</v>
      </c>
      <c r="P36" s="44">
        <f t="shared" si="1"/>
        <v>3.1</v>
      </c>
      <c r="Q36" s="18">
        <v>1.5940000000000001</v>
      </c>
      <c r="R36" s="18">
        <v>1.5409999999999999</v>
      </c>
      <c r="S36" s="23">
        <f t="shared" si="2"/>
        <v>1.5680000000000001</v>
      </c>
      <c r="T36" s="18">
        <v>1.5680000000000001</v>
      </c>
      <c r="U36" s="18">
        <v>1.552</v>
      </c>
      <c r="V36" s="23">
        <f t="shared" si="3"/>
        <v>1.56</v>
      </c>
      <c r="W36" s="18">
        <v>2.4E-2</v>
      </c>
      <c r="X36" s="18">
        <v>5.6000000000000001E-2</v>
      </c>
      <c r="Y36" s="22">
        <f t="shared" si="4"/>
        <v>0.04</v>
      </c>
      <c r="Z36" s="20">
        <v>1.224</v>
      </c>
      <c r="AA36" s="20">
        <v>1.242</v>
      </c>
      <c r="AB36" s="22">
        <f t="shared" si="5"/>
        <v>1.2330000000000001</v>
      </c>
      <c r="AC36" s="20">
        <v>0.13900000000000001</v>
      </c>
      <c r="AD36" s="20">
        <v>0.11700000000000001</v>
      </c>
      <c r="AE36" s="22">
        <f t="shared" si="6"/>
        <v>0.128</v>
      </c>
      <c r="AF36" s="34">
        <v>9.4E-2</v>
      </c>
      <c r="AG36" s="34">
        <v>9.1999999999999998E-2</v>
      </c>
      <c r="AH36" s="22">
        <f t="shared" si="7"/>
        <v>9.2999999999999999E-2</v>
      </c>
      <c r="AI36" s="20">
        <v>8.5000000000000006E-2</v>
      </c>
      <c r="AJ36" s="20">
        <v>8.4000000000000005E-2</v>
      </c>
      <c r="AK36" s="22">
        <f t="shared" si="8"/>
        <v>8.5000000000000006E-2</v>
      </c>
      <c r="AL36" s="20">
        <v>10.673999999999999</v>
      </c>
      <c r="AM36" s="20">
        <v>10.782</v>
      </c>
      <c r="AN36" s="22">
        <f t="shared" si="9"/>
        <v>10.728</v>
      </c>
      <c r="AO36" s="57">
        <v>8.43E-2</v>
      </c>
      <c r="AP36" s="57">
        <v>8.5900000000000004E-2</v>
      </c>
      <c r="AQ36" s="56">
        <f t="shared" si="10"/>
        <v>8.5099999999999995E-2</v>
      </c>
      <c r="AR36" s="3">
        <v>9.52</v>
      </c>
      <c r="AS36" s="238">
        <v>6.8428008735550799E-2</v>
      </c>
      <c r="AT36" s="242"/>
      <c r="AU36" s="254">
        <v>4.3</v>
      </c>
      <c r="AV36" s="238">
        <v>6.9011326575195625E-2</v>
      </c>
    </row>
    <row r="37" spans="1:48" x14ac:dyDescent="0.3">
      <c r="A37" s="224" t="s">
        <v>32</v>
      </c>
      <c r="B37" s="5" t="s">
        <v>104</v>
      </c>
      <c r="C37" s="6" t="s">
        <v>44</v>
      </c>
      <c r="D37" s="6" t="s">
        <v>105</v>
      </c>
      <c r="E37" s="24">
        <v>31.3</v>
      </c>
      <c r="F37" s="24">
        <v>9.5</v>
      </c>
      <c r="G37" s="48">
        <v>194</v>
      </c>
      <c r="H37" s="24">
        <v>6.7</v>
      </c>
      <c r="I37" s="24">
        <v>1.4</v>
      </c>
      <c r="J37" s="24">
        <v>5.6</v>
      </c>
      <c r="K37" s="16">
        <v>4</v>
      </c>
      <c r="L37" s="16">
        <v>3.8</v>
      </c>
      <c r="M37" s="21">
        <f t="shared" si="0"/>
        <v>3.9</v>
      </c>
      <c r="N37" s="43">
        <v>3.5</v>
      </c>
      <c r="O37" s="43">
        <v>3.6</v>
      </c>
      <c r="P37" s="44">
        <f t="shared" si="1"/>
        <v>3.6</v>
      </c>
      <c r="Q37" s="18">
        <v>1.913</v>
      </c>
      <c r="R37" s="18">
        <v>1.879</v>
      </c>
      <c r="S37" s="23">
        <f t="shared" si="2"/>
        <v>1.8959999999999999</v>
      </c>
      <c r="T37" s="18">
        <v>1.7949999999999999</v>
      </c>
      <c r="U37" s="18">
        <v>1.7889999999999999</v>
      </c>
      <c r="V37" s="23">
        <f t="shared" si="3"/>
        <v>1.792</v>
      </c>
      <c r="W37" s="18">
        <v>9.5000000000000001E-2</v>
      </c>
      <c r="X37" s="18">
        <v>8.2000000000000003E-2</v>
      </c>
      <c r="Y37" s="22">
        <f t="shared" si="4"/>
        <v>8.8999999999999996E-2</v>
      </c>
      <c r="Z37" s="20">
        <v>1.3280000000000001</v>
      </c>
      <c r="AA37" s="20">
        <v>1.3420000000000001</v>
      </c>
      <c r="AB37" s="22">
        <f t="shared" si="5"/>
        <v>1.335</v>
      </c>
      <c r="AC37" s="20">
        <v>0.184</v>
      </c>
      <c r="AD37" s="20">
        <v>0.17199999999999999</v>
      </c>
      <c r="AE37" s="22">
        <f t="shared" si="6"/>
        <v>0.17799999999999999</v>
      </c>
      <c r="AF37" s="34">
        <v>0.123</v>
      </c>
      <c r="AG37" s="34">
        <v>0.125</v>
      </c>
      <c r="AH37" s="22">
        <f t="shared" si="7"/>
        <v>0.124</v>
      </c>
      <c r="AI37" s="20">
        <v>0.121</v>
      </c>
      <c r="AJ37" s="20">
        <v>0.122</v>
      </c>
      <c r="AK37" s="22">
        <f t="shared" si="8"/>
        <v>0.122</v>
      </c>
      <c r="AL37" s="20">
        <v>11.593</v>
      </c>
      <c r="AM37" s="20">
        <v>11.693</v>
      </c>
      <c r="AN37" s="22">
        <f t="shared" si="9"/>
        <v>11.643000000000001</v>
      </c>
      <c r="AO37" s="57">
        <v>0.1046</v>
      </c>
      <c r="AP37" s="57">
        <v>0.1065</v>
      </c>
      <c r="AQ37" s="56">
        <f t="shared" si="10"/>
        <v>0.1056</v>
      </c>
      <c r="AR37" s="3">
        <v>9.2899999999999991</v>
      </c>
      <c r="AS37" s="238">
        <v>1.0028296558125238E-2</v>
      </c>
      <c r="AT37" s="254">
        <v>4</v>
      </c>
      <c r="AV37" s="238">
        <v>0.17269517737489218</v>
      </c>
    </row>
    <row r="38" spans="1:48" x14ac:dyDescent="0.3">
      <c r="A38" s="224" t="s">
        <v>33</v>
      </c>
      <c r="B38" s="5" t="s">
        <v>106</v>
      </c>
      <c r="C38" s="6" t="s">
        <v>107</v>
      </c>
      <c r="D38" s="6" t="s">
        <v>36</v>
      </c>
      <c r="E38" s="24">
        <v>31.9</v>
      </c>
      <c r="F38" s="24">
        <v>9.3000000000000007</v>
      </c>
      <c r="G38" s="48">
        <v>192</v>
      </c>
      <c r="H38" s="24">
        <v>7.9</v>
      </c>
      <c r="I38" s="24">
        <v>1.5</v>
      </c>
      <c r="J38" s="24">
        <v>5.5</v>
      </c>
      <c r="K38" s="16">
        <v>3.7</v>
      </c>
      <c r="L38" s="16">
        <v>3.6</v>
      </c>
      <c r="M38" s="21">
        <f t="shared" si="0"/>
        <v>3.7</v>
      </c>
      <c r="N38" s="43">
        <v>3.1</v>
      </c>
      <c r="O38" s="43">
        <v>3</v>
      </c>
      <c r="P38" s="44">
        <f t="shared" si="1"/>
        <v>3.1</v>
      </c>
      <c r="Q38" s="18">
        <v>2.0289999999999999</v>
      </c>
      <c r="R38" s="18">
        <v>2.0350000000000001</v>
      </c>
      <c r="S38" s="23">
        <f t="shared" si="2"/>
        <v>2.032</v>
      </c>
      <c r="T38" s="18">
        <v>1.899</v>
      </c>
      <c r="U38" s="18">
        <v>1.9139999999999999</v>
      </c>
      <c r="V38" s="23">
        <f t="shared" si="3"/>
        <v>1.907</v>
      </c>
      <c r="W38" s="18">
        <v>3.5999999999999997E-2</v>
      </c>
      <c r="X38" s="18">
        <v>4.5999999999999999E-2</v>
      </c>
      <c r="Y38" s="22">
        <f t="shared" si="4"/>
        <v>4.1000000000000002E-2</v>
      </c>
      <c r="Z38" s="20">
        <v>1.5609999999999999</v>
      </c>
      <c r="AA38" s="20">
        <v>1.6160000000000001</v>
      </c>
      <c r="AB38" s="22">
        <f t="shared" si="5"/>
        <v>1.589</v>
      </c>
      <c r="AC38" s="20">
        <v>0.16600000000000001</v>
      </c>
      <c r="AD38" s="20">
        <v>0.151</v>
      </c>
      <c r="AE38" s="22">
        <f t="shared" si="6"/>
        <v>0.159</v>
      </c>
      <c r="AF38" s="34">
        <v>0.109</v>
      </c>
      <c r="AG38" s="34">
        <v>0.112</v>
      </c>
      <c r="AH38" s="22">
        <f t="shared" si="7"/>
        <v>0.111</v>
      </c>
      <c r="AI38" s="20">
        <v>0.1</v>
      </c>
      <c r="AJ38" s="20">
        <v>9.5000000000000001E-2</v>
      </c>
      <c r="AK38" s="22">
        <f t="shared" si="8"/>
        <v>9.8000000000000004E-2</v>
      </c>
      <c r="AL38" s="20">
        <v>11.712</v>
      </c>
      <c r="AM38" s="20">
        <v>12.114000000000001</v>
      </c>
      <c r="AN38" s="22">
        <f t="shared" si="9"/>
        <v>11.913</v>
      </c>
      <c r="AO38" s="57">
        <v>8.4699999999999998E-2</v>
      </c>
      <c r="AP38" s="57">
        <v>8.6599999999999996E-2</v>
      </c>
      <c r="AQ38" s="56">
        <f t="shared" si="10"/>
        <v>8.5699999999999998E-2</v>
      </c>
      <c r="AR38" s="3">
        <v>10.68</v>
      </c>
      <c r="AS38" s="238">
        <v>6.876839933341139E-2</v>
      </c>
      <c r="AT38" s="242"/>
      <c r="AU38" s="254">
        <v>3.97</v>
      </c>
      <c r="AV38" s="238">
        <v>0.62945974970444474</v>
      </c>
    </row>
    <row r="39" spans="1:48" x14ac:dyDescent="0.3">
      <c r="A39" s="224" t="s">
        <v>137</v>
      </c>
      <c r="B39" s="5" t="s">
        <v>138</v>
      </c>
      <c r="C39" s="6"/>
      <c r="D39" s="6"/>
      <c r="E39" s="24">
        <v>28.2</v>
      </c>
      <c r="F39" s="24">
        <v>7.4</v>
      </c>
      <c r="G39" s="48">
        <v>293</v>
      </c>
      <c r="H39" s="24">
        <v>7.1</v>
      </c>
      <c r="I39" s="24">
        <v>8.9</v>
      </c>
      <c r="J39" s="24">
        <v>11</v>
      </c>
      <c r="K39" s="4">
        <v>7.4</v>
      </c>
      <c r="L39" s="4">
        <v>7.7</v>
      </c>
      <c r="M39" s="21">
        <f t="shared" si="0"/>
        <v>7.6</v>
      </c>
      <c r="N39" s="43">
        <v>4.7</v>
      </c>
      <c r="O39" s="43">
        <v>4.5</v>
      </c>
      <c r="P39" s="44">
        <f t="shared" si="1"/>
        <v>4.5999999999999996</v>
      </c>
      <c r="Q39" s="18">
        <v>7.4290000000000003</v>
      </c>
      <c r="R39" s="18">
        <v>7.492</v>
      </c>
      <c r="S39" s="23">
        <f t="shared" si="2"/>
        <v>7.4610000000000003</v>
      </c>
      <c r="T39" s="4">
        <v>6.7050000000000001</v>
      </c>
      <c r="U39" s="4">
        <v>6.681</v>
      </c>
      <c r="V39" s="23">
        <f t="shared" si="3"/>
        <v>6.6929999999999996</v>
      </c>
      <c r="W39" s="18">
        <v>2.3170000000000002</v>
      </c>
      <c r="X39" s="18">
        <v>2.286</v>
      </c>
      <c r="Y39" s="22">
        <f t="shared" si="4"/>
        <v>2.302</v>
      </c>
      <c r="Z39" s="20">
        <v>3.8849999999999998</v>
      </c>
      <c r="AA39" s="20">
        <v>3.956</v>
      </c>
      <c r="AB39" s="22">
        <f t="shared" si="5"/>
        <v>3.9209999999999998</v>
      </c>
      <c r="AC39" s="20">
        <v>0.47799999999999998</v>
      </c>
      <c r="AD39" s="20">
        <v>0.44600000000000001</v>
      </c>
      <c r="AE39" s="22">
        <f t="shared" si="6"/>
        <v>0.46200000000000002</v>
      </c>
      <c r="AF39" s="34">
        <v>0.20499999999999999</v>
      </c>
      <c r="AG39" s="34">
        <v>0.21199999999999999</v>
      </c>
      <c r="AH39" s="22">
        <f t="shared" si="7"/>
        <v>0.20899999999999999</v>
      </c>
      <c r="AI39" s="5">
        <v>0.17499999999999999</v>
      </c>
      <c r="AJ39" s="5">
        <v>0.17199999999999999</v>
      </c>
      <c r="AK39" s="22">
        <f t="shared" si="8"/>
        <v>0.17399999999999999</v>
      </c>
      <c r="AL39" s="20">
        <v>33.479999999999997</v>
      </c>
      <c r="AM39" s="20">
        <v>33.658000000000001</v>
      </c>
      <c r="AN39" s="22">
        <f t="shared" si="9"/>
        <v>33.569000000000003</v>
      </c>
      <c r="AO39" s="57">
        <v>9.8599999999999993E-2</v>
      </c>
      <c r="AP39" s="57">
        <v>0.10009999999999999</v>
      </c>
      <c r="AQ39" s="56">
        <f t="shared" si="10"/>
        <v>9.9400000000000002E-2</v>
      </c>
      <c r="AR39" s="3">
        <v>12.98</v>
      </c>
      <c r="AS39" s="238">
        <v>3.7528305775078763E-2</v>
      </c>
      <c r="AT39" s="248"/>
      <c r="AU39" s="255">
        <v>2.63</v>
      </c>
      <c r="AV39" s="238">
        <v>0.22077584836343814</v>
      </c>
    </row>
    <row r="40" spans="1:48" x14ac:dyDescent="0.3">
      <c r="A40" s="224" t="s">
        <v>145</v>
      </c>
      <c r="B40" s="5" t="s">
        <v>197</v>
      </c>
      <c r="C40" s="6"/>
      <c r="D40" s="6"/>
      <c r="E40" s="24">
        <v>27.9</v>
      </c>
      <c r="F40" s="24">
        <v>7.1</v>
      </c>
      <c r="G40" s="48">
        <v>440</v>
      </c>
      <c r="H40" s="24">
        <v>7.4</v>
      </c>
      <c r="I40" s="24">
        <v>0.8</v>
      </c>
      <c r="J40" s="24">
        <v>5.3</v>
      </c>
      <c r="K40" s="4">
        <v>3.8</v>
      </c>
      <c r="L40" s="4">
        <v>3.5</v>
      </c>
      <c r="M40" s="21">
        <f t="shared" si="0"/>
        <v>3.7</v>
      </c>
      <c r="N40" s="43">
        <v>3.4</v>
      </c>
      <c r="O40" s="43">
        <v>3.4</v>
      </c>
      <c r="P40" s="44">
        <f t="shared" si="1"/>
        <v>3.4</v>
      </c>
      <c r="Q40" s="18">
        <v>2.927</v>
      </c>
      <c r="R40" s="18">
        <v>2.907</v>
      </c>
      <c r="S40" s="23">
        <f t="shared" si="2"/>
        <v>2.9169999999999998</v>
      </c>
      <c r="T40" s="4">
        <v>2.8959999999999999</v>
      </c>
      <c r="U40" s="4">
        <v>2.8940000000000001</v>
      </c>
      <c r="V40" s="23">
        <f t="shared" si="3"/>
        <v>2.895</v>
      </c>
      <c r="W40" s="18">
        <v>1.149</v>
      </c>
      <c r="X40" s="18">
        <v>1.1659999999999999</v>
      </c>
      <c r="Y40" s="22">
        <f t="shared" si="4"/>
        <v>1.1579999999999999</v>
      </c>
      <c r="Z40" s="20">
        <v>1.3049999999999999</v>
      </c>
      <c r="AA40" s="20">
        <v>1.2869999999999999</v>
      </c>
      <c r="AB40" s="22">
        <f t="shared" si="5"/>
        <v>1.296</v>
      </c>
      <c r="AC40" s="20">
        <v>4.2000000000000003E-2</v>
      </c>
      <c r="AD40" s="20">
        <v>0.03</v>
      </c>
      <c r="AE40" s="22">
        <f t="shared" si="6"/>
        <v>3.5999999999999997E-2</v>
      </c>
      <c r="AF40" s="34">
        <v>0.02</v>
      </c>
      <c r="AG40" s="34">
        <v>1.7000000000000001E-2</v>
      </c>
      <c r="AH40" s="22">
        <f t="shared" si="7"/>
        <v>1.9E-2</v>
      </c>
      <c r="AI40" s="5">
        <v>8.0000000000000002E-3</v>
      </c>
      <c r="AJ40" s="5">
        <v>7.0000000000000001E-3</v>
      </c>
      <c r="AK40" s="22">
        <f t="shared" si="8"/>
        <v>8.0000000000000002E-3</v>
      </c>
      <c r="AL40" s="20">
        <v>60.848999999999997</v>
      </c>
      <c r="AM40" s="20">
        <v>60.213000000000001</v>
      </c>
      <c r="AN40" s="22">
        <f t="shared" si="9"/>
        <v>60.530999999999999</v>
      </c>
      <c r="AO40" s="57">
        <v>7.0300000000000001E-2</v>
      </c>
      <c r="AP40" s="57">
        <v>7.22E-2</v>
      </c>
      <c r="AQ40" s="56">
        <f t="shared" si="10"/>
        <v>7.1300000000000002E-2</v>
      </c>
      <c r="AR40" s="3">
        <v>20.47</v>
      </c>
      <c r="AS40" s="238">
        <v>0.11110774438927658</v>
      </c>
      <c r="AT40" s="248"/>
      <c r="AU40" s="255">
        <v>1.22</v>
      </c>
      <c r="AV40" s="238">
        <v>0.10060411580359668</v>
      </c>
    </row>
  </sheetData>
  <mergeCells count="20">
    <mergeCell ref="AR1:AS1"/>
    <mergeCell ref="AU1:AV1"/>
    <mergeCell ref="J1:J2"/>
    <mergeCell ref="K1:M1"/>
    <mergeCell ref="N1:P1"/>
    <mergeCell ref="Q1:S1"/>
    <mergeCell ref="T1:V1"/>
    <mergeCell ref="AL1:AN1"/>
    <mergeCell ref="AO1:AQ1"/>
    <mergeCell ref="W1:Y1"/>
    <mergeCell ref="Z1:AB1"/>
    <mergeCell ref="AC1:AE1"/>
    <mergeCell ref="AF1:AH1"/>
    <mergeCell ref="AI1:AK1"/>
    <mergeCell ref="I1:I2"/>
    <mergeCell ref="A1:A2"/>
    <mergeCell ref="B1:B2"/>
    <mergeCell ref="C1:C2"/>
    <mergeCell ref="D1:D2"/>
    <mergeCell ref="E1:H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0"/>
  <sheetViews>
    <sheetView topLeftCell="A10" zoomScale="80" zoomScaleNormal="80" workbookViewId="0">
      <pane xSplit="3" topLeftCell="AB1" activePane="topRight" state="frozen"/>
      <selection pane="topRight" activeCell="AO21" sqref="AO21"/>
    </sheetView>
  </sheetViews>
  <sheetFormatPr defaultRowHeight="16.5" x14ac:dyDescent="0.3"/>
  <cols>
    <col min="1" max="1" width="9" style="1"/>
    <col min="2" max="2" width="29.875" customWidth="1"/>
    <col min="3" max="3" width="14.75" style="2" customWidth="1"/>
    <col min="4" max="4" width="10.375" style="2" customWidth="1"/>
    <col min="5" max="20" width="9" style="1"/>
    <col min="21" max="21" width="9" style="3"/>
    <col min="22" max="31" width="9" style="1"/>
  </cols>
  <sheetData>
    <row r="1" spans="1:49" s="1" customFormat="1" x14ac:dyDescent="0.3">
      <c r="A1" s="291" t="s">
        <v>118</v>
      </c>
      <c r="B1" s="293" t="s">
        <v>119</v>
      </c>
      <c r="C1" s="295" t="s">
        <v>120</v>
      </c>
      <c r="D1" s="295" t="s">
        <v>121</v>
      </c>
      <c r="E1" s="293" t="s">
        <v>122</v>
      </c>
      <c r="F1" s="293"/>
      <c r="G1" s="293"/>
      <c r="H1" s="293"/>
      <c r="I1" s="300" t="s">
        <v>123</v>
      </c>
      <c r="J1" s="301" t="s">
        <v>133</v>
      </c>
      <c r="K1" s="297" t="s">
        <v>124</v>
      </c>
      <c r="L1" s="298"/>
      <c r="M1" s="298"/>
      <c r="N1" s="299"/>
      <c r="O1" s="297" t="s">
        <v>125</v>
      </c>
      <c r="P1" s="298"/>
      <c r="Q1" s="299"/>
      <c r="R1" s="297" t="s">
        <v>135</v>
      </c>
      <c r="S1" s="298"/>
      <c r="T1" s="299"/>
      <c r="U1" s="297" t="s">
        <v>126</v>
      </c>
      <c r="V1" s="298"/>
      <c r="W1" s="299"/>
      <c r="X1" s="297" t="s">
        <v>127</v>
      </c>
      <c r="Y1" s="298"/>
      <c r="Z1" s="299"/>
      <c r="AA1" s="297" t="s">
        <v>128</v>
      </c>
      <c r="AB1" s="298"/>
      <c r="AC1" s="299"/>
      <c r="AD1" s="297" t="s">
        <v>129</v>
      </c>
      <c r="AE1" s="298"/>
      <c r="AF1" s="299"/>
      <c r="AG1" s="297" t="s">
        <v>130</v>
      </c>
      <c r="AH1" s="298"/>
      <c r="AI1" s="299"/>
      <c r="AJ1" s="297" t="s">
        <v>131</v>
      </c>
      <c r="AK1" s="298"/>
      <c r="AL1" s="299"/>
      <c r="AM1" s="297" t="s">
        <v>132</v>
      </c>
      <c r="AN1" s="298"/>
      <c r="AO1" s="299"/>
      <c r="AP1" s="297" t="s">
        <v>134</v>
      </c>
      <c r="AQ1" s="298"/>
      <c r="AR1" s="299"/>
      <c r="AS1" s="297" t="s">
        <v>160</v>
      </c>
      <c r="AT1" s="298"/>
      <c r="AU1" s="233"/>
      <c r="AV1" s="297" t="s">
        <v>161</v>
      </c>
      <c r="AW1" s="298"/>
    </row>
    <row r="2" spans="1:49" s="1" customFormat="1" ht="17.25" thickBot="1" x14ac:dyDescent="0.35">
      <c r="A2" s="292"/>
      <c r="B2" s="294"/>
      <c r="C2" s="296"/>
      <c r="D2" s="296"/>
      <c r="E2" s="72" t="s">
        <v>111</v>
      </c>
      <c r="F2" s="72" t="s">
        <v>110</v>
      </c>
      <c r="G2" s="72" t="s">
        <v>113</v>
      </c>
      <c r="H2" s="72" t="s">
        <v>112</v>
      </c>
      <c r="I2" s="294"/>
      <c r="J2" s="302"/>
      <c r="K2" s="13" t="s">
        <v>115</v>
      </c>
      <c r="L2" s="13" t="s">
        <v>116</v>
      </c>
      <c r="M2" s="13" t="s">
        <v>117</v>
      </c>
      <c r="N2" s="72" t="s">
        <v>114</v>
      </c>
      <c r="O2" s="13" t="s">
        <v>115</v>
      </c>
      <c r="P2" s="13" t="s">
        <v>116</v>
      </c>
      <c r="Q2" s="72" t="s">
        <v>114</v>
      </c>
      <c r="R2" s="13" t="s">
        <v>115</v>
      </c>
      <c r="S2" s="13" t="s">
        <v>116</v>
      </c>
      <c r="T2" s="72" t="s">
        <v>114</v>
      </c>
      <c r="U2" s="13" t="s">
        <v>115</v>
      </c>
      <c r="V2" s="13" t="s">
        <v>116</v>
      </c>
      <c r="W2" s="72" t="s">
        <v>114</v>
      </c>
      <c r="X2" s="13" t="s">
        <v>115</v>
      </c>
      <c r="Y2" s="13" t="s">
        <v>116</v>
      </c>
      <c r="Z2" s="72" t="s">
        <v>114</v>
      </c>
      <c r="AA2" s="13" t="s">
        <v>115</v>
      </c>
      <c r="AB2" s="13" t="s">
        <v>116</v>
      </c>
      <c r="AC2" s="72" t="s">
        <v>114</v>
      </c>
      <c r="AD2" s="13" t="s">
        <v>115</v>
      </c>
      <c r="AE2" s="13" t="s">
        <v>116</v>
      </c>
      <c r="AF2" s="72" t="s">
        <v>114</v>
      </c>
      <c r="AG2" s="13" t="s">
        <v>115</v>
      </c>
      <c r="AH2" s="13" t="s">
        <v>116</v>
      </c>
      <c r="AI2" s="72" t="s">
        <v>114</v>
      </c>
      <c r="AJ2" s="13" t="s">
        <v>115</v>
      </c>
      <c r="AK2" s="13" t="s">
        <v>116</v>
      </c>
      <c r="AL2" s="72" t="s">
        <v>114</v>
      </c>
      <c r="AM2" s="13" t="s">
        <v>115</v>
      </c>
      <c r="AN2" s="13" t="s">
        <v>116</v>
      </c>
      <c r="AO2" s="72" t="s">
        <v>114</v>
      </c>
      <c r="AP2" s="13" t="s">
        <v>115</v>
      </c>
      <c r="AQ2" s="13" t="s">
        <v>116</v>
      </c>
      <c r="AR2" s="72" t="s">
        <v>114</v>
      </c>
      <c r="AS2" s="85" t="s">
        <v>114</v>
      </c>
      <c r="AT2" s="88" t="s">
        <v>162</v>
      </c>
      <c r="AU2" s="243" t="s">
        <v>201</v>
      </c>
      <c r="AV2" s="85" t="s">
        <v>200</v>
      </c>
      <c r="AW2" s="88" t="s">
        <v>162</v>
      </c>
    </row>
    <row r="3" spans="1:49" x14ac:dyDescent="0.3">
      <c r="A3" s="8" t="s">
        <v>136</v>
      </c>
      <c r="B3" s="9" t="s">
        <v>34</v>
      </c>
      <c r="C3" s="10" t="s">
        <v>35</v>
      </c>
      <c r="D3" s="10" t="s">
        <v>36</v>
      </c>
      <c r="E3" s="21"/>
      <c r="F3" s="21"/>
      <c r="G3" s="61"/>
      <c r="H3" s="11"/>
      <c r="I3" s="21"/>
      <c r="J3" s="21"/>
      <c r="K3" s="15"/>
      <c r="L3" s="15"/>
      <c r="M3" s="15"/>
      <c r="N3" s="21"/>
      <c r="O3" s="42"/>
      <c r="P3" s="42"/>
      <c r="Q3" s="44"/>
      <c r="R3" s="17"/>
      <c r="S3" s="17"/>
      <c r="T3" s="23"/>
      <c r="U3" s="17"/>
      <c r="V3" s="17"/>
      <c r="W3" s="23"/>
      <c r="X3" s="17"/>
      <c r="Y3" s="17"/>
      <c r="Z3" s="22"/>
      <c r="AA3" s="19"/>
      <c r="AB3" s="19"/>
      <c r="AC3" s="22"/>
      <c r="AD3" s="19"/>
      <c r="AE3" s="19"/>
      <c r="AF3" s="22"/>
      <c r="AG3" s="19"/>
      <c r="AH3" s="19"/>
      <c r="AI3" s="22"/>
      <c r="AJ3" s="19"/>
      <c r="AK3" s="19"/>
      <c r="AL3" s="22"/>
      <c r="AM3" s="19"/>
      <c r="AN3" s="19"/>
      <c r="AO3" s="22"/>
      <c r="AP3" s="55"/>
      <c r="AQ3" s="55"/>
      <c r="AR3" s="56"/>
      <c r="AS3" s="239">
        <v>7.02</v>
      </c>
      <c r="AT3" s="236">
        <v>0.1448399601374776</v>
      </c>
      <c r="AU3" s="239"/>
      <c r="AV3" s="239">
        <v>1.72</v>
      </c>
      <c r="AW3" s="236">
        <v>0.22573163735208215</v>
      </c>
    </row>
    <row r="4" spans="1:49" x14ac:dyDescent="0.3">
      <c r="A4" s="70" t="s">
        <v>37</v>
      </c>
      <c r="B4" s="5" t="s">
        <v>38</v>
      </c>
      <c r="C4" s="6" t="s">
        <v>39</v>
      </c>
      <c r="D4" s="6" t="s">
        <v>40</v>
      </c>
      <c r="E4" s="24"/>
      <c r="F4" s="24"/>
      <c r="G4" s="62"/>
      <c r="H4" s="71"/>
      <c r="I4" s="24"/>
      <c r="J4" s="24"/>
      <c r="K4" s="16"/>
      <c r="L4" s="16"/>
      <c r="M4" s="16"/>
      <c r="N4" s="21"/>
      <c r="O4" s="43"/>
      <c r="P4" s="43"/>
      <c r="Q4" s="44"/>
      <c r="R4" s="18"/>
      <c r="S4" s="18"/>
      <c r="T4" s="23"/>
      <c r="U4" s="18"/>
      <c r="V4" s="18"/>
      <c r="W4" s="23"/>
      <c r="X4" s="18"/>
      <c r="Y4" s="18"/>
      <c r="Z4" s="22"/>
      <c r="AA4" s="20"/>
      <c r="AB4" s="20"/>
      <c r="AC4" s="22"/>
      <c r="AD4" s="20"/>
      <c r="AE4" s="20"/>
      <c r="AF4" s="22"/>
      <c r="AG4" s="20"/>
      <c r="AH4" s="20"/>
      <c r="AI4" s="22"/>
      <c r="AJ4" s="20"/>
      <c r="AK4" s="20"/>
      <c r="AL4" s="22"/>
      <c r="AM4" s="20"/>
      <c r="AN4" s="20"/>
      <c r="AO4" s="22"/>
      <c r="AP4" s="57"/>
      <c r="AQ4" s="57"/>
      <c r="AR4" s="58"/>
      <c r="AS4" s="240">
        <v>10.19</v>
      </c>
      <c r="AT4" s="237">
        <v>0.12289594911560339</v>
      </c>
      <c r="AU4" s="3">
        <v>4.17</v>
      </c>
      <c r="AW4" s="237">
        <v>0.42542410779205614</v>
      </c>
    </row>
    <row r="5" spans="1:49" x14ac:dyDescent="0.3">
      <c r="A5" s="70" t="s">
        <v>0</v>
      </c>
      <c r="B5" s="5" t="s">
        <v>41</v>
      </c>
      <c r="C5" s="6" t="s">
        <v>42</v>
      </c>
      <c r="D5" s="6" t="s">
        <v>36</v>
      </c>
      <c r="E5" s="24"/>
      <c r="F5" s="24"/>
      <c r="G5" s="62"/>
      <c r="H5" s="71"/>
      <c r="I5" s="24"/>
      <c r="J5" s="24"/>
      <c r="K5" s="16"/>
      <c r="L5" s="16"/>
      <c r="M5" s="16"/>
      <c r="N5" s="21"/>
      <c r="O5" s="43"/>
      <c r="P5" s="43"/>
      <c r="Q5" s="44"/>
      <c r="R5" s="18"/>
      <c r="S5" s="18"/>
      <c r="T5" s="23"/>
      <c r="U5" s="18"/>
      <c r="V5" s="18"/>
      <c r="W5" s="23"/>
      <c r="X5" s="18"/>
      <c r="Y5" s="18"/>
      <c r="Z5" s="22"/>
      <c r="AA5" s="20"/>
      <c r="AB5" s="20"/>
      <c r="AC5" s="22"/>
      <c r="AD5" s="20"/>
      <c r="AE5" s="20"/>
      <c r="AF5" s="22"/>
      <c r="AG5" s="20"/>
      <c r="AH5" s="20"/>
      <c r="AI5" s="22"/>
      <c r="AJ5" s="20"/>
      <c r="AK5" s="20"/>
      <c r="AL5" s="22"/>
      <c r="AM5" s="20"/>
      <c r="AN5" s="20"/>
      <c r="AO5" s="22"/>
      <c r="AP5" s="57"/>
      <c r="AQ5" s="57"/>
      <c r="AR5" s="58"/>
      <c r="AS5" s="240">
        <v>9.24</v>
      </c>
      <c r="AT5" s="237">
        <v>2.0663751768129724E-2</v>
      </c>
      <c r="AU5" s="240"/>
      <c r="AV5" s="240">
        <v>4.72</v>
      </c>
      <c r="AW5" s="237">
        <v>8.7695595134791055E-2</v>
      </c>
    </row>
    <row r="6" spans="1:49" x14ac:dyDescent="0.3">
      <c r="A6" s="70" t="s">
        <v>1</v>
      </c>
      <c r="B6" s="5" t="s">
        <v>43</v>
      </c>
      <c r="C6" s="6" t="s">
        <v>44</v>
      </c>
      <c r="D6" s="6" t="s">
        <v>45</v>
      </c>
      <c r="E6" s="24"/>
      <c r="F6" s="24"/>
      <c r="G6" s="62"/>
      <c r="H6" s="71"/>
      <c r="I6" s="24"/>
      <c r="J6" s="24"/>
      <c r="K6" s="16"/>
      <c r="L6" s="16"/>
      <c r="M6" s="16"/>
      <c r="N6" s="21"/>
      <c r="O6" s="43"/>
      <c r="P6" s="43"/>
      <c r="Q6" s="44"/>
      <c r="R6" s="18"/>
      <c r="S6" s="18"/>
      <c r="T6" s="23"/>
      <c r="U6" s="18"/>
      <c r="V6" s="18"/>
      <c r="W6" s="23"/>
      <c r="X6" s="18"/>
      <c r="Y6" s="18"/>
      <c r="Z6" s="22"/>
      <c r="AA6" s="20"/>
      <c r="AB6" s="20"/>
      <c r="AC6" s="22"/>
      <c r="AD6" s="20"/>
      <c r="AE6" s="20"/>
      <c r="AF6" s="22"/>
      <c r="AG6" s="20"/>
      <c r="AH6" s="20"/>
      <c r="AI6" s="22"/>
      <c r="AJ6" s="20"/>
      <c r="AK6" s="20"/>
      <c r="AL6" s="22"/>
      <c r="AM6" s="20"/>
      <c r="AN6" s="20"/>
      <c r="AO6" s="22"/>
      <c r="AP6" s="57"/>
      <c r="AQ6" s="57"/>
      <c r="AR6" s="58"/>
      <c r="AS6" s="240">
        <v>6.89</v>
      </c>
      <c r="AT6" s="237">
        <v>3.8868286560455483E-2</v>
      </c>
      <c r="AU6" s="3">
        <v>0.98</v>
      </c>
      <c r="AW6" s="237">
        <v>0.11913813477879104</v>
      </c>
    </row>
    <row r="7" spans="1:49" x14ac:dyDescent="0.3">
      <c r="A7" s="70" t="s">
        <v>2</v>
      </c>
      <c r="B7" s="5" t="s">
        <v>46</v>
      </c>
      <c r="C7" s="6" t="s">
        <v>47</v>
      </c>
      <c r="D7" s="6" t="s">
        <v>36</v>
      </c>
      <c r="E7" s="24"/>
      <c r="F7" s="24"/>
      <c r="G7" s="62"/>
      <c r="H7" s="71"/>
      <c r="I7" s="24"/>
      <c r="J7" s="24"/>
      <c r="K7" s="16"/>
      <c r="L7" s="16"/>
      <c r="M7" s="16"/>
      <c r="N7" s="21"/>
      <c r="O7" s="43"/>
      <c r="P7" s="43"/>
      <c r="Q7" s="44"/>
      <c r="R7" s="18"/>
      <c r="S7" s="18"/>
      <c r="T7" s="23"/>
      <c r="U7" s="18"/>
      <c r="V7" s="18"/>
      <c r="W7" s="23"/>
      <c r="X7" s="18"/>
      <c r="Y7" s="18"/>
      <c r="Z7" s="22"/>
      <c r="AA7" s="20"/>
      <c r="AB7" s="20"/>
      <c r="AC7" s="22"/>
      <c r="AD7" s="20"/>
      <c r="AE7" s="20"/>
      <c r="AF7" s="22"/>
      <c r="AG7" s="20"/>
      <c r="AH7" s="20"/>
      <c r="AI7" s="22"/>
      <c r="AJ7" s="20"/>
      <c r="AK7" s="20"/>
      <c r="AL7" s="22"/>
      <c r="AM7" s="20"/>
      <c r="AN7" s="20"/>
      <c r="AO7" s="22"/>
      <c r="AP7" s="57"/>
      <c r="AQ7" s="57"/>
      <c r="AR7" s="58"/>
      <c r="AS7" s="240">
        <v>9.2100000000000009</v>
      </c>
      <c r="AT7" s="237">
        <v>3.4162002320874019E-2</v>
      </c>
      <c r="AU7" s="240"/>
      <c r="AV7" s="240">
        <v>2.58</v>
      </c>
      <c r="AW7" s="237">
        <v>5.6912272051005755E-2</v>
      </c>
    </row>
    <row r="8" spans="1:49" x14ac:dyDescent="0.3">
      <c r="A8" s="70" t="s">
        <v>3</v>
      </c>
      <c r="B8" s="5" t="s">
        <v>46</v>
      </c>
      <c r="C8" s="6" t="s">
        <v>44</v>
      </c>
      <c r="D8" s="6" t="s">
        <v>48</v>
      </c>
      <c r="E8" s="24"/>
      <c r="F8" s="24"/>
      <c r="G8" s="62"/>
      <c r="H8" s="71"/>
      <c r="I8" s="24"/>
      <c r="J8" s="24"/>
      <c r="K8" s="16"/>
      <c r="L8" s="16"/>
      <c r="M8" s="16"/>
      <c r="N8" s="21"/>
      <c r="O8" s="43"/>
      <c r="P8" s="43"/>
      <c r="Q8" s="44"/>
      <c r="R8" s="18"/>
      <c r="S8" s="18"/>
      <c r="T8" s="23"/>
      <c r="U8" s="18"/>
      <c r="V8" s="18"/>
      <c r="W8" s="23"/>
      <c r="X8" s="18"/>
      <c r="Y8" s="18"/>
      <c r="Z8" s="22"/>
      <c r="AA8" s="20"/>
      <c r="AB8" s="20"/>
      <c r="AC8" s="22"/>
      <c r="AD8" s="20"/>
      <c r="AE8" s="20"/>
      <c r="AF8" s="22"/>
      <c r="AG8" s="20"/>
      <c r="AH8" s="20"/>
      <c r="AI8" s="22"/>
      <c r="AJ8" s="20"/>
      <c r="AK8" s="20"/>
      <c r="AL8" s="22"/>
      <c r="AM8" s="20"/>
      <c r="AN8" s="20"/>
      <c r="AO8" s="22"/>
      <c r="AP8" s="57"/>
      <c r="AQ8" s="57"/>
      <c r="AR8" s="58"/>
      <c r="AS8" s="241">
        <v>8.0500000000000007</v>
      </c>
      <c r="AT8" s="238">
        <v>1.6967186313595842E-2</v>
      </c>
      <c r="AU8" s="3">
        <v>1.92</v>
      </c>
      <c r="AW8" s="238">
        <v>0.17628790419860746</v>
      </c>
    </row>
    <row r="9" spans="1:49" x14ac:dyDescent="0.3">
      <c r="A9" s="70" t="s">
        <v>4</v>
      </c>
      <c r="B9" s="5" t="s">
        <v>49</v>
      </c>
      <c r="C9" s="6" t="s">
        <v>44</v>
      </c>
      <c r="D9" s="6" t="s">
        <v>36</v>
      </c>
      <c r="E9" s="24"/>
      <c r="F9" s="24"/>
      <c r="G9" s="62"/>
      <c r="H9" s="71"/>
      <c r="I9" s="24"/>
      <c r="J9" s="24"/>
      <c r="K9" s="16"/>
      <c r="L9" s="16"/>
      <c r="M9" s="16"/>
      <c r="N9" s="21"/>
      <c r="O9" s="43"/>
      <c r="P9" s="43"/>
      <c r="Q9" s="44"/>
      <c r="R9" s="18"/>
      <c r="S9" s="18"/>
      <c r="T9" s="23"/>
      <c r="U9" s="18"/>
      <c r="V9" s="18"/>
      <c r="W9" s="23"/>
      <c r="X9" s="18"/>
      <c r="Y9" s="18"/>
      <c r="Z9" s="22"/>
      <c r="AA9" s="20"/>
      <c r="AB9" s="20"/>
      <c r="AC9" s="22"/>
      <c r="AD9" s="20"/>
      <c r="AE9" s="20"/>
      <c r="AF9" s="22"/>
      <c r="AG9" s="20"/>
      <c r="AH9" s="20"/>
      <c r="AI9" s="22"/>
      <c r="AJ9" s="20"/>
      <c r="AK9" s="20"/>
      <c r="AL9" s="22"/>
      <c r="AM9" s="20"/>
      <c r="AN9" s="20"/>
      <c r="AO9" s="22"/>
      <c r="AP9" s="57"/>
      <c r="AQ9" s="57"/>
      <c r="AR9" s="58"/>
      <c r="AS9" s="241">
        <v>9.14</v>
      </c>
      <c r="AT9" s="238">
        <v>5.5972312178347687E-2</v>
      </c>
      <c r="AU9" s="242"/>
      <c r="AV9" s="254">
        <v>2.2400000000000002</v>
      </c>
      <c r="AW9" s="238">
        <v>9.9250587559398404E-2</v>
      </c>
    </row>
    <row r="10" spans="1:49" x14ac:dyDescent="0.3">
      <c r="A10" s="70" t="s">
        <v>5</v>
      </c>
      <c r="B10" s="5" t="s">
        <v>50</v>
      </c>
      <c r="C10" s="6" t="s">
        <v>42</v>
      </c>
      <c r="D10" s="6" t="s">
        <v>51</v>
      </c>
      <c r="E10" s="24"/>
      <c r="F10" s="24"/>
      <c r="G10" s="62"/>
      <c r="H10" s="71"/>
      <c r="I10" s="24"/>
      <c r="J10" s="24"/>
      <c r="K10" s="16"/>
      <c r="L10" s="16"/>
      <c r="M10" s="16"/>
      <c r="N10" s="21"/>
      <c r="O10" s="43"/>
      <c r="P10" s="43"/>
      <c r="Q10" s="44"/>
      <c r="R10" s="18"/>
      <c r="S10" s="18"/>
      <c r="T10" s="23"/>
      <c r="U10" s="18"/>
      <c r="V10" s="18"/>
      <c r="W10" s="23"/>
      <c r="X10" s="18"/>
      <c r="Y10" s="18"/>
      <c r="Z10" s="22"/>
      <c r="AA10" s="20"/>
      <c r="AB10" s="20"/>
      <c r="AC10" s="22"/>
      <c r="AD10" s="20"/>
      <c r="AE10" s="20"/>
      <c r="AF10" s="22"/>
      <c r="AG10" s="20"/>
      <c r="AH10" s="20"/>
      <c r="AI10" s="22"/>
      <c r="AJ10" s="20"/>
      <c r="AK10" s="20"/>
      <c r="AL10" s="22"/>
      <c r="AM10" s="20"/>
      <c r="AN10" s="20"/>
      <c r="AO10" s="22"/>
      <c r="AP10" s="57"/>
      <c r="AQ10" s="57"/>
      <c r="AR10" s="58"/>
      <c r="AS10" s="241">
        <v>8.84</v>
      </c>
      <c r="AT10" s="238">
        <v>5.3095863310773225E-3</v>
      </c>
      <c r="AU10" s="3">
        <v>11.7</v>
      </c>
      <c r="AW10" s="238">
        <v>0.13271907015588552</v>
      </c>
    </row>
    <row r="11" spans="1:49" x14ac:dyDescent="0.3">
      <c r="A11" s="70" t="s">
        <v>6</v>
      </c>
      <c r="B11" s="5" t="s">
        <v>52</v>
      </c>
      <c r="C11" s="6" t="s">
        <v>53</v>
      </c>
      <c r="D11" s="6" t="s">
        <v>36</v>
      </c>
      <c r="E11" s="24"/>
      <c r="F11" s="24"/>
      <c r="G11" s="62"/>
      <c r="H11" s="71"/>
      <c r="I11" s="24"/>
      <c r="J11" s="24"/>
      <c r="K11" s="16"/>
      <c r="L11" s="16"/>
      <c r="M11" s="16"/>
      <c r="N11" s="21"/>
      <c r="O11" s="43"/>
      <c r="P11" s="43"/>
      <c r="Q11" s="44"/>
      <c r="R11" s="18"/>
      <c r="S11" s="18"/>
      <c r="T11" s="23"/>
      <c r="U11" s="18"/>
      <c r="V11" s="18"/>
      <c r="W11" s="23"/>
      <c r="X11" s="18"/>
      <c r="Y11" s="18"/>
      <c r="Z11" s="22"/>
      <c r="AA11" s="20"/>
      <c r="AB11" s="20"/>
      <c r="AC11" s="22"/>
      <c r="AD11" s="20"/>
      <c r="AE11" s="20"/>
      <c r="AF11" s="22"/>
      <c r="AG11" s="20"/>
      <c r="AH11" s="20"/>
      <c r="AI11" s="22"/>
      <c r="AJ11" s="20"/>
      <c r="AK11" s="20"/>
      <c r="AL11" s="22"/>
      <c r="AM11" s="20"/>
      <c r="AN11" s="20"/>
      <c r="AO11" s="22"/>
      <c r="AP11" s="57"/>
      <c r="AQ11" s="57"/>
      <c r="AR11" s="58"/>
      <c r="AS11" s="241">
        <v>9.59</v>
      </c>
      <c r="AT11" s="238">
        <v>0.20400473993183643</v>
      </c>
      <c r="AU11" s="242"/>
      <c r="AV11" s="254">
        <v>7.67</v>
      </c>
      <c r="AW11" s="238">
        <v>7.7285646883906975E-2</v>
      </c>
    </row>
    <row r="12" spans="1:49" x14ac:dyDescent="0.3">
      <c r="A12" s="70" t="s">
        <v>7</v>
      </c>
      <c r="B12" s="5" t="s">
        <v>54</v>
      </c>
      <c r="C12" s="6" t="s">
        <v>55</v>
      </c>
      <c r="D12" s="6" t="s">
        <v>56</v>
      </c>
      <c r="E12" s="24"/>
      <c r="F12" s="24"/>
      <c r="G12" s="62"/>
      <c r="H12" s="71"/>
      <c r="I12" s="24"/>
      <c r="J12" s="24"/>
      <c r="K12" s="16"/>
      <c r="L12" s="16"/>
      <c r="M12" s="16"/>
      <c r="N12" s="21"/>
      <c r="O12" s="43"/>
      <c r="P12" s="43"/>
      <c r="Q12" s="44"/>
      <c r="R12" s="18"/>
      <c r="S12" s="18"/>
      <c r="T12" s="23"/>
      <c r="U12" s="18"/>
      <c r="V12" s="18"/>
      <c r="W12" s="23"/>
      <c r="X12" s="18"/>
      <c r="Y12" s="18"/>
      <c r="Z12" s="22"/>
      <c r="AA12" s="20"/>
      <c r="AB12" s="20"/>
      <c r="AC12" s="22"/>
      <c r="AD12" s="20"/>
      <c r="AE12" s="20"/>
      <c r="AF12" s="22"/>
      <c r="AG12" s="20"/>
      <c r="AH12" s="20"/>
      <c r="AI12" s="22"/>
      <c r="AJ12" s="20"/>
      <c r="AK12" s="20"/>
      <c r="AL12" s="22"/>
      <c r="AM12" s="20"/>
      <c r="AN12" s="20"/>
      <c r="AO12" s="22"/>
      <c r="AP12" s="57"/>
      <c r="AQ12" s="57"/>
      <c r="AR12" s="58"/>
      <c r="AS12" s="241">
        <v>9.6999999999999993</v>
      </c>
      <c r="AT12" s="238">
        <v>2.5425377012834514E-2</v>
      </c>
      <c r="AU12" s="3">
        <v>-0.45</v>
      </c>
      <c r="AW12" s="238">
        <v>0.36408505313440204</v>
      </c>
    </row>
    <row r="13" spans="1:49" x14ac:dyDescent="0.3">
      <c r="A13" s="70" t="s">
        <v>8</v>
      </c>
      <c r="B13" s="5" t="s">
        <v>54</v>
      </c>
      <c r="C13" s="6" t="s">
        <v>44</v>
      </c>
      <c r="D13" s="6" t="s">
        <v>36</v>
      </c>
      <c r="E13" s="24"/>
      <c r="F13" s="24"/>
      <c r="G13" s="62"/>
      <c r="H13" s="71"/>
      <c r="I13" s="24"/>
      <c r="J13" s="24"/>
      <c r="K13" s="16"/>
      <c r="L13" s="16"/>
      <c r="M13" s="16"/>
      <c r="N13" s="21"/>
      <c r="O13" s="43"/>
      <c r="P13" s="43"/>
      <c r="Q13" s="44"/>
      <c r="R13" s="18"/>
      <c r="S13" s="18"/>
      <c r="T13" s="23"/>
      <c r="U13" s="18"/>
      <c r="V13" s="18"/>
      <c r="W13" s="23"/>
      <c r="X13" s="18"/>
      <c r="Y13" s="18"/>
      <c r="Z13" s="22"/>
      <c r="AA13" s="20"/>
      <c r="AB13" s="20"/>
      <c r="AC13" s="22"/>
      <c r="AD13" s="20"/>
      <c r="AE13" s="20"/>
      <c r="AF13" s="22"/>
      <c r="AG13" s="20"/>
      <c r="AH13" s="20"/>
      <c r="AI13" s="22"/>
      <c r="AJ13" s="20"/>
      <c r="AK13" s="20"/>
      <c r="AL13" s="22"/>
      <c r="AM13" s="20"/>
      <c r="AN13" s="20"/>
      <c r="AO13" s="22"/>
      <c r="AP13" s="57"/>
      <c r="AQ13" s="57"/>
      <c r="AR13" s="58"/>
      <c r="AS13" s="241">
        <v>8.35</v>
      </c>
      <c r="AT13" s="238">
        <v>3.3958799630950359E-2</v>
      </c>
      <c r="AU13" s="242"/>
      <c r="AV13" s="254">
        <v>8.5500000000000007</v>
      </c>
      <c r="AW13" s="238">
        <v>0.25488271120462119</v>
      </c>
    </row>
    <row r="14" spans="1:49" x14ac:dyDescent="0.3">
      <c r="A14" s="70" t="s">
        <v>9</v>
      </c>
      <c r="B14" s="5" t="s">
        <v>57</v>
      </c>
      <c r="C14" s="6" t="s">
        <v>58</v>
      </c>
      <c r="D14" s="6" t="s">
        <v>59</v>
      </c>
      <c r="E14" s="24"/>
      <c r="F14" s="24"/>
      <c r="G14" s="62"/>
      <c r="H14" s="71"/>
      <c r="I14" s="24"/>
      <c r="J14" s="24"/>
      <c r="K14" s="16"/>
      <c r="L14" s="16"/>
      <c r="M14" s="16"/>
      <c r="N14" s="21"/>
      <c r="O14" s="43"/>
      <c r="P14" s="43"/>
      <c r="Q14" s="44"/>
      <c r="R14" s="18"/>
      <c r="S14" s="18"/>
      <c r="T14" s="23"/>
      <c r="U14" s="18"/>
      <c r="V14" s="18"/>
      <c r="W14" s="23"/>
      <c r="X14" s="18"/>
      <c r="Y14" s="18"/>
      <c r="Z14" s="22"/>
      <c r="AA14" s="20"/>
      <c r="AB14" s="20"/>
      <c r="AC14" s="22"/>
      <c r="AD14" s="20"/>
      <c r="AE14" s="20"/>
      <c r="AF14" s="22"/>
      <c r="AG14" s="20"/>
      <c r="AH14" s="20"/>
      <c r="AI14" s="22"/>
      <c r="AJ14" s="20"/>
      <c r="AK14" s="20"/>
      <c r="AL14" s="22"/>
      <c r="AM14" s="20"/>
      <c r="AN14" s="20"/>
      <c r="AO14" s="22"/>
      <c r="AP14" s="57"/>
      <c r="AQ14" s="57"/>
      <c r="AR14" s="58"/>
      <c r="AS14" s="241">
        <v>7.25</v>
      </c>
      <c r="AT14" s="238">
        <v>1.562071004532856E-3</v>
      </c>
      <c r="AU14" s="3">
        <v>2.76</v>
      </c>
      <c r="AW14" s="238">
        <v>0.20190463491303326</v>
      </c>
    </row>
    <row r="15" spans="1:49" x14ac:dyDescent="0.3">
      <c r="A15" s="70" t="s">
        <v>10</v>
      </c>
      <c r="B15" s="5" t="s">
        <v>60</v>
      </c>
      <c r="C15" s="6" t="s">
        <v>61</v>
      </c>
      <c r="D15" s="6" t="s">
        <v>36</v>
      </c>
      <c r="E15" s="24"/>
      <c r="F15" s="24"/>
      <c r="G15" s="62"/>
      <c r="H15" s="71"/>
      <c r="I15" s="24"/>
      <c r="J15" s="24"/>
      <c r="K15" s="16"/>
      <c r="L15" s="16"/>
      <c r="M15" s="16"/>
      <c r="N15" s="21"/>
      <c r="O15" s="43"/>
      <c r="P15" s="43"/>
      <c r="Q15" s="44"/>
      <c r="R15" s="18"/>
      <c r="S15" s="18"/>
      <c r="T15" s="23"/>
      <c r="U15" s="18"/>
      <c r="V15" s="18"/>
      <c r="W15" s="23"/>
      <c r="X15" s="18"/>
      <c r="Y15" s="18"/>
      <c r="Z15" s="22"/>
      <c r="AA15" s="20"/>
      <c r="AB15" s="20"/>
      <c r="AC15" s="22"/>
      <c r="AD15" s="20"/>
      <c r="AE15" s="20"/>
      <c r="AF15" s="22"/>
      <c r="AG15" s="20"/>
      <c r="AH15" s="20"/>
      <c r="AI15" s="22"/>
      <c r="AJ15" s="20"/>
      <c r="AK15" s="20"/>
      <c r="AL15" s="22"/>
      <c r="AM15" s="20"/>
      <c r="AN15" s="20"/>
      <c r="AO15" s="22"/>
      <c r="AP15" s="57"/>
      <c r="AQ15" s="57"/>
      <c r="AR15" s="58"/>
      <c r="AS15" s="241">
        <v>7.76</v>
      </c>
      <c r="AT15" s="238">
        <v>0.13149286002317437</v>
      </c>
      <c r="AU15" s="242"/>
      <c r="AV15" s="254">
        <v>6.5</v>
      </c>
      <c r="AW15" s="238">
        <v>9.6937782699493977E-2</v>
      </c>
    </row>
    <row r="16" spans="1:49" x14ac:dyDescent="0.3">
      <c r="A16" s="70" t="s">
        <v>11</v>
      </c>
      <c r="B16" s="5" t="s">
        <v>108</v>
      </c>
      <c r="C16" s="6" t="s">
        <v>62</v>
      </c>
      <c r="D16" s="6" t="s">
        <v>63</v>
      </c>
      <c r="E16" s="24"/>
      <c r="F16" s="24"/>
      <c r="G16" s="62"/>
      <c r="H16" s="71"/>
      <c r="I16" s="24"/>
      <c r="J16" s="24"/>
      <c r="K16" s="16"/>
      <c r="L16" s="16"/>
      <c r="M16" s="16"/>
      <c r="N16" s="21"/>
      <c r="O16" s="43"/>
      <c r="P16" s="43"/>
      <c r="Q16" s="44"/>
      <c r="R16" s="18"/>
      <c r="S16" s="18"/>
      <c r="T16" s="23"/>
      <c r="U16" s="18"/>
      <c r="V16" s="18"/>
      <c r="W16" s="23"/>
      <c r="X16" s="18"/>
      <c r="Y16" s="18"/>
      <c r="Z16" s="22"/>
      <c r="AA16" s="20"/>
      <c r="AB16" s="20"/>
      <c r="AC16" s="22"/>
      <c r="AD16" s="20"/>
      <c r="AE16" s="20"/>
      <c r="AF16" s="22"/>
      <c r="AG16" s="20"/>
      <c r="AH16" s="20"/>
      <c r="AI16" s="22"/>
      <c r="AJ16" s="20"/>
      <c r="AK16" s="20"/>
      <c r="AL16" s="22"/>
      <c r="AM16" s="20"/>
      <c r="AN16" s="20"/>
      <c r="AO16" s="22"/>
      <c r="AP16" s="57"/>
      <c r="AQ16" s="57"/>
      <c r="AR16" s="58"/>
      <c r="AS16" s="241">
        <v>7.51</v>
      </c>
      <c r="AT16" s="238">
        <v>6.4527688340698566E-2</v>
      </c>
      <c r="AU16" s="3">
        <v>2.52</v>
      </c>
      <c r="AW16" s="238">
        <v>0.12357196794715551</v>
      </c>
    </row>
    <row r="17" spans="1:49" x14ac:dyDescent="0.3">
      <c r="A17" s="70" t="s">
        <v>12</v>
      </c>
      <c r="B17" s="5" t="s">
        <v>64</v>
      </c>
      <c r="C17" s="6" t="s">
        <v>65</v>
      </c>
      <c r="D17" s="6" t="s">
        <v>36</v>
      </c>
      <c r="E17" s="24"/>
      <c r="F17" s="24"/>
      <c r="G17" s="62"/>
      <c r="H17" s="71"/>
      <c r="I17" s="24"/>
      <c r="J17" s="24"/>
      <c r="K17" s="16"/>
      <c r="L17" s="16"/>
      <c r="M17" s="16"/>
      <c r="N17" s="21"/>
      <c r="O17" s="43"/>
      <c r="P17" s="43"/>
      <c r="Q17" s="44"/>
      <c r="R17" s="18"/>
      <c r="S17" s="18"/>
      <c r="T17" s="23"/>
      <c r="U17" s="18"/>
      <c r="V17" s="18"/>
      <c r="W17" s="23"/>
      <c r="X17" s="18"/>
      <c r="Y17" s="18"/>
      <c r="Z17" s="22"/>
      <c r="AA17" s="20"/>
      <c r="AB17" s="20"/>
      <c r="AC17" s="22"/>
      <c r="AD17" s="20"/>
      <c r="AE17" s="20"/>
      <c r="AF17" s="22"/>
      <c r="AG17" s="20"/>
      <c r="AH17" s="20"/>
      <c r="AI17" s="22"/>
      <c r="AJ17" s="20"/>
      <c r="AK17" s="20"/>
      <c r="AL17" s="22"/>
      <c r="AM17" s="20"/>
      <c r="AN17" s="20"/>
      <c r="AO17" s="22"/>
      <c r="AP17" s="57"/>
      <c r="AQ17" s="57"/>
      <c r="AR17" s="58"/>
      <c r="AS17" s="3">
        <v>7.41</v>
      </c>
      <c r="AT17" s="238">
        <v>5.4859167005734497E-2</v>
      </c>
      <c r="AU17" s="242"/>
      <c r="AV17" s="254">
        <v>4.71</v>
      </c>
      <c r="AW17" s="238">
        <v>1.5046638333960261E-3</v>
      </c>
    </row>
    <row r="18" spans="1:49" x14ac:dyDescent="0.3">
      <c r="A18" s="70" t="s">
        <v>13</v>
      </c>
      <c r="B18" s="5" t="s">
        <v>66</v>
      </c>
      <c r="C18" s="6" t="s">
        <v>44</v>
      </c>
      <c r="D18" s="6" t="s">
        <v>67</v>
      </c>
      <c r="E18" s="24"/>
      <c r="F18" s="24"/>
      <c r="G18" s="62"/>
      <c r="H18" s="71"/>
      <c r="I18" s="24"/>
      <c r="J18" s="24"/>
      <c r="K18" s="16"/>
      <c r="L18" s="16"/>
      <c r="M18" s="16"/>
      <c r="N18" s="21"/>
      <c r="O18" s="43"/>
      <c r="P18" s="43"/>
      <c r="Q18" s="44"/>
      <c r="R18" s="18"/>
      <c r="S18" s="18"/>
      <c r="T18" s="23"/>
      <c r="U18" s="18"/>
      <c r="V18" s="18"/>
      <c r="W18" s="23"/>
      <c r="X18" s="18"/>
      <c r="Y18" s="18"/>
      <c r="Z18" s="22"/>
      <c r="AA18" s="20"/>
      <c r="AB18" s="20"/>
      <c r="AC18" s="22"/>
      <c r="AD18" s="20"/>
      <c r="AE18" s="20"/>
      <c r="AF18" s="22"/>
      <c r="AG18" s="20"/>
      <c r="AH18" s="20"/>
      <c r="AI18" s="22"/>
      <c r="AJ18" s="20"/>
      <c r="AK18" s="20"/>
      <c r="AL18" s="22"/>
      <c r="AM18" s="20"/>
      <c r="AN18" s="20"/>
      <c r="AO18" s="22"/>
      <c r="AP18" s="57"/>
      <c r="AQ18" s="57"/>
      <c r="AR18" s="58"/>
      <c r="AS18" s="3">
        <v>7.64</v>
      </c>
      <c r="AT18" s="238">
        <v>0.16732211053253435</v>
      </c>
      <c r="AU18" s="3">
        <v>5.69</v>
      </c>
      <c r="AW18" s="238">
        <v>0.18035754767617546</v>
      </c>
    </row>
    <row r="19" spans="1:49" x14ac:dyDescent="0.3">
      <c r="A19" s="70" t="s">
        <v>14</v>
      </c>
      <c r="B19" s="5" t="s">
        <v>64</v>
      </c>
      <c r="C19" s="6" t="s">
        <v>68</v>
      </c>
      <c r="D19" s="6" t="s">
        <v>36</v>
      </c>
      <c r="E19" s="24"/>
      <c r="F19" s="24"/>
      <c r="G19" s="62"/>
      <c r="H19" s="71"/>
      <c r="I19" s="24"/>
      <c r="J19" s="24"/>
      <c r="K19" s="16"/>
      <c r="L19" s="16"/>
      <c r="M19" s="16"/>
      <c r="N19" s="21"/>
      <c r="O19" s="43"/>
      <c r="P19" s="43"/>
      <c r="Q19" s="44"/>
      <c r="R19" s="18"/>
      <c r="S19" s="18"/>
      <c r="T19" s="23"/>
      <c r="U19" s="18"/>
      <c r="V19" s="18"/>
      <c r="W19" s="23"/>
      <c r="X19" s="18"/>
      <c r="Y19" s="18"/>
      <c r="Z19" s="22"/>
      <c r="AA19" s="20"/>
      <c r="AB19" s="20"/>
      <c r="AC19" s="22"/>
      <c r="AD19" s="20"/>
      <c r="AE19" s="20"/>
      <c r="AF19" s="22"/>
      <c r="AG19" s="20"/>
      <c r="AH19" s="20"/>
      <c r="AI19" s="22"/>
      <c r="AJ19" s="20"/>
      <c r="AK19" s="20"/>
      <c r="AL19" s="22"/>
      <c r="AM19" s="20"/>
      <c r="AN19" s="20"/>
      <c r="AO19" s="22"/>
      <c r="AP19" s="57"/>
      <c r="AQ19" s="57"/>
      <c r="AR19" s="58"/>
      <c r="AS19" s="3">
        <v>7.67</v>
      </c>
      <c r="AT19" s="238">
        <v>0.20154024228259138</v>
      </c>
      <c r="AU19" s="242"/>
      <c r="AV19" s="254">
        <v>5.16</v>
      </c>
      <c r="AW19" s="238">
        <v>8.6368666833486749E-2</v>
      </c>
    </row>
    <row r="20" spans="1:49" x14ac:dyDescent="0.3">
      <c r="A20" s="70" t="s">
        <v>15</v>
      </c>
      <c r="B20" s="5" t="s">
        <v>69</v>
      </c>
      <c r="C20" s="6" t="s">
        <v>70</v>
      </c>
      <c r="D20" s="6" t="s">
        <v>71</v>
      </c>
      <c r="E20" s="24"/>
      <c r="F20" s="24"/>
      <c r="G20" s="62"/>
      <c r="H20" s="71"/>
      <c r="I20" s="24"/>
      <c r="J20" s="24"/>
      <c r="K20" s="16"/>
      <c r="L20" s="16"/>
      <c r="M20" s="16"/>
      <c r="N20" s="21"/>
      <c r="O20" s="43"/>
      <c r="P20" s="43"/>
      <c r="Q20" s="44"/>
      <c r="R20" s="18"/>
      <c r="S20" s="18"/>
      <c r="T20" s="23"/>
      <c r="U20" s="18"/>
      <c r="V20" s="18"/>
      <c r="W20" s="23"/>
      <c r="X20" s="18"/>
      <c r="Y20" s="18"/>
      <c r="Z20" s="22"/>
      <c r="AA20" s="20"/>
      <c r="AB20" s="20"/>
      <c r="AC20" s="22"/>
      <c r="AD20" s="20"/>
      <c r="AE20" s="20"/>
      <c r="AF20" s="22"/>
      <c r="AG20" s="20"/>
      <c r="AH20" s="20"/>
      <c r="AI20" s="22"/>
      <c r="AJ20" s="20"/>
      <c r="AK20" s="20"/>
      <c r="AL20" s="22"/>
      <c r="AM20" s="20"/>
      <c r="AN20" s="20"/>
      <c r="AO20" s="22"/>
      <c r="AP20" s="57"/>
      <c r="AQ20" s="57"/>
      <c r="AR20" s="58"/>
      <c r="AS20" s="3">
        <v>8.68</v>
      </c>
      <c r="AT20" s="238">
        <v>8.1152066458349256E-2</v>
      </c>
      <c r="AU20" s="3">
        <v>2.0299999999999998</v>
      </c>
      <c r="AW20" s="238">
        <v>0.44009394235734484</v>
      </c>
    </row>
    <row r="21" spans="1:49" x14ac:dyDescent="0.3">
      <c r="A21" s="70" t="s">
        <v>16</v>
      </c>
      <c r="B21" s="5" t="s">
        <v>72</v>
      </c>
      <c r="C21" s="6" t="s">
        <v>73</v>
      </c>
      <c r="D21" s="6" t="s">
        <v>36</v>
      </c>
      <c r="E21" s="24"/>
      <c r="F21" s="24"/>
      <c r="G21" s="62"/>
      <c r="H21" s="71"/>
      <c r="I21" s="24"/>
      <c r="J21" s="24"/>
      <c r="K21" s="16"/>
      <c r="L21" s="16"/>
      <c r="M21" s="16"/>
      <c r="N21" s="21"/>
      <c r="O21" s="43"/>
      <c r="P21" s="43"/>
      <c r="Q21" s="44"/>
      <c r="R21" s="18"/>
      <c r="S21" s="18"/>
      <c r="T21" s="23"/>
      <c r="U21" s="18"/>
      <c r="V21" s="18"/>
      <c r="W21" s="23"/>
      <c r="X21" s="18"/>
      <c r="Y21" s="18"/>
      <c r="Z21" s="22"/>
      <c r="AA21" s="20"/>
      <c r="AB21" s="20"/>
      <c r="AC21" s="22"/>
      <c r="AD21" s="20"/>
      <c r="AE21" s="20"/>
      <c r="AF21" s="22"/>
      <c r="AG21" s="20"/>
      <c r="AH21" s="20"/>
      <c r="AI21" s="22"/>
      <c r="AJ21" s="20"/>
      <c r="AK21" s="20"/>
      <c r="AL21" s="22"/>
      <c r="AM21" s="20"/>
      <c r="AN21" s="20"/>
      <c r="AO21" s="22"/>
      <c r="AP21" s="57"/>
      <c r="AQ21" s="57"/>
      <c r="AR21" s="58"/>
      <c r="AS21" s="3">
        <v>8.7899999999999991</v>
      </c>
      <c r="AT21" s="238">
        <v>2.4271177927612655E-2</v>
      </c>
      <c r="AU21" s="242"/>
      <c r="AV21" s="254">
        <v>4.2</v>
      </c>
      <c r="AW21" s="238">
        <v>0.50485860551494222</v>
      </c>
    </row>
    <row r="22" spans="1:49" x14ac:dyDescent="0.3">
      <c r="A22" s="70" t="s">
        <v>17</v>
      </c>
      <c r="B22" s="5" t="s">
        <v>74</v>
      </c>
      <c r="C22" s="6" t="s">
        <v>75</v>
      </c>
      <c r="D22" s="6" t="s">
        <v>76</v>
      </c>
      <c r="E22" s="24"/>
      <c r="F22" s="24"/>
      <c r="G22" s="62"/>
      <c r="H22" s="71"/>
      <c r="I22" s="24"/>
      <c r="J22" s="24"/>
      <c r="K22" s="16"/>
      <c r="L22" s="16"/>
      <c r="M22" s="16"/>
      <c r="N22" s="21"/>
      <c r="O22" s="43"/>
      <c r="P22" s="43"/>
      <c r="Q22" s="44"/>
      <c r="R22" s="18"/>
      <c r="S22" s="18"/>
      <c r="T22" s="23"/>
      <c r="U22" s="18"/>
      <c r="V22" s="18"/>
      <c r="W22" s="23"/>
      <c r="X22" s="18"/>
      <c r="Y22" s="18"/>
      <c r="Z22" s="22"/>
      <c r="AA22" s="20"/>
      <c r="AB22" s="20"/>
      <c r="AC22" s="22"/>
      <c r="AD22" s="20"/>
      <c r="AE22" s="20"/>
      <c r="AF22" s="22"/>
      <c r="AG22" s="20"/>
      <c r="AH22" s="20"/>
      <c r="AI22" s="22"/>
      <c r="AJ22" s="20"/>
      <c r="AK22" s="20"/>
      <c r="AL22" s="22"/>
      <c r="AM22" s="20"/>
      <c r="AN22" s="20"/>
      <c r="AO22" s="22"/>
      <c r="AP22" s="57"/>
      <c r="AQ22" s="57"/>
      <c r="AR22" s="58"/>
      <c r="AS22" s="3">
        <v>11.42</v>
      </c>
      <c r="AT22" s="238">
        <v>0.17888542631106527</v>
      </c>
      <c r="AU22" s="3">
        <v>2.79</v>
      </c>
      <c r="AW22" s="238">
        <v>0.10350793182492592</v>
      </c>
    </row>
    <row r="23" spans="1:49" x14ac:dyDescent="0.3">
      <c r="A23" s="70" t="s">
        <v>18</v>
      </c>
      <c r="B23" s="5" t="s">
        <v>109</v>
      </c>
      <c r="C23" s="6" t="s">
        <v>77</v>
      </c>
      <c r="D23" s="6" t="s">
        <v>36</v>
      </c>
      <c r="E23" s="24"/>
      <c r="F23" s="24"/>
      <c r="G23" s="62"/>
      <c r="H23" s="71"/>
      <c r="I23" s="24"/>
      <c r="J23" s="24"/>
      <c r="K23" s="16"/>
      <c r="L23" s="16"/>
      <c r="M23" s="16"/>
      <c r="N23" s="21"/>
      <c r="O23" s="43"/>
      <c r="P23" s="43"/>
      <c r="Q23" s="44"/>
      <c r="R23" s="18"/>
      <c r="S23" s="18"/>
      <c r="T23" s="23"/>
      <c r="U23" s="18"/>
      <c r="V23" s="18"/>
      <c r="W23" s="23"/>
      <c r="X23" s="18"/>
      <c r="Y23" s="18"/>
      <c r="Z23" s="22"/>
      <c r="AA23" s="20"/>
      <c r="AB23" s="20"/>
      <c r="AC23" s="22"/>
      <c r="AD23" s="20"/>
      <c r="AE23" s="20"/>
      <c r="AF23" s="22"/>
      <c r="AG23" s="20"/>
      <c r="AH23" s="20"/>
      <c r="AI23" s="22"/>
      <c r="AJ23" s="20"/>
      <c r="AK23" s="20"/>
      <c r="AL23" s="22"/>
      <c r="AM23" s="20"/>
      <c r="AN23" s="20"/>
      <c r="AO23" s="22"/>
      <c r="AP23" s="57"/>
      <c r="AQ23" s="57"/>
      <c r="AR23" s="58"/>
      <c r="AS23" s="3">
        <v>9.89</v>
      </c>
      <c r="AT23" s="238">
        <v>6.6334882153570779E-2</v>
      </c>
      <c r="AU23" s="242"/>
      <c r="AV23" s="254">
        <v>2.56</v>
      </c>
      <c r="AW23" s="238">
        <v>4.9178258397759064E-2</v>
      </c>
    </row>
    <row r="24" spans="1:49" x14ac:dyDescent="0.3">
      <c r="A24" s="70" t="s">
        <v>19</v>
      </c>
      <c r="B24" s="5" t="s">
        <v>78</v>
      </c>
      <c r="C24" s="6" t="s">
        <v>44</v>
      </c>
      <c r="D24" s="6" t="s">
        <v>79</v>
      </c>
      <c r="E24" s="24"/>
      <c r="F24" s="24"/>
      <c r="G24" s="62"/>
      <c r="H24" s="71"/>
      <c r="I24" s="24"/>
      <c r="J24" s="24"/>
      <c r="K24" s="16"/>
      <c r="L24" s="16"/>
      <c r="M24" s="16"/>
      <c r="N24" s="21"/>
      <c r="O24" s="43"/>
      <c r="P24" s="43"/>
      <c r="Q24" s="44"/>
      <c r="R24" s="18"/>
      <c r="S24" s="18"/>
      <c r="T24" s="23"/>
      <c r="U24" s="18"/>
      <c r="V24" s="18"/>
      <c r="W24" s="23"/>
      <c r="X24" s="18"/>
      <c r="Y24" s="18"/>
      <c r="Z24" s="22"/>
      <c r="AA24" s="20"/>
      <c r="AB24" s="20"/>
      <c r="AC24" s="22"/>
      <c r="AD24" s="20"/>
      <c r="AE24" s="20"/>
      <c r="AF24" s="22"/>
      <c r="AG24" s="20"/>
      <c r="AH24" s="20"/>
      <c r="AI24" s="22"/>
      <c r="AJ24" s="20"/>
      <c r="AK24" s="20"/>
      <c r="AL24" s="22"/>
      <c r="AM24" s="20"/>
      <c r="AN24" s="20"/>
      <c r="AO24" s="22"/>
      <c r="AP24" s="57"/>
      <c r="AQ24" s="57"/>
      <c r="AR24" s="58"/>
      <c r="AS24" s="3">
        <v>17.27</v>
      </c>
      <c r="AT24" s="238">
        <v>8.1977731712209977E-3</v>
      </c>
      <c r="AU24" s="3">
        <v>2.92</v>
      </c>
      <c r="AW24" s="238">
        <v>0.11819277968139202</v>
      </c>
    </row>
    <row r="25" spans="1:49" x14ac:dyDescent="0.3">
      <c r="A25" s="70" t="s">
        <v>20</v>
      </c>
      <c r="B25" s="5" t="s">
        <v>80</v>
      </c>
      <c r="C25" s="6" t="s">
        <v>81</v>
      </c>
      <c r="D25" s="6" t="s">
        <v>36</v>
      </c>
      <c r="E25" s="24"/>
      <c r="F25" s="24"/>
      <c r="G25" s="62"/>
      <c r="H25" s="71"/>
      <c r="I25" s="24"/>
      <c r="J25" s="24"/>
      <c r="K25" s="16"/>
      <c r="L25" s="16"/>
      <c r="M25" s="16"/>
      <c r="N25" s="21"/>
      <c r="O25" s="43"/>
      <c r="P25" s="43"/>
      <c r="Q25" s="44"/>
      <c r="R25" s="18"/>
      <c r="S25" s="18"/>
      <c r="T25" s="23"/>
      <c r="U25" s="18"/>
      <c r="V25" s="18"/>
      <c r="W25" s="23"/>
      <c r="X25" s="18"/>
      <c r="Y25" s="18"/>
      <c r="Z25" s="22"/>
      <c r="AA25" s="20"/>
      <c r="AB25" s="20"/>
      <c r="AC25" s="22"/>
      <c r="AD25" s="20"/>
      <c r="AE25" s="20"/>
      <c r="AF25" s="22"/>
      <c r="AG25" s="20"/>
      <c r="AH25" s="20"/>
      <c r="AI25" s="22"/>
      <c r="AJ25" s="20"/>
      <c r="AK25" s="20"/>
      <c r="AL25" s="22"/>
      <c r="AM25" s="20"/>
      <c r="AN25" s="20"/>
      <c r="AO25" s="22"/>
      <c r="AP25" s="57"/>
      <c r="AQ25" s="57"/>
      <c r="AR25" s="58"/>
      <c r="AS25" s="3">
        <v>10.08</v>
      </c>
      <c r="AT25" s="238">
        <v>0.11024011517637296</v>
      </c>
      <c r="AU25" s="242"/>
      <c r="AV25" s="254">
        <v>3.24</v>
      </c>
      <c r="AW25" s="238">
        <v>0.11858359759935387</v>
      </c>
    </row>
    <row r="26" spans="1:49" x14ac:dyDescent="0.3">
      <c r="A26" s="70" t="s">
        <v>21</v>
      </c>
      <c r="B26" s="5" t="s">
        <v>82</v>
      </c>
      <c r="C26" s="6" t="s">
        <v>44</v>
      </c>
      <c r="D26" s="6" t="s">
        <v>83</v>
      </c>
      <c r="E26" s="24"/>
      <c r="F26" s="24"/>
      <c r="G26" s="62"/>
      <c r="H26" s="71"/>
      <c r="I26" s="24"/>
      <c r="J26" s="24"/>
      <c r="K26" s="16"/>
      <c r="L26" s="16"/>
      <c r="M26" s="16"/>
      <c r="N26" s="21"/>
      <c r="O26" s="43"/>
      <c r="P26" s="43"/>
      <c r="Q26" s="44"/>
      <c r="R26" s="18"/>
      <c r="S26" s="18"/>
      <c r="T26" s="23"/>
      <c r="U26" s="18"/>
      <c r="V26" s="18"/>
      <c r="W26" s="23"/>
      <c r="X26" s="18"/>
      <c r="Y26" s="18"/>
      <c r="Z26" s="22"/>
      <c r="AA26" s="20"/>
      <c r="AB26" s="20"/>
      <c r="AC26" s="22"/>
      <c r="AD26" s="20"/>
      <c r="AE26" s="20"/>
      <c r="AF26" s="22"/>
      <c r="AG26" s="20"/>
      <c r="AH26" s="20"/>
      <c r="AI26" s="22"/>
      <c r="AJ26" s="20"/>
      <c r="AK26" s="20"/>
      <c r="AL26" s="22"/>
      <c r="AM26" s="20"/>
      <c r="AN26" s="20"/>
      <c r="AO26" s="22"/>
      <c r="AP26" s="57"/>
      <c r="AQ26" s="57"/>
      <c r="AR26" s="58"/>
      <c r="AS26" s="3">
        <v>7.85</v>
      </c>
      <c r="AT26" s="238">
        <v>7.4030635673100684E-2</v>
      </c>
      <c r="AU26" s="3">
        <v>3.26</v>
      </c>
      <c r="AW26" s="238">
        <v>0.24964797636897329</v>
      </c>
    </row>
    <row r="27" spans="1:49" x14ac:dyDescent="0.3">
      <c r="A27" s="70" t="s">
        <v>22</v>
      </c>
      <c r="B27" s="5" t="s">
        <v>84</v>
      </c>
      <c r="C27" s="6" t="s">
        <v>85</v>
      </c>
      <c r="D27" s="6" t="s">
        <v>36</v>
      </c>
      <c r="E27" s="24"/>
      <c r="F27" s="24"/>
      <c r="G27" s="62"/>
      <c r="H27" s="71"/>
      <c r="I27" s="24"/>
      <c r="J27" s="24"/>
      <c r="K27" s="16"/>
      <c r="L27" s="16"/>
      <c r="M27" s="16"/>
      <c r="N27" s="21"/>
      <c r="O27" s="43"/>
      <c r="P27" s="43"/>
      <c r="Q27" s="44"/>
      <c r="R27" s="18"/>
      <c r="S27" s="18"/>
      <c r="T27" s="23"/>
      <c r="U27" s="18"/>
      <c r="V27" s="18"/>
      <c r="W27" s="23"/>
      <c r="X27" s="18"/>
      <c r="Y27" s="18"/>
      <c r="Z27" s="22"/>
      <c r="AA27" s="20"/>
      <c r="AB27" s="20"/>
      <c r="AC27" s="22"/>
      <c r="AD27" s="20"/>
      <c r="AE27" s="20"/>
      <c r="AF27" s="22"/>
      <c r="AG27" s="20"/>
      <c r="AH27" s="20"/>
      <c r="AI27" s="22"/>
      <c r="AJ27" s="20"/>
      <c r="AK27" s="20"/>
      <c r="AL27" s="22"/>
      <c r="AM27" s="20"/>
      <c r="AN27" s="20"/>
      <c r="AO27" s="22"/>
      <c r="AP27" s="57"/>
      <c r="AQ27" s="57"/>
      <c r="AR27" s="58"/>
      <c r="AS27" s="3">
        <v>9.86</v>
      </c>
      <c r="AT27" s="238">
        <v>6.9263462468590747E-2</v>
      </c>
      <c r="AU27" s="242"/>
      <c r="AV27" s="254">
        <v>2.83</v>
      </c>
      <c r="AW27" s="238">
        <v>0.4363253849472063</v>
      </c>
    </row>
    <row r="28" spans="1:49" x14ac:dyDescent="0.3">
      <c r="A28" s="70" t="s">
        <v>23</v>
      </c>
      <c r="B28" s="5" t="s">
        <v>86</v>
      </c>
      <c r="C28" s="6" t="s">
        <v>87</v>
      </c>
      <c r="D28" s="6" t="s">
        <v>88</v>
      </c>
      <c r="E28" s="24"/>
      <c r="F28" s="24"/>
      <c r="G28" s="62"/>
      <c r="H28" s="71"/>
      <c r="I28" s="24"/>
      <c r="J28" s="24"/>
      <c r="K28" s="16"/>
      <c r="L28" s="16"/>
      <c r="M28" s="16"/>
      <c r="N28" s="21"/>
      <c r="O28" s="43"/>
      <c r="P28" s="43"/>
      <c r="Q28" s="44"/>
      <c r="R28" s="18"/>
      <c r="S28" s="18"/>
      <c r="T28" s="23"/>
      <c r="U28" s="18"/>
      <c r="V28" s="18"/>
      <c r="W28" s="23"/>
      <c r="X28" s="18"/>
      <c r="Y28" s="18"/>
      <c r="Z28" s="22"/>
      <c r="AA28" s="20"/>
      <c r="AB28" s="20"/>
      <c r="AC28" s="22"/>
      <c r="AD28" s="20"/>
      <c r="AE28" s="20"/>
      <c r="AF28" s="22"/>
      <c r="AG28" s="20"/>
      <c r="AH28" s="20"/>
      <c r="AI28" s="22"/>
      <c r="AJ28" s="20"/>
      <c r="AK28" s="20"/>
      <c r="AL28" s="22"/>
      <c r="AM28" s="20"/>
      <c r="AN28" s="20"/>
      <c r="AO28" s="22"/>
      <c r="AP28" s="57"/>
      <c r="AQ28" s="57"/>
      <c r="AR28" s="58"/>
      <c r="AS28" s="3">
        <v>9.98</v>
      </c>
      <c r="AT28" s="238">
        <v>7.1058502530107814E-2</v>
      </c>
      <c r="AU28" s="3">
        <v>3.92</v>
      </c>
      <c r="AW28" s="238">
        <v>0.19577776678608638</v>
      </c>
    </row>
    <row r="29" spans="1:49" x14ac:dyDescent="0.3">
      <c r="A29" s="70" t="s">
        <v>24</v>
      </c>
      <c r="B29" s="5" t="s">
        <v>89</v>
      </c>
      <c r="C29" s="6" t="s">
        <v>42</v>
      </c>
      <c r="D29" s="6" t="s">
        <v>36</v>
      </c>
      <c r="E29" s="24"/>
      <c r="F29" s="24"/>
      <c r="G29" s="62"/>
      <c r="H29" s="71"/>
      <c r="I29" s="24"/>
      <c r="J29" s="24"/>
      <c r="K29" s="16"/>
      <c r="L29" s="16"/>
      <c r="M29" s="16"/>
      <c r="N29" s="21"/>
      <c r="O29" s="43"/>
      <c r="P29" s="43"/>
      <c r="Q29" s="44"/>
      <c r="R29" s="18"/>
      <c r="S29" s="18"/>
      <c r="T29" s="23"/>
      <c r="U29" s="18"/>
      <c r="V29" s="18"/>
      <c r="W29" s="23"/>
      <c r="X29" s="18"/>
      <c r="Y29" s="18"/>
      <c r="Z29" s="22"/>
      <c r="AA29" s="20"/>
      <c r="AB29" s="20"/>
      <c r="AC29" s="22"/>
      <c r="AD29" s="20"/>
      <c r="AE29" s="20"/>
      <c r="AF29" s="22"/>
      <c r="AG29" s="20"/>
      <c r="AH29" s="20"/>
      <c r="AI29" s="22"/>
      <c r="AJ29" s="20"/>
      <c r="AK29" s="20"/>
      <c r="AL29" s="22"/>
      <c r="AM29" s="20"/>
      <c r="AN29" s="20"/>
      <c r="AO29" s="22"/>
      <c r="AP29" s="57"/>
      <c r="AQ29" s="57"/>
      <c r="AR29" s="58"/>
      <c r="AS29" s="3">
        <v>9.65</v>
      </c>
      <c r="AT29" s="238">
        <v>3.0051763135890541E-2</v>
      </c>
      <c r="AU29" s="242"/>
      <c r="AV29" s="254">
        <v>3.86</v>
      </c>
      <c r="AW29" s="238">
        <v>0.1170463029093271</v>
      </c>
    </row>
    <row r="30" spans="1:49" x14ac:dyDescent="0.3">
      <c r="A30" s="70" t="s">
        <v>25</v>
      </c>
      <c r="B30" s="5" t="s">
        <v>90</v>
      </c>
      <c r="C30" s="6" t="s">
        <v>44</v>
      </c>
      <c r="D30" s="6" t="s">
        <v>91</v>
      </c>
      <c r="E30" s="24"/>
      <c r="F30" s="24"/>
      <c r="G30" s="62"/>
      <c r="H30" s="71"/>
      <c r="I30" s="24"/>
      <c r="J30" s="24"/>
      <c r="K30" s="16"/>
      <c r="L30" s="16"/>
      <c r="M30" s="16"/>
      <c r="N30" s="21"/>
      <c r="O30" s="43"/>
      <c r="P30" s="43"/>
      <c r="Q30" s="44"/>
      <c r="R30" s="18"/>
      <c r="S30" s="18"/>
      <c r="T30" s="23"/>
      <c r="U30" s="18"/>
      <c r="V30" s="18"/>
      <c r="W30" s="23"/>
      <c r="X30" s="18"/>
      <c r="Y30" s="18"/>
      <c r="Z30" s="22"/>
      <c r="AA30" s="20"/>
      <c r="AB30" s="20"/>
      <c r="AC30" s="22"/>
      <c r="AD30" s="20"/>
      <c r="AE30" s="20"/>
      <c r="AF30" s="22"/>
      <c r="AG30" s="20"/>
      <c r="AH30" s="20"/>
      <c r="AI30" s="22"/>
      <c r="AJ30" s="20"/>
      <c r="AK30" s="20"/>
      <c r="AL30" s="22"/>
      <c r="AM30" s="20"/>
      <c r="AN30" s="20"/>
      <c r="AO30" s="22"/>
      <c r="AP30" s="57"/>
      <c r="AQ30" s="57"/>
      <c r="AR30" s="58"/>
      <c r="AS30" s="3">
        <v>10.56</v>
      </c>
      <c r="AT30" s="238">
        <v>9.7827113019511566E-2</v>
      </c>
      <c r="AU30" s="3">
        <v>3.04</v>
      </c>
      <c r="AW30" s="238">
        <v>0.1689924282715583</v>
      </c>
    </row>
    <row r="31" spans="1:49" x14ac:dyDescent="0.3">
      <c r="A31" s="70" t="s">
        <v>26</v>
      </c>
      <c r="B31" s="5" t="s">
        <v>92</v>
      </c>
      <c r="C31" s="6" t="s">
        <v>93</v>
      </c>
      <c r="D31" s="6" t="s">
        <v>36</v>
      </c>
      <c r="E31" s="24"/>
      <c r="F31" s="24"/>
      <c r="G31" s="62"/>
      <c r="H31" s="71"/>
      <c r="I31" s="24"/>
      <c r="J31" s="24"/>
      <c r="K31" s="16"/>
      <c r="L31" s="16"/>
      <c r="M31" s="16"/>
      <c r="N31" s="21"/>
      <c r="O31" s="43"/>
      <c r="P31" s="43"/>
      <c r="Q31" s="44"/>
      <c r="R31" s="18"/>
      <c r="S31" s="18"/>
      <c r="T31" s="23"/>
      <c r="U31" s="18"/>
      <c r="V31" s="18"/>
      <c r="W31" s="23"/>
      <c r="X31" s="18"/>
      <c r="Y31" s="18"/>
      <c r="Z31" s="22"/>
      <c r="AA31" s="20"/>
      <c r="AB31" s="20"/>
      <c r="AC31" s="22"/>
      <c r="AD31" s="20"/>
      <c r="AE31" s="20"/>
      <c r="AF31" s="22"/>
      <c r="AG31" s="20"/>
      <c r="AH31" s="20"/>
      <c r="AI31" s="22"/>
      <c r="AJ31" s="20"/>
      <c r="AK31" s="20"/>
      <c r="AL31" s="22"/>
      <c r="AM31" s="20"/>
      <c r="AN31" s="20"/>
      <c r="AO31" s="22"/>
      <c r="AP31" s="57"/>
      <c r="AQ31" s="57"/>
      <c r="AR31" s="58"/>
      <c r="AS31" s="3">
        <v>9.4600000000000009</v>
      </c>
      <c r="AT31" s="238">
        <v>5.3911586643295609E-2</v>
      </c>
      <c r="AU31" s="242"/>
      <c r="AV31" s="254">
        <v>5.88</v>
      </c>
      <c r="AW31" s="238">
        <v>0.19514192081209414</v>
      </c>
    </row>
    <row r="32" spans="1:49" x14ac:dyDescent="0.3">
      <c r="A32" s="70" t="s">
        <v>27</v>
      </c>
      <c r="B32" s="5" t="s">
        <v>94</v>
      </c>
      <c r="C32" s="6" t="s">
        <v>95</v>
      </c>
      <c r="D32" s="6" t="s">
        <v>96</v>
      </c>
      <c r="E32" s="24"/>
      <c r="F32" s="24"/>
      <c r="G32" s="62"/>
      <c r="H32" s="71"/>
      <c r="I32" s="24"/>
      <c r="J32" s="24"/>
      <c r="K32" s="16"/>
      <c r="L32" s="16"/>
      <c r="M32" s="16"/>
      <c r="N32" s="21"/>
      <c r="O32" s="43"/>
      <c r="P32" s="43"/>
      <c r="Q32" s="44"/>
      <c r="R32" s="18"/>
      <c r="S32" s="18"/>
      <c r="T32" s="23"/>
      <c r="U32" s="18"/>
      <c r="V32" s="18"/>
      <c r="W32" s="23"/>
      <c r="X32" s="18"/>
      <c r="Y32" s="18"/>
      <c r="Z32" s="22"/>
      <c r="AA32" s="20"/>
      <c r="AB32" s="20"/>
      <c r="AC32" s="22"/>
      <c r="AD32" s="20"/>
      <c r="AE32" s="20"/>
      <c r="AF32" s="22"/>
      <c r="AG32" s="20"/>
      <c r="AH32" s="20"/>
      <c r="AI32" s="22"/>
      <c r="AJ32" s="20"/>
      <c r="AK32" s="20"/>
      <c r="AL32" s="22"/>
      <c r="AM32" s="20"/>
      <c r="AN32" s="20"/>
      <c r="AO32" s="22"/>
      <c r="AP32" s="57"/>
      <c r="AQ32" s="57"/>
      <c r="AR32" s="58"/>
      <c r="AS32" s="3">
        <v>13.92</v>
      </c>
      <c r="AT32" s="238">
        <v>0.18682080205528323</v>
      </c>
      <c r="AU32" s="3">
        <v>6.38</v>
      </c>
      <c r="AW32" s="238">
        <v>9.8301893503778048E-2</v>
      </c>
    </row>
    <row r="33" spans="1:49" x14ac:dyDescent="0.3">
      <c r="A33" s="70" t="s">
        <v>28</v>
      </c>
      <c r="B33" s="5" t="s">
        <v>97</v>
      </c>
      <c r="C33" s="6" t="s">
        <v>98</v>
      </c>
      <c r="D33" s="6" t="s">
        <v>36</v>
      </c>
      <c r="E33" s="24"/>
      <c r="F33" s="24"/>
      <c r="G33" s="62"/>
      <c r="H33" s="71"/>
      <c r="I33" s="24"/>
      <c r="J33" s="24"/>
      <c r="K33" s="16"/>
      <c r="L33" s="16"/>
      <c r="M33" s="16"/>
      <c r="N33" s="21"/>
      <c r="O33" s="43"/>
      <c r="P33" s="43"/>
      <c r="Q33" s="44"/>
      <c r="R33" s="18"/>
      <c r="S33" s="18"/>
      <c r="T33" s="23"/>
      <c r="U33" s="18"/>
      <c r="V33" s="18"/>
      <c r="W33" s="23"/>
      <c r="X33" s="18"/>
      <c r="Y33" s="18"/>
      <c r="Z33" s="22"/>
      <c r="AA33" s="20"/>
      <c r="AB33" s="20"/>
      <c r="AC33" s="22"/>
      <c r="AD33" s="20"/>
      <c r="AE33" s="20"/>
      <c r="AF33" s="22"/>
      <c r="AG33" s="20"/>
      <c r="AH33" s="20"/>
      <c r="AI33" s="22"/>
      <c r="AJ33" s="20"/>
      <c r="AK33" s="20"/>
      <c r="AL33" s="22"/>
      <c r="AM33" s="20"/>
      <c r="AN33" s="20"/>
      <c r="AO33" s="22"/>
      <c r="AP33" s="57"/>
      <c r="AQ33" s="57"/>
      <c r="AR33" s="58"/>
      <c r="AS33" s="3">
        <v>10.47</v>
      </c>
      <c r="AT33" s="238">
        <v>0.14781239592217338</v>
      </c>
      <c r="AU33" s="242"/>
      <c r="AV33" s="254">
        <v>4.58</v>
      </c>
      <c r="AW33" s="238">
        <v>4.6152340591668291E-2</v>
      </c>
    </row>
    <row r="34" spans="1:49" x14ac:dyDescent="0.3">
      <c r="A34" s="70" t="s">
        <v>29</v>
      </c>
      <c r="B34" s="5" t="s">
        <v>99</v>
      </c>
      <c r="C34" s="6" t="s">
        <v>44</v>
      </c>
      <c r="D34" s="6" t="s">
        <v>100</v>
      </c>
      <c r="E34" s="24"/>
      <c r="F34" s="24"/>
      <c r="G34" s="62"/>
      <c r="H34" s="71"/>
      <c r="I34" s="24"/>
      <c r="J34" s="24"/>
      <c r="K34" s="16"/>
      <c r="L34" s="16"/>
      <c r="M34" s="16"/>
      <c r="N34" s="21"/>
      <c r="O34" s="43"/>
      <c r="P34" s="43"/>
      <c r="Q34" s="44"/>
      <c r="R34" s="18"/>
      <c r="S34" s="18"/>
      <c r="T34" s="23"/>
      <c r="U34" s="18"/>
      <c r="V34" s="18"/>
      <c r="W34" s="23"/>
      <c r="X34" s="18"/>
      <c r="Y34" s="18"/>
      <c r="Z34" s="22"/>
      <c r="AA34" s="20"/>
      <c r="AB34" s="20"/>
      <c r="AC34" s="22"/>
      <c r="AD34" s="20"/>
      <c r="AE34" s="20"/>
      <c r="AF34" s="22"/>
      <c r="AG34" s="20"/>
      <c r="AH34" s="20"/>
      <c r="AI34" s="22"/>
      <c r="AJ34" s="20"/>
      <c r="AK34" s="20"/>
      <c r="AL34" s="22"/>
      <c r="AM34" s="20"/>
      <c r="AN34" s="20"/>
      <c r="AO34" s="22"/>
      <c r="AP34" s="57"/>
      <c r="AQ34" s="57"/>
      <c r="AR34" s="58"/>
      <c r="AS34" s="3">
        <v>10.58</v>
      </c>
      <c r="AT34" s="238">
        <v>1.9347181874064687E-2</v>
      </c>
      <c r="AU34" s="3">
        <v>2.88</v>
      </c>
      <c r="AW34" s="238">
        <v>0.20144635476550568</v>
      </c>
    </row>
    <row r="35" spans="1:49" x14ac:dyDescent="0.3">
      <c r="A35" s="70" t="s">
        <v>30</v>
      </c>
      <c r="B35" s="5" t="s">
        <v>101</v>
      </c>
      <c r="C35" s="6" t="s">
        <v>44</v>
      </c>
      <c r="D35" s="6" t="s">
        <v>88</v>
      </c>
      <c r="E35" s="24"/>
      <c r="F35" s="24"/>
      <c r="G35" s="62"/>
      <c r="H35" s="71"/>
      <c r="I35" s="24"/>
      <c r="J35" s="24"/>
      <c r="K35" s="16"/>
      <c r="L35" s="16"/>
      <c r="M35" s="16"/>
      <c r="N35" s="21"/>
      <c r="O35" s="43"/>
      <c r="P35" s="43"/>
      <c r="Q35" s="44"/>
      <c r="R35" s="18"/>
      <c r="S35" s="18"/>
      <c r="T35" s="23"/>
      <c r="U35" s="18"/>
      <c r="V35" s="18"/>
      <c r="W35" s="23"/>
      <c r="X35" s="18"/>
      <c r="Y35" s="18"/>
      <c r="Z35" s="22"/>
      <c r="AA35" s="20"/>
      <c r="AB35" s="20"/>
      <c r="AC35" s="22"/>
      <c r="AD35" s="20"/>
      <c r="AE35" s="20"/>
      <c r="AF35" s="22"/>
      <c r="AG35" s="20"/>
      <c r="AH35" s="20"/>
      <c r="AI35" s="22"/>
      <c r="AJ35" s="20"/>
      <c r="AK35" s="20"/>
      <c r="AL35" s="22"/>
      <c r="AM35" s="20"/>
      <c r="AN35" s="20"/>
      <c r="AO35" s="22"/>
      <c r="AP35" s="57"/>
      <c r="AQ35" s="57"/>
      <c r="AR35" s="58"/>
      <c r="AS35" s="3">
        <v>10.77</v>
      </c>
      <c r="AT35" s="238">
        <v>0.13186645706258734</v>
      </c>
      <c r="AU35" s="3">
        <v>0.17</v>
      </c>
      <c r="AW35" s="238">
        <v>0.21279513576083703</v>
      </c>
    </row>
    <row r="36" spans="1:49" x14ac:dyDescent="0.3">
      <c r="A36" s="70" t="s">
        <v>31</v>
      </c>
      <c r="B36" s="5" t="s">
        <v>102</v>
      </c>
      <c r="C36" s="6" t="s">
        <v>103</v>
      </c>
      <c r="D36" s="6" t="s">
        <v>36</v>
      </c>
      <c r="E36" s="24"/>
      <c r="F36" s="24"/>
      <c r="G36" s="62"/>
      <c r="H36" s="71"/>
      <c r="I36" s="24"/>
      <c r="J36" s="24"/>
      <c r="K36" s="16"/>
      <c r="L36" s="16"/>
      <c r="M36" s="16"/>
      <c r="N36" s="21"/>
      <c r="O36" s="43"/>
      <c r="P36" s="43"/>
      <c r="Q36" s="44"/>
      <c r="R36" s="18"/>
      <c r="S36" s="18"/>
      <c r="T36" s="23"/>
      <c r="U36" s="18"/>
      <c r="V36" s="18"/>
      <c r="W36" s="23"/>
      <c r="X36" s="18"/>
      <c r="Y36" s="18"/>
      <c r="Z36" s="22"/>
      <c r="AA36" s="20"/>
      <c r="AB36" s="20"/>
      <c r="AC36" s="22"/>
      <c r="AD36" s="20"/>
      <c r="AE36" s="20"/>
      <c r="AF36" s="22"/>
      <c r="AG36" s="20"/>
      <c r="AH36" s="20"/>
      <c r="AI36" s="22"/>
      <c r="AJ36" s="20"/>
      <c r="AK36" s="20"/>
      <c r="AL36" s="22"/>
      <c r="AM36" s="20"/>
      <c r="AN36" s="20"/>
      <c r="AO36" s="22"/>
      <c r="AP36" s="57"/>
      <c r="AQ36" s="57"/>
      <c r="AR36" s="58"/>
      <c r="AS36" s="3">
        <v>10.85</v>
      </c>
      <c r="AT36" s="238">
        <v>0.31076662089318458</v>
      </c>
      <c r="AU36" s="242"/>
      <c r="AV36" s="254">
        <v>4.29</v>
      </c>
      <c r="AW36" s="238">
        <v>9.4385408647908786E-2</v>
      </c>
    </row>
    <row r="37" spans="1:49" x14ac:dyDescent="0.3">
      <c r="A37" s="70" t="s">
        <v>32</v>
      </c>
      <c r="B37" s="5" t="s">
        <v>104</v>
      </c>
      <c r="C37" s="6" t="s">
        <v>44</v>
      </c>
      <c r="D37" s="6" t="s">
        <v>105</v>
      </c>
      <c r="E37" s="24"/>
      <c r="F37" s="24"/>
      <c r="G37" s="62"/>
      <c r="H37" s="71"/>
      <c r="I37" s="24"/>
      <c r="J37" s="24"/>
      <c r="K37" s="16"/>
      <c r="L37" s="16"/>
      <c r="M37" s="16"/>
      <c r="N37" s="21"/>
      <c r="O37" s="43"/>
      <c r="P37" s="43"/>
      <c r="Q37" s="44"/>
      <c r="R37" s="18"/>
      <c r="S37" s="18"/>
      <c r="T37" s="23"/>
      <c r="U37" s="18"/>
      <c r="V37" s="18"/>
      <c r="W37" s="23"/>
      <c r="X37" s="18"/>
      <c r="Y37" s="18"/>
      <c r="Z37" s="22"/>
      <c r="AA37" s="20"/>
      <c r="AB37" s="20"/>
      <c r="AC37" s="22"/>
      <c r="AD37" s="20"/>
      <c r="AE37" s="20"/>
      <c r="AF37" s="22"/>
      <c r="AG37" s="20"/>
      <c r="AH37" s="20"/>
      <c r="AI37" s="22"/>
      <c r="AJ37" s="20"/>
      <c r="AK37" s="20"/>
      <c r="AL37" s="22"/>
      <c r="AM37" s="20"/>
      <c r="AN37" s="20"/>
      <c r="AO37" s="22"/>
      <c r="AP37" s="57"/>
      <c r="AQ37" s="57"/>
      <c r="AR37" s="58"/>
      <c r="AS37" s="3">
        <v>10.58</v>
      </c>
      <c r="AT37" s="238">
        <v>0.15790260745716669</v>
      </c>
      <c r="AU37" s="3">
        <v>2.82</v>
      </c>
      <c r="AW37" s="238">
        <v>3.3081666195800115E-2</v>
      </c>
    </row>
    <row r="38" spans="1:49" x14ac:dyDescent="0.3">
      <c r="A38" s="70" t="s">
        <v>33</v>
      </c>
      <c r="B38" s="5" t="s">
        <v>106</v>
      </c>
      <c r="C38" s="6" t="s">
        <v>107</v>
      </c>
      <c r="D38" s="6" t="s">
        <v>36</v>
      </c>
      <c r="E38" s="24"/>
      <c r="F38" s="24"/>
      <c r="G38" s="62"/>
      <c r="H38" s="71"/>
      <c r="I38" s="24"/>
      <c r="J38" s="24"/>
      <c r="K38" s="16"/>
      <c r="L38" s="16"/>
      <c r="M38" s="16"/>
      <c r="N38" s="21"/>
      <c r="O38" s="43"/>
      <c r="P38" s="43"/>
      <c r="Q38" s="44"/>
      <c r="R38" s="18"/>
      <c r="S38" s="18"/>
      <c r="T38" s="23"/>
      <c r="U38" s="18"/>
      <c r="V38" s="18"/>
      <c r="W38" s="23"/>
      <c r="X38" s="18"/>
      <c r="Y38" s="18"/>
      <c r="Z38" s="22"/>
      <c r="AA38" s="20"/>
      <c r="AB38" s="20"/>
      <c r="AC38" s="22"/>
      <c r="AD38" s="20"/>
      <c r="AE38" s="20"/>
      <c r="AF38" s="22"/>
      <c r="AG38" s="20"/>
      <c r="AH38" s="20"/>
      <c r="AI38" s="22"/>
      <c r="AJ38" s="20"/>
      <c r="AK38" s="20"/>
      <c r="AL38" s="22"/>
      <c r="AM38" s="20"/>
      <c r="AN38" s="20"/>
      <c r="AO38" s="22"/>
      <c r="AP38" s="57"/>
      <c r="AQ38" s="57"/>
      <c r="AR38" s="58"/>
      <c r="AS38" s="3">
        <v>11.38</v>
      </c>
      <c r="AT38" s="238">
        <v>0.15871281111415689</v>
      </c>
      <c r="AU38" s="242"/>
      <c r="AV38" s="254">
        <v>3.18</v>
      </c>
      <c r="AW38" s="238">
        <v>0.67435849674619386</v>
      </c>
    </row>
    <row r="39" spans="1:49" x14ac:dyDescent="0.3">
      <c r="A39" s="232" t="s">
        <v>158</v>
      </c>
      <c r="B39" s="5"/>
      <c r="C39" s="6"/>
      <c r="D39" s="6"/>
      <c r="E39" s="24"/>
      <c r="F39" s="24"/>
      <c r="G39" s="62"/>
      <c r="H39" s="71"/>
      <c r="I39" s="24"/>
      <c r="J39" s="24"/>
      <c r="K39" s="4"/>
      <c r="L39" s="4"/>
      <c r="M39" s="4"/>
      <c r="N39" s="21"/>
      <c r="O39" s="43"/>
      <c r="P39" s="43"/>
      <c r="Q39" s="44"/>
      <c r="R39" s="18"/>
      <c r="S39" s="18"/>
      <c r="T39" s="23"/>
      <c r="U39" s="4"/>
      <c r="V39" s="4"/>
      <c r="W39" s="51"/>
      <c r="X39" s="18"/>
      <c r="Y39" s="18"/>
      <c r="Z39" s="22"/>
      <c r="AA39" s="20"/>
      <c r="AB39" s="20"/>
      <c r="AC39" s="22"/>
      <c r="AD39" s="20"/>
      <c r="AE39" s="20"/>
      <c r="AF39" s="22"/>
      <c r="AG39" s="5"/>
      <c r="AH39" s="5"/>
      <c r="AI39" s="52"/>
      <c r="AJ39" s="5"/>
      <c r="AK39" s="5"/>
      <c r="AL39" s="52"/>
      <c r="AM39" s="20"/>
      <c r="AN39" s="20"/>
      <c r="AO39" s="22"/>
      <c r="AP39" s="57"/>
      <c r="AQ39" s="57"/>
      <c r="AR39" s="58"/>
      <c r="AS39" s="3">
        <v>12.28</v>
      </c>
      <c r="AT39" s="238">
        <v>0.16080369051078627</v>
      </c>
      <c r="AU39" s="248"/>
      <c r="AV39" s="255">
        <v>-1.7</v>
      </c>
      <c r="AW39" s="238">
        <v>4.5990391925573235E-2</v>
      </c>
    </row>
    <row r="40" spans="1:49" x14ac:dyDescent="0.3">
      <c r="A40" s="70" t="s">
        <v>137</v>
      </c>
      <c r="B40" s="5" t="s">
        <v>138</v>
      </c>
      <c r="AS40" s="3">
        <v>20.5</v>
      </c>
      <c r="AT40" s="238">
        <v>0.17341892944970869</v>
      </c>
      <c r="AU40" s="248"/>
      <c r="AV40" s="255">
        <v>5.45</v>
      </c>
      <c r="AW40" s="238">
        <v>0.52152286445505314</v>
      </c>
    </row>
  </sheetData>
  <mergeCells count="20">
    <mergeCell ref="AS1:AT1"/>
    <mergeCell ref="AV1:AW1"/>
    <mergeCell ref="AP1:AR1"/>
    <mergeCell ref="J1:J2"/>
    <mergeCell ref="K1:N1"/>
    <mergeCell ref="O1:Q1"/>
    <mergeCell ref="R1:T1"/>
    <mergeCell ref="U1:W1"/>
    <mergeCell ref="X1:Z1"/>
    <mergeCell ref="AA1:AC1"/>
    <mergeCell ref="AD1:AF1"/>
    <mergeCell ref="AG1:AI1"/>
    <mergeCell ref="AJ1:AL1"/>
    <mergeCell ref="AM1:AO1"/>
    <mergeCell ref="I1:I2"/>
    <mergeCell ref="A1:A2"/>
    <mergeCell ref="B1:B2"/>
    <mergeCell ref="C1:C2"/>
    <mergeCell ref="D1:D2"/>
    <mergeCell ref="E1:H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0"/>
  <sheetViews>
    <sheetView topLeftCell="A10" zoomScale="80" zoomScaleNormal="80" workbookViewId="0">
      <pane xSplit="3" topLeftCell="AO1" activePane="topRight" state="frozen"/>
      <selection pane="topRight" activeCell="AY19" sqref="AY19"/>
    </sheetView>
  </sheetViews>
  <sheetFormatPr defaultRowHeight="16.5" x14ac:dyDescent="0.3"/>
  <cols>
    <col min="1" max="1" width="9" style="1"/>
    <col min="2" max="2" width="29.875" customWidth="1"/>
    <col min="3" max="3" width="14.75" style="2" customWidth="1"/>
    <col min="4" max="4" width="10.375" style="2" customWidth="1"/>
    <col min="5" max="20" width="9" style="1"/>
    <col min="21" max="21" width="9" style="3"/>
    <col min="22" max="31" width="9" style="1"/>
  </cols>
  <sheetData>
    <row r="1" spans="1:49" s="1" customFormat="1" x14ac:dyDescent="0.3">
      <c r="A1" s="291" t="s">
        <v>118</v>
      </c>
      <c r="B1" s="293" t="s">
        <v>119</v>
      </c>
      <c r="C1" s="295" t="s">
        <v>120</v>
      </c>
      <c r="D1" s="295" t="s">
        <v>121</v>
      </c>
      <c r="E1" s="293" t="s">
        <v>122</v>
      </c>
      <c r="F1" s="293"/>
      <c r="G1" s="293"/>
      <c r="H1" s="293"/>
      <c r="I1" s="300" t="s">
        <v>123</v>
      </c>
      <c r="J1" s="301" t="s">
        <v>133</v>
      </c>
      <c r="K1" s="297" t="s">
        <v>124</v>
      </c>
      <c r="L1" s="298"/>
      <c r="M1" s="298"/>
      <c r="N1" s="299"/>
      <c r="O1" s="297" t="s">
        <v>125</v>
      </c>
      <c r="P1" s="298"/>
      <c r="Q1" s="299"/>
      <c r="R1" s="297" t="s">
        <v>135</v>
      </c>
      <c r="S1" s="298"/>
      <c r="T1" s="299"/>
      <c r="U1" s="297" t="s">
        <v>126</v>
      </c>
      <c r="V1" s="298"/>
      <c r="W1" s="299"/>
      <c r="X1" s="297" t="s">
        <v>127</v>
      </c>
      <c r="Y1" s="298"/>
      <c r="Z1" s="299"/>
      <c r="AA1" s="297" t="s">
        <v>128</v>
      </c>
      <c r="AB1" s="298"/>
      <c r="AC1" s="299"/>
      <c r="AD1" s="297" t="s">
        <v>129</v>
      </c>
      <c r="AE1" s="298"/>
      <c r="AF1" s="299"/>
      <c r="AG1" s="297" t="s">
        <v>130</v>
      </c>
      <c r="AH1" s="298"/>
      <c r="AI1" s="299"/>
      <c r="AJ1" s="297" t="s">
        <v>131</v>
      </c>
      <c r="AK1" s="298"/>
      <c r="AL1" s="299"/>
      <c r="AM1" s="297" t="s">
        <v>132</v>
      </c>
      <c r="AN1" s="298"/>
      <c r="AO1" s="299"/>
      <c r="AP1" s="297" t="s">
        <v>134</v>
      </c>
      <c r="AQ1" s="298"/>
      <c r="AR1" s="299"/>
      <c r="AS1" s="297" t="s">
        <v>160</v>
      </c>
      <c r="AT1" s="298"/>
      <c r="AU1" s="253"/>
      <c r="AV1" s="297" t="s">
        <v>161</v>
      </c>
      <c r="AW1" s="298"/>
    </row>
    <row r="2" spans="1:49" s="1" customFormat="1" ht="17.25" thickBot="1" x14ac:dyDescent="0.35">
      <c r="A2" s="292"/>
      <c r="B2" s="294"/>
      <c r="C2" s="296"/>
      <c r="D2" s="296"/>
      <c r="E2" s="252" t="s">
        <v>111</v>
      </c>
      <c r="F2" s="252" t="s">
        <v>110</v>
      </c>
      <c r="G2" s="252" t="s">
        <v>113</v>
      </c>
      <c r="H2" s="252" t="s">
        <v>112</v>
      </c>
      <c r="I2" s="294"/>
      <c r="J2" s="302"/>
      <c r="K2" s="13" t="s">
        <v>115</v>
      </c>
      <c r="L2" s="13" t="s">
        <v>116</v>
      </c>
      <c r="M2" s="13" t="s">
        <v>117</v>
      </c>
      <c r="N2" s="252" t="s">
        <v>114</v>
      </c>
      <c r="O2" s="13" t="s">
        <v>115</v>
      </c>
      <c r="P2" s="13" t="s">
        <v>116</v>
      </c>
      <c r="Q2" s="252" t="s">
        <v>114</v>
      </c>
      <c r="R2" s="13" t="s">
        <v>115</v>
      </c>
      <c r="S2" s="13" t="s">
        <v>116</v>
      </c>
      <c r="T2" s="252" t="s">
        <v>114</v>
      </c>
      <c r="U2" s="13" t="s">
        <v>115</v>
      </c>
      <c r="V2" s="13" t="s">
        <v>116</v>
      </c>
      <c r="W2" s="252" t="s">
        <v>114</v>
      </c>
      <c r="X2" s="13" t="s">
        <v>115</v>
      </c>
      <c r="Y2" s="13" t="s">
        <v>116</v>
      </c>
      <c r="Z2" s="252" t="s">
        <v>114</v>
      </c>
      <c r="AA2" s="13" t="s">
        <v>115</v>
      </c>
      <c r="AB2" s="13" t="s">
        <v>116</v>
      </c>
      <c r="AC2" s="252" t="s">
        <v>114</v>
      </c>
      <c r="AD2" s="13" t="s">
        <v>115</v>
      </c>
      <c r="AE2" s="13" t="s">
        <v>116</v>
      </c>
      <c r="AF2" s="252" t="s">
        <v>114</v>
      </c>
      <c r="AG2" s="13" t="s">
        <v>115</v>
      </c>
      <c r="AH2" s="13" t="s">
        <v>116</v>
      </c>
      <c r="AI2" s="252" t="s">
        <v>114</v>
      </c>
      <c r="AJ2" s="13" t="s">
        <v>115</v>
      </c>
      <c r="AK2" s="13" t="s">
        <v>116</v>
      </c>
      <c r="AL2" s="252" t="s">
        <v>114</v>
      </c>
      <c r="AM2" s="13" t="s">
        <v>115</v>
      </c>
      <c r="AN2" s="13" t="s">
        <v>116</v>
      </c>
      <c r="AO2" s="252" t="s">
        <v>114</v>
      </c>
      <c r="AP2" s="13" t="s">
        <v>115</v>
      </c>
      <c r="AQ2" s="13" t="s">
        <v>116</v>
      </c>
      <c r="AR2" s="252" t="s">
        <v>114</v>
      </c>
      <c r="AS2" s="85" t="s">
        <v>114</v>
      </c>
      <c r="AT2" s="88" t="s">
        <v>162</v>
      </c>
      <c r="AU2" s="243" t="s">
        <v>201</v>
      </c>
      <c r="AV2" s="85" t="s">
        <v>200</v>
      </c>
      <c r="AW2" s="88" t="s">
        <v>162</v>
      </c>
    </row>
    <row r="3" spans="1:49" x14ac:dyDescent="0.3">
      <c r="A3" s="8" t="s">
        <v>136</v>
      </c>
      <c r="B3" s="9" t="s">
        <v>34</v>
      </c>
      <c r="C3" s="10" t="s">
        <v>35</v>
      </c>
      <c r="D3" s="10" t="s">
        <v>36</v>
      </c>
      <c r="E3" s="21"/>
      <c r="F3" s="21"/>
      <c r="G3" s="61"/>
      <c r="H3" s="11"/>
      <c r="I3" s="21"/>
      <c r="J3" s="21"/>
      <c r="K3" s="15"/>
      <c r="L3" s="15"/>
      <c r="M3" s="15"/>
      <c r="N3" s="21"/>
      <c r="O3" s="42"/>
      <c r="P3" s="42"/>
      <c r="Q3" s="44"/>
      <c r="R3" s="17"/>
      <c r="S3" s="17"/>
      <c r="T3" s="23"/>
      <c r="U3" s="17"/>
      <c r="V3" s="17"/>
      <c r="W3" s="23"/>
      <c r="X3" s="17"/>
      <c r="Y3" s="17"/>
      <c r="Z3" s="22"/>
      <c r="AA3" s="19"/>
      <c r="AB3" s="19"/>
      <c r="AC3" s="22"/>
      <c r="AD3" s="19"/>
      <c r="AE3" s="19"/>
      <c r="AF3" s="22"/>
      <c r="AG3" s="19"/>
      <c r="AH3" s="19"/>
      <c r="AI3" s="22"/>
      <c r="AJ3" s="19"/>
      <c r="AK3" s="19"/>
      <c r="AL3" s="22"/>
      <c r="AM3" s="19"/>
      <c r="AN3" s="19"/>
      <c r="AO3" s="22"/>
      <c r="AP3" s="55"/>
      <c r="AQ3" s="55"/>
      <c r="AR3" s="56"/>
      <c r="AS3" s="239">
        <v>6.82</v>
      </c>
      <c r="AT3" s="236">
        <v>7.8211423608748915E-2</v>
      </c>
      <c r="AU3" s="239"/>
      <c r="AV3" s="239">
        <v>2.14</v>
      </c>
      <c r="AW3" s="236">
        <v>0.16632983182913583</v>
      </c>
    </row>
    <row r="4" spans="1:49" x14ac:dyDescent="0.3">
      <c r="A4" s="250" t="s">
        <v>37</v>
      </c>
      <c r="B4" s="5" t="s">
        <v>38</v>
      </c>
      <c r="C4" s="6" t="s">
        <v>39</v>
      </c>
      <c r="D4" s="6" t="s">
        <v>40</v>
      </c>
      <c r="E4" s="24"/>
      <c r="F4" s="24"/>
      <c r="G4" s="62"/>
      <c r="H4" s="251"/>
      <c r="I4" s="24"/>
      <c r="J4" s="24"/>
      <c r="K4" s="16"/>
      <c r="L4" s="16"/>
      <c r="M4" s="16"/>
      <c r="N4" s="21"/>
      <c r="O4" s="43"/>
      <c r="P4" s="43"/>
      <c r="Q4" s="44"/>
      <c r="R4" s="18"/>
      <c r="S4" s="18"/>
      <c r="T4" s="23"/>
      <c r="U4" s="18"/>
      <c r="V4" s="18"/>
      <c r="W4" s="23"/>
      <c r="X4" s="18"/>
      <c r="Y4" s="18"/>
      <c r="Z4" s="22"/>
      <c r="AA4" s="20"/>
      <c r="AB4" s="20"/>
      <c r="AC4" s="22"/>
      <c r="AD4" s="20"/>
      <c r="AE4" s="20"/>
      <c r="AF4" s="22"/>
      <c r="AG4" s="20"/>
      <c r="AH4" s="20"/>
      <c r="AI4" s="22"/>
      <c r="AJ4" s="20"/>
      <c r="AK4" s="20"/>
      <c r="AL4" s="22"/>
      <c r="AM4" s="20"/>
      <c r="AN4" s="20"/>
      <c r="AO4" s="22"/>
      <c r="AP4" s="57"/>
      <c r="AQ4" s="57"/>
      <c r="AR4" s="58"/>
      <c r="AS4" s="240">
        <v>9.64</v>
      </c>
      <c r="AT4" s="237">
        <v>1.6769064893002689E-2</v>
      </c>
      <c r="AU4" s="3">
        <v>5.64</v>
      </c>
      <c r="AW4" s="237">
        <v>0.28025756543794045</v>
      </c>
    </row>
    <row r="5" spans="1:49" x14ac:dyDescent="0.3">
      <c r="A5" s="250" t="s">
        <v>0</v>
      </c>
      <c r="B5" s="5" t="s">
        <v>41</v>
      </c>
      <c r="C5" s="6" t="s">
        <v>42</v>
      </c>
      <c r="D5" s="6" t="s">
        <v>36</v>
      </c>
      <c r="E5" s="24"/>
      <c r="F5" s="24"/>
      <c r="G5" s="62"/>
      <c r="H5" s="251"/>
      <c r="I5" s="24"/>
      <c r="J5" s="24"/>
      <c r="K5" s="16"/>
      <c r="L5" s="16"/>
      <c r="M5" s="16"/>
      <c r="N5" s="21"/>
      <c r="O5" s="43"/>
      <c r="P5" s="43"/>
      <c r="Q5" s="44"/>
      <c r="R5" s="18"/>
      <c r="S5" s="18"/>
      <c r="T5" s="23"/>
      <c r="U5" s="18"/>
      <c r="V5" s="18"/>
      <c r="W5" s="23"/>
      <c r="X5" s="18"/>
      <c r="Y5" s="18"/>
      <c r="Z5" s="22"/>
      <c r="AA5" s="20"/>
      <c r="AB5" s="20"/>
      <c r="AC5" s="22"/>
      <c r="AD5" s="20"/>
      <c r="AE5" s="20"/>
      <c r="AF5" s="22"/>
      <c r="AG5" s="20"/>
      <c r="AH5" s="20"/>
      <c r="AI5" s="22"/>
      <c r="AJ5" s="20"/>
      <c r="AK5" s="20"/>
      <c r="AL5" s="22"/>
      <c r="AM5" s="20"/>
      <c r="AN5" s="20"/>
      <c r="AO5" s="22"/>
      <c r="AP5" s="57"/>
      <c r="AQ5" s="57"/>
      <c r="AR5" s="58"/>
      <c r="AS5" s="240">
        <v>8.9499999999999993</v>
      </c>
      <c r="AT5" s="237">
        <v>7.9147603995661592E-2</v>
      </c>
      <c r="AU5" s="240"/>
      <c r="AV5" s="240">
        <v>4.49</v>
      </c>
      <c r="AW5" s="237">
        <v>0.28473776925480038</v>
      </c>
    </row>
    <row r="6" spans="1:49" x14ac:dyDescent="0.3">
      <c r="A6" s="250" t="s">
        <v>1</v>
      </c>
      <c r="B6" s="5" t="s">
        <v>43</v>
      </c>
      <c r="C6" s="6" t="s">
        <v>44</v>
      </c>
      <c r="D6" s="6" t="s">
        <v>45</v>
      </c>
      <c r="E6" s="24"/>
      <c r="F6" s="24"/>
      <c r="G6" s="62"/>
      <c r="H6" s="251"/>
      <c r="I6" s="24"/>
      <c r="J6" s="24"/>
      <c r="K6" s="16"/>
      <c r="L6" s="16"/>
      <c r="M6" s="16"/>
      <c r="N6" s="21"/>
      <c r="O6" s="43"/>
      <c r="P6" s="43"/>
      <c r="Q6" s="44"/>
      <c r="R6" s="18"/>
      <c r="S6" s="18"/>
      <c r="T6" s="23"/>
      <c r="U6" s="18"/>
      <c r="V6" s="18"/>
      <c r="W6" s="23"/>
      <c r="X6" s="18"/>
      <c r="Y6" s="18"/>
      <c r="Z6" s="22"/>
      <c r="AA6" s="20"/>
      <c r="AB6" s="20"/>
      <c r="AC6" s="22"/>
      <c r="AD6" s="20"/>
      <c r="AE6" s="20"/>
      <c r="AF6" s="22"/>
      <c r="AG6" s="20"/>
      <c r="AH6" s="20"/>
      <c r="AI6" s="22"/>
      <c r="AJ6" s="20"/>
      <c r="AK6" s="20"/>
      <c r="AL6" s="22"/>
      <c r="AM6" s="20"/>
      <c r="AN6" s="20"/>
      <c r="AO6" s="22"/>
      <c r="AP6" s="57"/>
      <c r="AQ6" s="57"/>
      <c r="AR6" s="58"/>
      <c r="AS6" s="240">
        <v>6.06</v>
      </c>
      <c r="AT6" s="237">
        <v>0.12668180730735737</v>
      </c>
      <c r="AU6" s="3">
        <v>1.17</v>
      </c>
      <c r="AW6" s="237">
        <v>0.44165609538626421</v>
      </c>
    </row>
    <row r="7" spans="1:49" x14ac:dyDescent="0.3">
      <c r="A7" s="250" t="s">
        <v>2</v>
      </c>
      <c r="B7" s="5" t="s">
        <v>46</v>
      </c>
      <c r="C7" s="6" t="s">
        <v>47</v>
      </c>
      <c r="D7" s="6" t="s">
        <v>36</v>
      </c>
      <c r="E7" s="24"/>
      <c r="F7" s="24"/>
      <c r="G7" s="62"/>
      <c r="H7" s="251"/>
      <c r="I7" s="24"/>
      <c r="J7" s="24"/>
      <c r="K7" s="16"/>
      <c r="L7" s="16"/>
      <c r="M7" s="16"/>
      <c r="N7" s="21"/>
      <c r="O7" s="43"/>
      <c r="P7" s="43"/>
      <c r="Q7" s="44"/>
      <c r="R7" s="18"/>
      <c r="S7" s="18"/>
      <c r="T7" s="23"/>
      <c r="U7" s="18"/>
      <c r="V7" s="18"/>
      <c r="W7" s="23"/>
      <c r="X7" s="18"/>
      <c r="Y7" s="18"/>
      <c r="Z7" s="22"/>
      <c r="AA7" s="20"/>
      <c r="AB7" s="20"/>
      <c r="AC7" s="22"/>
      <c r="AD7" s="20"/>
      <c r="AE7" s="20"/>
      <c r="AF7" s="22"/>
      <c r="AG7" s="20"/>
      <c r="AH7" s="20"/>
      <c r="AI7" s="22"/>
      <c r="AJ7" s="20"/>
      <c r="AK7" s="20"/>
      <c r="AL7" s="22"/>
      <c r="AM7" s="20"/>
      <c r="AN7" s="20"/>
      <c r="AO7" s="22"/>
      <c r="AP7" s="57"/>
      <c r="AQ7" s="57"/>
      <c r="AR7" s="58"/>
      <c r="AS7" s="240">
        <v>8.14</v>
      </c>
      <c r="AT7" s="237">
        <v>0.12397781117710986</v>
      </c>
      <c r="AU7" s="240"/>
      <c r="AV7" s="240">
        <v>2.14</v>
      </c>
      <c r="AW7" s="237">
        <v>0.12893810302173661</v>
      </c>
    </row>
    <row r="8" spans="1:49" x14ac:dyDescent="0.3">
      <c r="A8" s="250" t="s">
        <v>3</v>
      </c>
      <c r="B8" s="5" t="s">
        <v>46</v>
      </c>
      <c r="C8" s="6" t="s">
        <v>44</v>
      </c>
      <c r="D8" s="6" t="s">
        <v>48</v>
      </c>
      <c r="E8" s="24"/>
      <c r="F8" s="24"/>
      <c r="G8" s="62"/>
      <c r="H8" s="251"/>
      <c r="I8" s="24"/>
      <c r="J8" s="24"/>
      <c r="K8" s="16"/>
      <c r="L8" s="16"/>
      <c r="M8" s="16"/>
      <c r="N8" s="21"/>
      <c r="O8" s="43"/>
      <c r="P8" s="43"/>
      <c r="Q8" s="44"/>
      <c r="R8" s="18"/>
      <c r="S8" s="18"/>
      <c r="T8" s="23"/>
      <c r="U8" s="18"/>
      <c r="V8" s="18"/>
      <c r="W8" s="23"/>
      <c r="X8" s="18"/>
      <c r="Y8" s="18"/>
      <c r="Z8" s="22"/>
      <c r="AA8" s="20"/>
      <c r="AB8" s="20"/>
      <c r="AC8" s="22"/>
      <c r="AD8" s="20"/>
      <c r="AE8" s="20"/>
      <c r="AF8" s="22"/>
      <c r="AG8" s="20"/>
      <c r="AH8" s="20"/>
      <c r="AI8" s="22"/>
      <c r="AJ8" s="20"/>
      <c r="AK8" s="20"/>
      <c r="AL8" s="22"/>
      <c r="AM8" s="20"/>
      <c r="AN8" s="20"/>
      <c r="AO8" s="22"/>
      <c r="AP8" s="57"/>
      <c r="AQ8" s="57"/>
      <c r="AR8" s="58"/>
      <c r="AS8" s="241">
        <v>8.14</v>
      </c>
      <c r="AT8" s="238">
        <v>0.19319290047079909</v>
      </c>
      <c r="AU8" s="3">
        <v>2.48</v>
      </c>
      <c r="AW8" s="238">
        <v>0.59421145529808028</v>
      </c>
    </row>
    <row r="9" spans="1:49" x14ac:dyDescent="0.3">
      <c r="A9" s="250" t="s">
        <v>4</v>
      </c>
      <c r="B9" s="5" t="s">
        <v>49</v>
      </c>
      <c r="C9" s="6" t="s">
        <v>44</v>
      </c>
      <c r="D9" s="6" t="s">
        <v>36</v>
      </c>
      <c r="E9" s="24"/>
      <c r="F9" s="24"/>
      <c r="G9" s="62"/>
      <c r="H9" s="251"/>
      <c r="I9" s="24"/>
      <c r="J9" s="24"/>
      <c r="K9" s="16"/>
      <c r="L9" s="16"/>
      <c r="M9" s="16"/>
      <c r="N9" s="21"/>
      <c r="O9" s="43"/>
      <c r="P9" s="43"/>
      <c r="Q9" s="44"/>
      <c r="R9" s="18"/>
      <c r="S9" s="18"/>
      <c r="T9" s="23"/>
      <c r="U9" s="18"/>
      <c r="V9" s="18"/>
      <c r="W9" s="23"/>
      <c r="X9" s="18"/>
      <c r="Y9" s="18"/>
      <c r="Z9" s="22"/>
      <c r="AA9" s="20"/>
      <c r="AB9" s="20"/>
      <c r="AC9" s="22"/>
      <c r="AD9" s="20"/>
      <c r="AE9" s="20"/>
      <c r="AF9" s="22"/>
      <c r="AG9" s="20"/>
      <c r="AH9" s="20"/>
      <c r="AI9" s="22"/>
      <c r="AJ9" s="20"/>
      <c r="AK9" s="20"/>
      <c r="AL9" s="22"/>
      <c r="AM9" s="20"/>
      <c r="AN9" s="20"/>
      <c r="AO9" s="22"/>
      <c r="AP9" s="57"/>
      <c r="AQ9" s="57"/>
      <c r="AR9" s="58"/>
      <c r="AS9" s="241">
        <v>8.52</v>
      </c>
      <c r="AT9" s="238">
        <v>4.9178649427810014E-2</v>
      </c>
      <c r="AU9" s="242"/>
      <c r="AV9" s="254">
        <v>2.4900000000000002</v>
      </c>
      <c r="AW9" s="238">
        <v>7.7638641660143795E-2</v>
      </c>
    </row>
    <row r="10" spans="1:49" x14ac:dyDescent="0.3">
      <c r="A10" s="250" t="s">
        <v>5</v>
      </c>
      <c r="B10" s="5" t="s">
        <v>50</v>
      </c>
      <c r="C10" s="6" t="s">
        <v>42</v>
      </c>
      <c r="D10" s="6" t="s">
        <v>51</v>
      </c>
      <c r="E10" s="24"/>
      <c r="F10" s="24"/>
      <c r="G10" s="62"/>
      <c r="H10" s="251"/>
      <c r="I10" s="24"/>
      <c r="J10" s="24"/>
      <c r="K10" s="16"/>
      <c r="L10" s="16"/>
      <c r="M10" s="16"/>
      <c r="N10" s="21"/>
      <c r="O10" s="43"/>
      <c r="P10" s="43"/>
      <c r="Q10" s="44"/>
      <c r="R10" s="18"/>
      <c r="S10" s="18"/>
      <c r="T10" s="23"/>
      <c r="U10" s="18"/>
      <c r="V10" s="18"/>
      <c r="W10" s="23"/>
      <c r="X10" s="18"/>
      <c r="Y10" s="18"/>
      <c r="Z10" s="22"/>
      <c r="AA10" s="20"/>
      <c r="AB10" s="20"/>
      <c r="AC10" s="22"/>
      <c r="AD10" s="20"/>
      <c r="AE10" s="20"/>
      <c r="AF10" s="22"/>
      <c r="AG10" s="20"/>
      <c r="AH10" s="20"/>
      <c r="AI10" s="22"/>
      <c r="AJ10" s="20"/>
      <c r="AK10" s="20"/>
      <c r="AL10" s="22"/>
      <c r="AM10" s="20"/>
      <c r="AN10" s="20"/>
      <c r="AO10" s="22"/>
      <c r="AP10" s="57"/>
      <c r="AQ10" s="57"/>
      <c r="AR10" s="58"/>
      <c r="AS10" s="241">
        <v>11.91</v>
      </c>
      <c r="AT10" s="238">
        <v>3.0904499972875595E-2</v>
      </c>
      <c r="AU10" s="3">
        <v>12.7</v>
      </c>
      <c r="AW10" s="238">
        <v>0.47177475365208277</v>
      </c>
    </row>
    <row r="11" spans="1:49" x14ac:dyDescent="0.3">
      <c r="A11" s="250" t="s">
        <v>6</v>
      </c>
      <c r="B11" s="5" t="s">
        <v>52</v>
      </c>
      <c r="C11" s="6" t="s">
        <v>53</v>
      </c>
      <c r="D11" s="6" t="s">
        <v>36</v>
      </c>
      <c r="E11" s="24"/>
      <c r="F11" s="24"/>
      <c r="G11" s="62"/>
      <c r="H11" s="251"/>
      <c r="I11" s="24"/>
      <c r="J11" s="24"/>
      <c r="K11" s="16"/>
      <c r="L11" s="16"/>
      <c r="M11" s="16"/>
      <c r="N11" s="21"/>
      <c r="O11" s="43"/>
      <c r="P11" s="43"/>
      <c r="Q11" s="44"/>
      <c r="R11" s="18"/>
      <c r="S11" s="18"/>
      <c r="T11" s="23"/>
      <c r="U11" s="18"/>
      <c r="V11" s="18"/>
      <c r="W11" s="23"/>
      <c r="X11" s="18"/>
      <c r="Y11" s="18"/>
      <c r="Z11" s="22"/>
      <c r="AA11" s="20"/>
      <c r="AB11" s="20"/>
      <c r="AC11" s="22"/>
      <c r="AD11" s="20"/>
      <c r="AE11" s="20"/>
      <c r="AF11" s="22"/>
      <c r="AG11" s="20"/>
      <c r="AH11" s="20"/>
      <c r="AI11" s="22"/>
      <c r="AJ11" s="20"/>
      <c r="AK11" s="20"/>
      <c r="AL11" s="22"/>
      <c r="AM11" s="20"/>
      <c r="AN11" s="20"/>
      <c r="AO11" s="22"/>
      <c r="AP11" s="57"/>
      <c r="AQ11" s="57"/>
      <c r="AR11" s="58"/>
      <c r="AS11" s="241">
        <v>11.4</v>
      </c>
      <c r="AT11" s="238">
        <v>0.1529857291404767</v>
      </c>
      <c r="AU11" s="242"/>
      <c r="AV11" s="254">
        <v>7.81</v>
      </c>
      <c r="AW11" s="238">
        <v>9.7493567215292731E-2</v>
      </c>
    </row>
    <row r="12" spans="1:49" x14ac:dyDescent="0.3">
      <c r="A12" s="250" t="s">
        <v>7</v>
      </c>
      <c r="B12" s="5" t="s">
        <v>54</v>
      </c>
      <c r="C12" s="6" t="s">
        <v>55</v>
      </c>
      <c r="D12" s="6" t="s">
        <v>56</v>
      </c>
      <c r="E12" s="24"/>
      <c r="F12" s="24"/>
      <c r="G12" s="62"/>
      <c r="H12" s="251"/>
      <c r="I12" s="24"/>
      <c r="J12" s="24"/>
      <c r="K12" s="16"/>
      <c r="L12" s="16"/>
      <c r="M12" s="16"/>
      <c r="N12" s="21"/>
      <c r="O12" s="43"/>
      <c r="P12" s="43"/>
      <c r="Q12" s="44"/>
      <c r="R12" s="18"/>
      <c r="S12" s="18"/>
      <c r="T12" s="23"/>
      <c r="U12" s="18"/>
      <c r="V12" s="18"/>
      <c r="W12" s="23"/>
      <c r="X12" s="18"/>
      <c r="Y12" s="18"/>
      <c r="Z12" s="22"/>
      <c r="AA12" s="20"/>
      <c r="AB12" s="20"/>
      <c r="AC12" s="22"/>
      <c r="AD12" s="20"/>
      <c r="AE12" s="20"/>
      <c r="AF12" s="22"/>
      <c r="AG12" s="20"/>
      <c r="AH12" s="20"/>
      <c r="AI12" s="22"/>
      <c r="AJ12" s="20"/>
      <c r="AK12" s="20"/>
      <c r="AL12" s="22"/>
      <c r="AM12" s="20"/>
      <c r="AN12" s="20"/>
      <c r="AO12" s="22"/>
      <c r="AP12" s="57"/>
      <c r="AQ12" s="57"/>
      <c r="AR12" s="58"/>
      <c r="AS12" s="241">
        <v>10.39</v>
      </c>
      <c r="AT12" s="238">
        <v>7.0350322360826931E-2</v>
      </c>
      <c r="AU12" s="3">
        <v>2.93</v>
      </c>
      <c r="AW12" s="238">
        <v>9.6760168082661163E-2</v>
      </c>
    </row>
    <row r="13" spans="1:49" x14ac:dyDescent="0.3">
      <c r="A13" s="250" t="s">
        <v>8</v>
      </c>
      <c r="B13" s="5" t="s">
        <v>54</v>
      </c>
      <c r="C13" s="6" t="s">
        <v>44</v>
      </c>
      <c r="D13" s="6" t="s">
        <v>36</v>
      </c>
      <c r="E13" s="24"/>
      <c r="F13" s="24"/>
      <c r="G13" s="62"/>
      <c r="H13" s="251"/>
      <c r="I13" s="24"/>
      <c r="J13" s="24"/>
      <c r="K13" s="16"/>
      <c r="L13" s="16"/>
      <c r="M13" s="16"/>
      <c r="N13" s="21"/>
      <c r="O13" s="43"/>
      <c r="P13" s="43"/>
      <c r="Q13" s="44"/>
      <c r="R13" s="18"/>
      <c r="S13" s="18"/>
      <c r="T13" s="23"/>
      <c r="U13" s="18"/>
      <c r="V13" s="18"/>
      <c r="W13" s="23"/>
      <c r="X13" s="18"/>
      <c r="Y13" s="18"/>
      <c r="Z13" s="22"/>
      <c r="AA13" s="20"/>
      <c r="AB13" s="20"/>
      <c r="AC13" s="22"/>
      <c r="AD13" s="20"/>
      <c r="AE13" s="20"/>
      <c r="AF13" s="22"/>
      <c r="AG13" s="20"/>
      <c r="AH13" s="20"/>
      <c r="AI13" s="22"/>
      <c r="AJ13" s="20"/>
      <c r="AK13" s="20"/>
      <c r="AL13" s="22"/>
      <c r="AM13" s="20"/>
      <c r="AN13" s="20"/>
      <c r="AO13" s="22"/>
      <c r="AP13" s="57"/>
      <c r="AQ13" s="57"/>
      <c r="AR13" s="58"/>
      <c r="AS13" s="241">
        <v>9.1300000000000008</v>
      </c>
      <c r="AT13" s="238">
        <v>1.8844732301448341E-2</v>
      </c>
      <c r="AU13" s="242"/>
      <c r="AV13" s="254">
        <v>8.59</v>
      </c>
      <c r="AW13" s="238">
        <v>0.28691204058256248</v>
      </c>
    </row>
    <row r="14" spans="1:49" x14ac:dyDescent="0.3">
      <c r="A14" s="250" t="s">
        <v>9</v>
      </c>
      <c r="B14" s="5" t="s">
        <v>57</v>
      </c>
      <c r="C14" s="6" t="s">
        <v>58</v>
      </c>
      <c r="D14" s="6" t="s">
        <v>59</v>
      </c>
      <c r="E14" s="24"/>
      <c r="F14" s="24"/>
      <c r="G14" s="62"/>
      <c r="H14" s="251"/>
      <c r="I14" s="24"/>
      <c r="J14" s="24"/>
      <c r="K14" s="16"/>
      <c r="L14" s="16"/>
      <c r="M14" s="16"/>
      <c r="N14" s="21"/>
      <c r="O14" s="43"/>
      <c r="P14" s="43"/>
      <c r="Q14" s="44"/>
      <c r="R14" s="18"/>
      <c r="S14" s="18"/>
      <c r="T14" s="23"/>
      <c r="U14" s="18"/>
      <c r="V14" s="18"/>
      <c r="W14" s="23"/>
      <c r="X14" s="18"/>
      <c r="Y14" s="18"/>
      <c r="Z14" s="22"/>
      <c r="AA14" s="20"/>
      <c r="AB14" s="20"/>
      <c r="AC14" s="22"/>
      <c r="AD14" s="20"/>
      <c r="AE14" s="20"/>
      <c r="AF14" s="22"/>
      <c r="AG14" s="20"/>
      <c r="AH14" s="20"/>
      <c r="AI14" s="22"/>
      <c r="AJ14" s="20"/>
      <c r="AK14" s="20"/>
      <c r="AL14" s="22"/>
      <c r="AM14" s="20"/>
      <c r="AN14" s="20"/>
      <c r="AO14" s="22"/>
      <c r="AP14" s="57"/>
      <c r="AQ14" s="57"/>
      <c r="AR14" s="58"/>
      <c r="AS14" s="241">
        <v>9.24</v>
      </c>
      <c r="AT14" s="238">
        <v>7.5125195251080582E-3</v>
      </c>
      <c r="AU14" s="3">
        <v>4.13</v>
      </c>
      <c r="AW14" s="238">
        <v>0.26397484576060903</v>
      </c>
    </row>
    <row r="15" spans="1:49" x14ac:dyDescent="0.3">
      <c r="A15" s="250" t="s">
        <v>10</v>
      </c>
      <c r="B15" s="5" t="s">
        <v>60</v>
      </c>
      <c r="C15" s="6" t="s">
        <v>61</v>
      </c>
      <c r="D15" s="6" t="s">
        <v>36</v>
      </c>
      <c r="E15" s="24"/>
      <c r="F15" s="24"/>
      <c r="G15" s="62"/>
      <c r="H15" s="251"/>
      <c r="I15" s="24"/>
      <c r="J15" s="24"/>
      <c r="K15" s="16"/>
      <c r="L15" s="16"/>
      <c r="M15" s="16"/>
      <c r="N15" s="21"/>
      <c r="O15" s="43"/>
      <c r="P15" s="43"/>
      <c r="Q15" s="44"/>
      <c r="R15" s="18"/>
      <c r="S15" s="18"/>
      <c r="T15" s="23"/>
      <c r="U15" s="18"/>
      <c r="V15" s="18"/>
      <c r="W15" s="23"/>
      <c r="X15" s="18"/>
      <c r="Y15" s="18"/>
      <c r="Z15" s="22"/>
      <c r="AA15" s="20"/>
      <c r="AB15" s="20"/>
      <c r="AC15" s="22"/>
      <c r="AD15" s="20"/>
      <c r="AE15" s="20"/>
      <c r="AF15" s="22"/>
      <c r="AG15" s="20"/>
      <c r="AH15" s="20"/>
      <c r="AI15" s="22"/>
      <c r="AJ15" s="20"/>
      <c r="AK15" s="20"/>
      <c r="AL15" s="22"/>
      <c r="AM15" s="20"/>
      <c r="AN15" s="20"/>
      <c r="AO15" s="22"/>
      <c r="AP15" s="57"/>
      <c r="AQ15" s="57"/>
      <c r="AR15" s="58"/>
      <c r="AS15" s="241">
        <v>9.93</v>
      </c>
      <c r="AT15" s="238">
        <v>3.6956754192271082E-2</v>
      </c>
      <c r="AU15" s="242"/>
      <c r="AV15" s="254">
        <v>6.68</v>
      </c>
      <c r="AW15" s="238">
        <v>0.60919888687413803</v>
      </c>
    </row>
    <row r="16" spans="1:49" x14ac:dyDescent="0.3">
      <c r="A16" s="250" t="s">
        <v>11</v>
      </c>
      <c r="B16" s="5" t="s">
        <v>108</v>
      </c>
      <c r="C16" s="6" t="s">
        <v>62</v>
      </c>
      <c r="D16" s="6" t="s">
        <v>63</v>
      </c>
      <c r="E16" s="24"/>
      <c r="F16" s="24"/>
      <c r="G16" s="62"/>
      <c r="H16" s="251"/>
      <c r="I16" s="24"/>
      <c r="J16" s="24"/>
      <c r="K16" s="16"/>
      <c r="L16" s="16"/>
      <c r="M16" s="16"/>
      <c r="N16" s="21"/>
      <c r="O16" s="43"/>
      <c r="P16" s="43"/>
      <c r="Q16" s="44"/>
      <c r="R16" s="18"/>
      <c r="S16" s="18"/>
      <c r="T16" s="23"/>
      <c r="U16" s="18"/>
      <c r="V16" s="18"/>
      <c r="W16" s="23"/>
      <c r="X16" s="18"/>
      <c r="Y16" s="18"/>
      <c r="Z16" s="22"/>
      <c r="AA16" s="20"/>
      <c r="AB16" s="20"/>
      <c r="AC16" s="22"/>
      <c r="AD16" s="20"/>
      <c r="AE16" s="20"/>
      <c r="AF16" s="22"/>
      <c r="AG16" s="20"/>
      <c r="AH16" s="20"/>
      <c r="AI16" s="22"/>
      <c r="AJ16" s="20"/>
      <c r="AK16" s="20"/>
      <c r="AL16" s="22"/>
      <c r="AM16" s="20"/>
      <c r="AN16" s="20"/>
      <c r="AO16" s="22"/>
      <c r="AP16" s="57"/>
      <c r="AQ16" s="57"/>
      <c r="AR16" s="58"/>
      <c r="AS16" s="241">
        <v>9.4</v>
      </c>
      <c r="AT16" s="238">
        <v>3.766048383147097E-2</v>
      </c>
      <c r="AU16" s="3">
        <v>4.03</v>
      </c>
      <c r="AW16" s="238">
        <v>6.7816596129274404E-3</v>
      </c>
    </row>
    <row r="17" spans="1:49" x14ac:dyDescent="0.3">
      <c r="A17" s="250" t="s">
        <v>12</v>
      </c>
      <c r="B17" s="5" t="s">
        <v>64</v>
      </c>
      <c r="C17" s="6" t="s">
        <v>65</v>
      </c>
      <c r="D17" s="6" t="s">
        <v>36</v>
      </c>
      <c r="E17" s="24"/>
      <c r="F17" s="24"/>
      <c r="G17" s="62"/>
      <c r="H17" s="251"/>
      <c r="I17" s="24"/>
      <c r="J17" s="24"/>
      <c r="K17" s="16"/>
      <c r="L17" s="16"/>
      <c r="M17" s="16"/>
      <c r="N17" s="21"/>
      <c r="O17" s="43"/>
      <c r="P17" s="43"/>
      <c r="Q17" s="44"/>
      <c r="R17" s="18"/>
      <c r="S17" s="18"/>
      <c r="T17" s="23"/>
      <c r="U17" s="18"/>
      <c r="V17" s="18"/>
      <c r="W17" s="23"/>
      <c r="X17" s="18"/>
      <c r="Y17" s="18"/>
      <c r="Z17" s="22"/>
      <c r="AA17" s="20"/>
      <c r="AB17" s="20"/>
      <c r="AC17" s="22"/>
      <c r="AD17" s="20"/>
      <c r="AE17" s="20"/>
      <c r="AF17" s="22"/>
      <c r="AG17" s="20"/>
      <c r="AH17" s="20"/>
      <c r="AI17" s="22"/>
      <c r="AJ17" s="20"/>
      <c r="AK17" s="20"/>
      <c r="AL17" s="22"/>
      <c r="AM17" s="20"/>
      <c r="AN17" s="20"/>
      <c r="AO17" s="22"/>
      <c r="AP17" s="57"/>
      <c r="AQ17" s="57"/>
      <c r="AR17" s="58"/>
      <c r="AS17" s="3">
        <v>9.16</v>
      </c>
      <c r="AT17" s="238">
        <v>3.8332336389875956E-3</v>
      </c>
      <c r="AU17" s="242"/>
      <c r="AV17" s="254">
        <v>6.76</v>
      </c>
      <c r="AW17" s="238">
        <v>0.39544900280942102</v>
      </c>
    </row>
    <row r="18" spans="1:49" x14ac:dyDescent="0.3">
      <c r="A18" s="250" t="s">
        <v>13</v>
      </c>
      <c r="B18" s="5" t="s">
        <v>66</v>
      </c>
      <c r="C18" s="6" t="s">
        <v>44</v>
      </c>
      <c r="D18" s="6" t="s">
        <v>67</v>
      </c>
      <c r="E18" s="24"/>
      <c r="F18" s="24"/>
      <c r="G18" s="62"/>
      <c r="H18" s="251"/>
      <c r="I18" s="24"/>
      <c r="J18" s="24"/>
      <c r="K18" s="16"/>
      <c r="L18" s="16"/>
      <c r="M18" s="16"/>
      <c r="N18" s="21"/>
      <c r="O18" s="43"/>
      <c r="P18" s="43"/>
      <c r="Q18" s="44"/>
      <c r="R18" s="18"/>
      <c r="S18" s="18"/>
      <c r="T18" s="23"/>
      <c r="U18" s="18"/>
      <c r="V18" s="18"/>
      <c r="W18" s="23"/>
      <c r="X18" s="18"/>
      <c r="Y18" s="18"/>
      <c r="Z18" s="22"/>
      <c r="AA18" s="20"/>
      <c r="AB18" s="20"/>
      <c r="AC18" s="22"/>
      <c r="AD18" s="20"/>
      <c r="AE18" s="20"/>
      <c r="AF18" s="22"/>
      <c r="AG18" s="20"/>
      <c r="AH18" s="20"/>
      <c r="AI18" s="22"/>
      <c r="AJ18" s="20"/>
      <c r="AK18" s="20"/>
      <c r="AL18" s="22"/>
      <c r="AM18" s="20"/>
      <c r="AN18" s="20"/>
      <c r="AO18" s="22"/>
      <c r="AP18" s="57"/>
      <c r="AQ18" s="57"/>
      <c r="AR18" s="58"/>
      <c r="AS18" s="3">
        <v>9.92</v>
      </c>
      <c r="AT18" s="238">
        <v>3.8593470924161252E-2</v>
      </c>
      <c r="AU18" s="3">
        <v>5.32</v>
      </c>
      <c r="AW18" s="238">
        <v>0.11736173334491962</v>
      </c>
    </row>
    <row r="19" spans="1:49" x14ac:dyDescent="0.3">
      <c r="A19" s="250" t="s">
        <v>14</v>
      </c>
      <c r="B19" s="5" t="s">
        <v>64</v>
      </c>
      <c r="C19" s="6" t="s">
        <v>68</v>
      </c>
      <c r="D19" s="6" t="s">
        <v>36</v>
      </c>
      <c r="E19" s="24"/>
      <c r="F19" s="24"/>
      <c r="G19" s="62"/>
      <c r="H19" s="251"/>
      <c r="I19" s="24"/>
      <c r="J19" s="24"/>
      <c r="K19" s="16"/>
      <c r="L19" s="16"/>
      <c r="M19" s="16"/>
      <c r="N19" s="21"/>
      <c r="O19" s="43"/>
      <c r="P19" s="43"/>
      <c r="Q19" s="44"/>
      <c r="R19" s="18"/>
      <c r="S19" s="18"/>
      <c r="T19" s="23"/>
      <c r="U19" s="18"/>
      <c r="V19" s="18"/>
      <c r="W19" s="23"/>
      <c r="X19" s="18"/>
      <c r="Y19" s="18"/>
      <c r="Z19" s="22"/>
      <c r="AA19" s="20"/>
      <c r="AB19" s="20"/>
      <c r="AC19" s="22"/>
      <c r="AD19" s="20"/>
      <c r="AE19" s="20"/>
      <c r="AF19" s="22"/>
      <c r="AG19" s="20"/>
      <c r="AH19" s="20"/>
      <c r="AI19" s="22"/>
      <c r="AJ19" s="20"/>
      <c r="AK19" s="20"/>
      <c r="AL19" s="22"/>
      <c r="AM19" s="20"/>
      <c r="AN19" s="20"/>
      <c r="AO19" s="22"/>
      <c r="AP19" s="57"/>
      <c r="AQ19" s="57"/>
      <c r="AR19" s="58"/>
      <c r="AS19" s="3">
        <v>9.57</v>
      </c>
      <c r="AT19" s="238">
        <v>0.14931656265950127</v>
      </c>
      <c r="AU19" s="242"/>
      <c r="AV19" s="254">
        <v>4.54</v>
      </c>
      <c r="AW19" s="238">
        <v>0.11117910277720809</v>
      </c>
    </row>
    <row r="20" spans="1:49" x14ac:dyDescent="0.3">
      <c r="A20" s="250" t="s">
        <v>15</v>
      </c>
      <c r="B20" s="5" t="s">
        <v>69</v>
      </c>
      <c r="C20" s="6" t="s">
        <v>70</v>
      </c>
      <c r="D20" s="6" t="s">
        <v>71</v>
      </c>
      <c r="E20" s="24"/>
      <c r="F20" s="24"/>
      <c r="G20" s="62"/>
      <c r="H20" s="251"/>
      <c r="I20" s="24"/>
      <c r="J20" s="24"/>
      <c r="K20" s="16"/>
      <c r="L20" s="16"/>
      <c r="M20" s="16"/>
      <c r="N20" s="21"/>
      <c r="O20" s="43"/>
      <c r="P20" s="43"/>
      <c r="Q20" s="44"/>
      <c r="R20" s="18"/>
      <c r="S20" s="18"/>
      <c r="T20" s="23"/>
      <c r="U20" s="18"/>
      <c r="V20" s="18"/>
      <c r="W20" s="23"/>
      <c r="X20" s="18"/>
      <c r="Y20" s="18"/>
      <c r="Z20" s="22"/>
      <c r="AA20" s="20"/>
      <c r="AB20" s="20"/>
      <c r="AC20" s="22"/>
      <c r="AD20" s="20"/>
      <c r="AE20" s="20"/>
      <c r="AF20" s="22"/>
      <c r="AG20" s="20"/>
      <c r="AH20" s="20"/>
      <c r="AI20" s="22"/>
      <c r="AJ20" s="20"/>
      <c r="AK20" s="20"/>
      <c r="AL20" s="22"/>
      <c r="AM20" s="20"/>
      <c r="AN20" s="20"/>
      <c r="AO20" s="22"/>
      <c r="AP20" s="57"/>
      <c r="AQ20" s="57"/>
      <c r="AR20" s="58"/>
      <c r="AS20" s="3">
        <v>8.3699999999999992</v>
      </c>
      <c r="AT20" s="238">
        <v>8.2923581784362238E-2</v>
      </c>
      <c r="AU20" s="3">
        <v>2.06</v>
      </c>
      <c r="AW20" s="238">
        <v>0.25045057792095926</v>
      </c>
    </row>
    <row r="21" spans="1:49" x14ac:dyDescent="0.3">
      <c r="A21" s="250" t="s">
        <v>16</v>
      </c>
      <c r="B21" s="5" t="s">
        <v>72</v>
      </c>
      <c r="C21" s="6" t="s">
        <v>73</v>
      </c>
      <c r="D21" s="6" t="s">
        <v>36</v>
      </c>
      <c r="E21" s="24"/>
      <c r="F21" s="24"/>
      <c r="G21" s="62"/>
      <c r="H21" s="251"/>
      <c r="I21" s="24"/>
      <c r="J21" s="24"/>
      <c r="K21" s="16"/>
      <c r="L21" s="16"/>
      <c r="M21" s="16"/>
      <c r="N21" s="21"/>
      <c r="O21" s="43"/>
      <c r="P21" s="43"/>
      <c r="Q21" s="44"/>
      <c r="R21" s="18"/>
      <c r="S21" s="18"/>
      <c r="T21" s="23"/>
      <c r="U21" s="18"/>
      <c r="V21" s="18"/>
      <c r="W21" s="23"/>
      <c r="X21" s="18"/>
      <c r="Y21" s="18"/>
      <c r="Z21" s="22"/>
      <c r="AA21" s="20"/>
      <c r="AB21" s="20"/>
      <c r="AC21" s="22"/>
      <c r="AD21" s="20"/>
      <c r="AE21" s="20"/>
      <c r="AF21" s="22"/>
      <c r="AG21" s="20"/>
      <c r="AH21" s="20"/>
      <c r="AI21" s="22"/>
      <c r="AJ21" s="20"/>
      <c r="AK21" s="20"/>
      <c r="AL21" s="22"/>
      <c r="AM21" s="20"/>
      <c r="AN21" s="20"/>
      <c r="AO21" s="22"/>
      <c r="AP21" s="57"/>
      <c r="AQ21" s="57"/>
      <c r="AR21" s="58"/>
      <c r="AS21" s="3">
        <v>7.99</v>
      </c>
      <c r="AT21" s="238">
        <v>1.7465737606526515E-2</v>
      </c>
      <c r="AU21" s="242"/>
      <c r="AV21" s="254">
        <v>4.2300000000000004</v>
      </c>
      <c r="AW21" s="238">
        <v>0.15637536146160727</v>
      </c>
    </row>
    <row r="22" spans="1:49" x14ac:dyDescent="0.3">
      <c r="A22" s="250" t="s">
        <v>17</v>
      </c>
      <c r="B22" s="5" t="s">
        <v>74</v>
      </c>
      <c r="C22" s="6" t="s">
        <v>75</v>
      </c>
      <c r="D22" s="6" t="s">
        <v>76</v>
      </c>
      <c r="E22" s="24"/>
      <c r="F22" s="24"/>
      <c r="G22" s="62"/>
      <c r="H22" s="251"/>
      <c r="I22" s="24"/>
      <c r="J22" s="24"/>
      <c r="K22" s="16"/>
      <c r="L22" s="16"/>
      <c r="M22" s="16"/>
      <c r="N22" s="21"/>
      <c r="O22" s="43"/>
      <c r="P22" s="43"/>
      <c r="Q22" s="44"/>
      <c r="R22" s="18"/>
      <c r="S22" s="18"/>
      <c r="T22" s="23"/>
      <c r="U22" s="18"/>
      <c r="V22" s="18"/>
      <c r="W22" s="23"/>
      <c r="X22" s="18"/>
      <c r="Y22" s="18"/>
      <c r="Z22" s="22"/>
      <c r="AA22" s="20"/>
      <c r="AB22" s="20"/>
      <c r="AC22" s="22"/>
      <c r="AD22" s="20"/>
      <c r="AE22" s="20"/>
      <c r="AF22" s="22"/>
      <c r="AG22" s="20"/>
      <c r="AH22" s="20"/>
      <c r="AI22" s="22"/>
      <c r="AJ22" s="20"/>
      <c r="AK22" s="20"/>
      <c r="AL22" s="22"/>
      <c r="AM22" s="20"/>
      <c r="AN22" s="20"/>
      <c r="AO22" s="22"/>
      <c r="AP22" s="57"/>
      <c r="AQ22" s="57"/>
      <c r="AR22" s="58"/>
      <c r="AS22" s="3">
        <v>10.210000000000001</v>
      </c>
      <c r="AT22" s="238">
        <v>3.6806738660215416E-2</v>
      </c>
      <c r="AU22" s="3">
        <v>3.52</v>
      </c>
      <c r="AW22" s="238">
        <v>9.8813862147882153E-2</v>
      </c>
    </row>
    <row r="23" spans="1:49" x14ac:dyDescent="0.3">
      <c r="A23" s="250" t="s">
        <v>18</v>
      </c>
      <c r="B23" s="5" t="s">
        <v>109</v>
      </c>
      <c r="C23" s="6" t="s">
        <v>77</v>
      </c>
      <c r="D23" s="6" t="s">
        <v>36</v>
      </c>
      <c r="E23" s="24"/>
      <c r="F23" s="24"/>
      <c r="G23" s="62"/>
      <c r="H23" s="251"/>
      <c r="I23" s="24"/>
      <c r="J23" s="24"/>
      <c r="K23" s="16"/>
      <c r="L23" s="16"/>
      <c r="M23" s="16"/>
      <c r="N23" s="21"/>
      <c r="O23" s="43"/>
      <c r="P23" s="43"/>
      <c r="Q23" s="44"/>
      <c r="R23" s="18"/>
      <c r="S23" s="18"/>
      <c r="T23" s="23"/>
      <c r="U23" s="18"/>
      <c r="V23" s="18"/>
      <c r="W23" s="23"/>
      <c r="X23" s="18"/>
      <c r="Y23" s="18"/>
      <c r="Z23" s="22"/>
      <c r="AA23" s="20"/>
      <c r="AB23" s="20"/>
      <c r="AC23" s="22"/>
      <c r="AD23" s="20"/>
      <c r="AE23" s="20"/>
      <c r="AF23" s="22"/>
      <c r="AG23" s="20"/>
      <c r="AH23" s="20"/>
      <c r="AI23" s="22"/>
      <c r="AJ23" s="20"/>
      <c r="AK23" s="20"/>
      <c r="AL23" s="22"/>
      <c r="AM23" s="20"/>
      <c r="AN23" s="20"/>
      <c r="AO23" s="22"/>
      <c r="AP23" s="57"/>
      <c r="AQ23" s="57"/>
      <c r="AR23" s="58"/>
      <c r="AS23" s="3">
        <v>8.9700000000000006</v>
      </c>
      <c r="AT23" s="238">
        <v>4.9999203713863002E-2</v>
      </c>
      <c r="AU23" s="242"/>
      <c r="AV23" s="254">
        <v>2.99</v>
      </c>
      <c r="AW23" s="238">
        <v>2.5964501385761182E-3</v>
      </c>
    </row>
    <row r="24" spans="1:49" x14ac:dyDescent="0.3">
      <c r="A24" s="250" t="s">
        <v>19</v>
      </c>
      <c r="B24" s="5" t="s">
        <v>78</v>
      </c>
      <c r="C24" s="6" t="s">
        <v>44</v>
      </c>
      <c r="D24" s="6" t="s">
        <v>79</v>
      </c>
      <c r="E24" s="24"/>
      <c r="F24" s="24"/>
      <c r="G24" s="62"/>
      <c r="H24" s="251"/>
      <c r="I24" s="24"/>
      <c r="J24" s="24"/>
      <c r="K24" s="16"/>
      <c r="L24" s="16"/>
      <c r="M24" s="16"/>
      <c r="N24" s="21"/>
      <c r="O24" s="43"/>
      <c r="P24" s="43"/>
      <c r="Q24" s="44"/>
      <c r="R24" s="18"/>
      <c r="S24" s="18"/>
      <c r="T24" s="23"/>
      <c r="U24" s="18"/>
      <c r="V24" s="18"/>
      <c r="W24" s="23"/>
      <c r="X24" s="18"/>
      <c r="Y24" s="18"/>
      <c r="Z24" s="22"/>
      <c r="AA24" s="20"/>
      <c r="AB24" s="20"/>
      <c r="AC24" s="22"/>
      <c r="AD24" s="20"/>
      <c r="AE24" s="20"/>
      <c r="AF24" s="22"/>
      <c r="AG24" s="20"/>
      <c r="AH24" s="20"/>
      <c r="AI24" s="22"/>
      <c r="AJ24" s="20"/>
      <c r="AK24" s="20"/>
      <c r="AL24" s="22"/>
      <c r="AM24" s="20"/>
      <c r="AN24" s="20"/>
      <c r="AO24" s="22"/>
      <c r="AP24" s="57"/>
      <c r="AQ24" s="57"/>
      <c r="AR24" s="58"/>
      <c r="AS24" s="3">
        <v>14.28</v>
      </c>
      <c r="AT24" s="238">
        <v>9.0243475522780531E-2</v>
      </c>
      <c r="AU24" s="3">
        <v>2.68</v>
      </c>
      <c r="AW24" s="238">
        <v>0.70509781091812984</v>
      </c>
    </row>
    <row r="25" spans="1:49" x14ac:dyDescent="0.3">
      <c r="A25" s="250" t="s">
        <v>20</v>
      </c>
      <c r="B25" s="5" t="s">
        <v>80</v>
      </c>
      <c r="C25" s="6" t="s">
        <v>81</v>
      </c>
      <c r="D25" s="6" t="s">
        <v>36</v>
      </c>
      <c r="E25" s="24"/>
      <c r="F25" s="24"/>
      <c r="G25" s="62"/>
      <c r="H25" s="251"/>
      <c r="I25" s="24"/>
      <c r="J25" s="24"/>
      <c r="K25" s="16"/>
      <c r="L25" s="16"/>
      <c r="M25" s="16"/>
      <c r="N25" s="21"/>
      <c r="O25" s="43"/>
      <c r="P25" s="43"/>
      <c r="Q25" s="44"/>
      <c r="R25" s="18"/>
      <c r="S25" s="18"/>
      <c r="T25" s="23"/>
      <c r="U25" s="18"/>
      <c r="V25" s="18"/>
      <c r="W25" s="23"/>
      <c r="X25" s="18"/>
      <c r="Y25" s="18"/>
      <c r="Z25" s="22"/>
      <c r="AA25" s="20"/>
      <c r="AB25" s="20"/>
      <c r="AC25" s="22"/>
      <c r="AD25" s="20"/>
      <c r="AE25" s="20"/>
      <c r="AF25" s="22"/>
      <c r="AG25" s="20"/>
      <c r="AH25" s="20"/>
      <c r="AI25" s="22"/>
      <c r="AJ25" s="20"/>
      <c r="AK25" s="20"/>
      <c r="AL25" s="22"/>
      <c r="AM25" s="20"/>
      <c r="AN25" s="20"/>
      <c r="AO25" s="22"/>
      <c r="AP25" s="57"/>
      <c r="AQ25" s="57"/>
      <c r="AR25" s="58"/>
      <c r="AS25" s="3">
        <v>8.1999999999999993</v>
      </c>
      <c r="AT25" s="238">
        <v>0.20039659747318517</v>
      </c>
      <c r="AU25" s="242"/>
      <c r="AV25" s="254">
        <v>3.7</v>
      </c>
      <c r="AW25" s="238">
        <v>0.25774689671929163</v>
      </c>
    </row>
    <row r="26" spans="1:49" x14ac:dyDescent="0.3">
      <c r="A26" s="250" t="s">
        <v>21</v>
      </c>
      <c r="B26" s="5" t="s">
        <v>82</v>
      </c>
      <c r="C26" s="6" t="s">
        <v>44</v>
      </c>
      <c r="D26" s="6" t="s">
        <v>83</v>
      </c>
      <c r="E26" s="24"/>
      <c r="F26" s="24"/>
      <c r="G26" s="62"/>
      <c r="H26" s="251"/>
      <c r="I26" s="24"/>
      <c r="J26" s="24"/>
      <c r="K26" s="16"/>
      <c r="L26" s="16"/>
      <c r="M26" s="16"/>
      <c r="N26" s="21"/>
      <c r="O26" s="43"/>
      <c r="P26" s="43"/>
      <c r="Q26" s="44"/>
      <c r="R26" s="18"/>
      <c r="S26" s="18"/>
      <c r="T26" s="23"/>
      <c r="U26" s="18"/>
      <c r="V26" s="18"/>
      <c r="W26" s="23"/>
      <c r="X26" s="18"/>
      <c r="Y26" s="18"/>
      <c r="Z26" s="22"/>
      <c r="AA26" s="20"/>
      <c r="AB26" s="20"/>
      <c r="AC26" s="22"/>
      <c r="AD26" s="20"/>
      <c r="AE26" s="20"/>
      <c r="AF26" s="22"/>
      <c r="AG26" s="20"/>
      <c r="AH26" s="20"/>
      <c r="AI26" s="22"/>
      <c r="AJ26" s="20"/>
      <c r="AK26" s="20"/>
      <c r="AL26" s="22"/>
      <c r="AM26" s="20"/>
      <c r="AN26" s="20"/>
      <c r="AO26" s="22"/>
      <c r="AP26" s="57"/>
      <c r="AQ26" s="57"/>
      <c r="AR26" s="58"/>
      <c r="AS26" s="3">
        <v>8.4600000000000009</v>
      </c>
      <c r="AT26" s="238">
        <v>0.11842606976485508</v>
      </c>
      <c r="AU26" s="3">
        <v>3.57</v>
      </c>
      <c r="AW26" s="238">
        <v>2.6921687793824089E-2</v>
      </c>
    </row>
    <row r="27" spans="1:49" x14ac:dyDescent="0.3">
      <c r="A27" s="250" t="s">
        <v>22</v>
      </c>
      <c r="B27" s="5" t="s">
        <v>84</v>
      </c>
      <c r="C27" s="6" t="s">
        <v>85</v>
      </c>
      <c r="D27" s="6" t="s">
        <v>36</v>
      </c>
      <c r="E27" s="24"/>
      <c r="F27" s="24"/>
      <c r="G27" s="62"/>
      <c r="H27" s="251"/>
      <c r="I27" s="24"/>
      <c r="J27" s="24"/>
      <c r="K27" s="16"/>
      <c r="L27" s="16"/>
      <c r="M27" s="16"/>
      <c r="N27" s="21"/>
      <c r="O27" s="43"/>
      <c r="P27" s="43"/>
      <c r="Q27" s="44"/>
      <c r="R27" s="18"/>
      <c r="S27" s="18"/>
      <c r="T27" s="23"/>
      <c r="U27" s="18"/>
      <c r="V27" s="18"/>
      <c r="W27" s="23"/>
      <c r="X27" s="18"/>
      <c r="Y27" s="18"/>
      <c r="Z27" s="22"/>
      <c r="AA27" s="20"/>
      <c r="AB27" s="20"/>
      <c r="AC27" s="22"/>
      <c r="AD27" s="20"/>
      <c r="AE27" s="20"/>
      <c r="AF27" s="22"/>
      <c r="AG27" s="20"/>
      <c r="AH27" s="20"/>
      <c r="AI27" s="22"/>
      <c r="AJ27" s="20"/>
      <c r="AK27" s="20"/>
      <c r="AL27" s="22"/>
      <c r="AM27" s="20"/>
      <c r="AN27" s="20"/>
      <c r="AO27" s="22"/>
      <c r="AP27" s="57"/>
      <c r="AQ27" s="57"/>
      <c r="AR27" s="58"/>
      <c r="AS27" s="3">
        <v>8.2200000000000006</v>
      </c>
      <c r="AT27" s="238">
        <v>0.10505183159939649</v>
      </c>
      <c r="AU27" s="242"/>
      <c r="AV27" s="254">
        <v>4.79</v>
      </c>
      <c r="AW27" s="238">
        <v>0.42388426681051072</v>
      </c>
    </row>
    <row r="28" spans="1:49" x14ac:dyDescent="0.3">
      <c r="A28" s="250" t="s">
        <v>23</v>
      </c>
      <c r="B28" s="5" t="s">
        <v>86</v>
      </c>
      <c r="C28" s="6" t="s">
        <v>87</v>
      </c>
      <c r="D28" s="6" t="s">
        <v>88</v>
      </c>
      <c r="E28" s="24"/>
      <c r="F28" s="24"/>
      <c r="G28" s="62"/>
      <c r="H28" s="251"/>
      <c r="I28" s="24"/>
      <c r="J28" s="24"/>
      <c r="K28" s="16"/>
      <c r="L28" s="16"/>
      <c r="M28" s="16"/>
      <c r="N28" s="21"/>
      <c r="O28" s="43"/>
      <c r="P28" s="43"/>
      <c r="Q28" s="44"/>
      <c r="R28" s="18"/>
      <c r="S28" s="18"/>
      <c r="T28" s="23"/>
      <c r="U28" s="18"/>
      <c r="V28" s="18"/>
      <c r="W28" s="23"/>
      <c r="X28" s="18"/>
      <c r="Y28" s="18"/>
      <c r="Z28" s="22"/>
      <c r="AA28" s="20"/>
      <c r="AB28" s="20"/>
      <c r="AC28" s="22"/>
      <c r="AD28" s="20"/>
      <c r="AE28" s="20"/>
      <c r="AF28" s="22"/>
      <c r="AG28" s="20"/>
      <c r="AH28" s="20"/>
      <c r="AI28" s="22"/>
      <c r="AJ28" s="20"/>
      <c r="AK28" s="20"/>
      <c r="AL28" s="22"/>
      <c r="AM28" s="20"/>
      <c r="AN28" s="20"/>
      <c r="AO28" s="22"/>
      <c r="AP28" s="57"/>
      <c r="AQ28" s="57"/>
      <c r="AR28" s="58"/>
      <c r="AS28" s="3">
        <v>9.67</v>
      </c>
      <c r="AT28" s="238">
        <v>4.4545072735895273E-2</v>
      </c>
      <c r="AU28" s="3">
        <v>4.28</v>
      </c>
      <c r="AW28" s="238">
        <v>5.343091808086111E-2</v>
      </c>
    </row>
    <row r="29" spans="1:49" x14ac:dyDescent="0.3">
      <c r="A29" s="250" t="s">
        <v>24</v>
      </c>
      <c r="B29" s="5" t="s">
        <v>89</v>
      </c>
      <c r="C29" s="6" t="s">
        <v>42</v>
      </c>
      <c r="D29" s="6" t="s">
        <v>36</v>
      </c>
      <c r="E29" s="24"/>
      <c r="F29" s="24"/>
      <c r="G29" s="62"/>
      <c r="H29" s="251"/>
      <c r="I29" s="24"/>
      <c r="J29" s="24"/>
      <c r="K29" s="16"/>
      <c r="L29" s="16"/>
      <c r="M29" s="16"/>
      <c r="N29" s="21"/>
      <c r="O29" s="43"/>
      <c r="P29" s="43"/>
      <c r="Q29" s="44"/>
      <c r="R29" s="18"/>
      <c r="S29" s="18"/>
      <c r="T29" s="23"/>
      <c r="U29" s="18"/>
      <c r="V29" s="18"/>
      <c r="W29" s="23"/>
      <c r="X29" s="18"/>
      <c r="Y29" s="18"/>
      <c r="Z29" s="22"/>
      <c r="AA29" s="20"/>
      <c r="AB29" s="20"/>
      <c r="AC29" s="22"/>
      <c r="AD29" s="20"/>
      <c r="AE29" s="20"/>
      <c r="AF29" s="22"/>
      <c r="AG29" s="20"/>
      <c r="AH29" s="20"/>
      <c r="AI29" s="22"/>
      <c r="AJ29" s="20"/>
      <c r="AK29" s="20"/>
      <c r="AL29" s="22"/>
      <c r="AM29" s="20"/>
      <c r="AN29" s="20"/>
      <c r="AO29" s="22"/>
      <c r="AP29" s="57"/>
      <c r="AQ29" s="57"/>
      <c r="AR29" s="58"/>
      <c r="AS29" s="3">
        <v>8.64</v>
      </c>
      <c r="AT29" s="238">
        <v>0.2557108272905923</v>
      </c>
      <c r="AU29" s="242"/>
      <c r="AV29" s="254">
        <v>5.61</v>
      </c>
      <c r="AW29" s="238">
        <v>0.10150500166263363</v>
      </c>
    </row>
    <row r="30" spans="1:49" x14ac:dyDescent="0.3">
      <c r="A30" s="250" t="s">
        <v>25</v>
      </c>
      <c r="B30" s="5" t="s">
        <v>90</v>
      </c>
      <c r="C30" s="6" t="s">
        <v>44</v>
      </c>
      <c r="D30" s="6" t="s">
        <v>91</v>
      </c>
      <c r="E30" s="24"/>
      <c r="F30" s="24"/>
      <c r="G30" s="62"/>
      <c r="H30" s="251"/>
      <c r="I30" s="24"/>
      <c r="J30" s="24"/>
      <c r="K30" s="16"/>
      <c r="L30" s="16"/>
      <c r="M30" s="16"/>
      <c r="N30" s="21"/>
      <c r="O30" s="43"/>
      <c r="P30" s="43"/>
      <c r="Q30" s="44"/>
      <c r="R30" s="18"/>
      <c r="S30" s="18"/>
      <c r="T30" s="23"/>
      <c r="U30" s="18"/>
      <c r="V30" s="18"/>
      <c r="W30" s="23"/>
      <c r="X30" s="18"/>
      <c r="Y30" s="18"/>
      <c r="Z30" s="22"/>
      <c r="AA30" s="20"/>
      <c r="AB30" s="20"/>
      <c r="AC30" s="22"/>
      <c r="AD30" s="20"/>
      <c r="AE30" s="20"/>
      <c r="AF30" s="22"/>
      <c r="AG30" s="20"/>
      <c r="AH30" s="20"/>
      <c r="AI30" s="22"/>
      <c r="AJ30" s="20"/>
      <c r="AK30" s="20"/>
      <c r="AL30" s="22"/>
      <c r="AM30" s="20"/>
      <c r="AN30" s="20"/>
      <c r="AO30" s="22"/>
      <c r="AP30" s="57"/>
      <c r="AQ30" s="57"/>
      <c r="AR30" s="58"/>
      <c r="AS30" s="3">
        <v>10.41</v>
      </c>
      <c r="AT30" s="238">
        <v>4.6593604921613574E-2</v>
      </c>
      <c r="AU30" s="3">
        <v>3.55</v>
      </c>
      <c r="AW30" s="238">
        <v>0.50945981792948092</v>
      </c>
    </row>
    <row r="31" spans="1:49" x14ac:dyDescent="0.3">
      <c r="A31" s="250" t="s">
        <v>26</v>
      </c>
      <c r="B31" s="5" t="s">
        <v>92</v>
      </c>
      <c r="C31" s="6" t="s">
        <v>93</v>
      </c>
      <c r="D31" s="6" t="s">
        <v>36</v>
      </c>
      <c r="E31" s="24"/>
      <c r="F31" s="24"/>
      <c r="G31" s="62"/>
      <c r="H31" s="251"/>
      <c r="I31" s="24"/>
      <c r="J31" s="24"/>
      <c r="K31" s="16"/>
      <c r="L31" s="16"/>
      <c r="M31" s="16"/>
      <c r="N31" s="21"/>
      <c r="O31" s="43"/>
      <c r="P31" s="43"/>
      <c r="Q31" s="44"/>
      <c r="R31" s="18"/>
      <c r="S31" s="18"/>
      <c r="T31" s="23"/>
      <c r="U31" s="18"/>
      <c r="V31" s="18"/>
      <c r="W31" s="23"/>
      <c r="X31" s="18"/>
      <c r="Y31" s="18"/>
      <c r="Z31" s="22"/>
      <c r="AA31" s="20"/>
      <c r="AB31" s="20"/>
      <c r="AC31" s="22"/>
      <c r="AD31" s="20"/>
      <c r="AE31" s="20"/>
      <c r="AF31" s="22"/>
      <c r="AG31" s="20"/>
      <c r="AH31" s="20"/>
      <c r="AI31" s="22"/>
      <c r="AJ31" s="20"/>
      <c r="AK31" s="20"/>
      <c r="AL31" s="22"/>
      <c r="AM31" s="20"/>
      <c r="AN31" s="20"/>
      <c r="AO31" s="22"/>
      <c r="AP31" s="57"/>
      <c r="AQ31" s="57"/>
      <c r="AR31" s="58"/>
      <c r="AS31" s="3">
        <v>8.1300000000000008</v>
      </c>
      <c r="AT31" s="238">
        <v>0.14381856206972474</v>
      </c>
      <c r="AU31" s="242"/>
      <c r="AV31" s="254">
        <v>4.6900000000000004</v>
      </c>
      <c r="AW31" s="238">
        <v>2.2895862309272527E-2</v>
      </c>
    </row>
    <row r="32" spans="1:49" x14ac:dyDescent="0.3">
      <c r="A32" s="250" t="s">
        <v>27</v>
      </c>
      <c r="B32" s="5" t="s">
        <v>94</v>
      </c>
      <c r="C32" s="6" t="s">
        <v>95</v>
      </c>
      <c r="D32" s="6" t="s">
        <v>96</v>
      </c>
      <c r="E32" s="24"/>
      <c r="F32" s="24"/>
      <c r="G32" s="62"/>
      <c r="H32" s="251"/>
      <c r="I32" s="24"/>
      <c r="J32" s="24"/>
      <c r="K32" s="16"/>
      <c r="L32" s="16"/>
      <c r="M32" s="16"/>
      <c r="N32" s="21"/>
      <c r="O32" s="43"/>
      <c r="P32" s="43"/>
      <c r="Q32" s="44"/>
      <c r="R32" s="18"/>
      <c r="S32" s="18"/>
      <c r="T32" s="23"/>
      <c r="U32" s="18"/>
      <c r="V32" s="18"/>
      <c r="W32" s="23"/>
      <c r="X32" s="18"/>
      <c r="Y32" s="18"/>
      <c r="Z32" s="22"/>
      <c r="AA32" s="20"/>
      <c r="AB32" s="20"/>
      <c r="AC32" s="22"/>
      <c r="AD32" s="20"/>
      <c r="AE32" s="20"/>
      <c r="AF32" s="22"/>
      <c r="AG32" s="20"/>
      <c r="AH32" s="20"/>
      <c r="AI32" s="22"/>
      <c r="AJ32" s="20"/>
      <c r="AK32" s="20"/>
      <c r="AL32" s="22"/>
      <c r="AM32" s="20"/>
      <c r="AN32" s="20"/>
      <c r="AO32" s="22"/>
      <c r="AP32" s="57"/>
      <c r="AQ32" s="57"/>
      <c r="AR32" s="58"/>
      <c r="AS32" s="3">
        <v>10.73</v>
      </c>
      <c r="AT32" s="238">
        <v>2.1352296996310121E-2</v>
      </c>
      <c r="AU32" s="3">
        <v>5.16</v>
      </c>
      <c r="AW32" s="238">
        <v>0.28081345531264956</v>
      </c>
    </row>
    <row r="33" spans="1:49" x14ac:dyDescent="0.3">
      <c r="A33" s="250" t="s">
        <v>28</v>
      </c>
      <c r="B33" s="5" t="s">
        <v>97</v>
      </c>
      <c r="C33" s="6" t="s">
        <v>98</v>
      </c>
      <c r="D33" s="6" t="s">
        <v>36</v>
      </c>
      <c r="E33" s="24"/>
      <c r="F33" s="24"/>
      <c r="G33" s="62"/>
      <c r="H33" s="251"/>
      <c r="I33" s="24"/>
      <c r="J33" s="24"/>
      <c r="K33" s="16"/>
      <c r="L33" s="16"/>
      <c r="M33" s="16"/>
      <c r="N33" s="21"/>
      <c r="O33" s="43"/>
      <c r="P33" s="43"/>
      <c r="Q33" s="44"/>
      <c r="R33" s="18"/>
      <c r="S33" s="18"/>
      <c r="T33" s="23"/>
      <c r="U33" s="18"/>
      <c r="V33" s="18"/>
      <c r="W33" s="23"/>
      <c r="X33" s="18"/>
      <c r="Y33" s="18"/>
      <c r="Z33" s="22"/>
      <c r="AA33" s="20"/>
      <c r="AB33" s="20"/>
      <c r="AC33" s="22"/>
      <c r="AD33" s="20"/>
      <c r="AE33" s="20"/>
      <c r="AF33" s="22"/>
      <c r="AG33" s="20"/>
      <c r="AH33" s="20"/>
      <c r="AI33" s="22"/>
      <c r="AJ33" s="20"/>
      <c r="AK33" s="20"/>
      <c r="AL33" s="22"/>
      <c r="AM33" s="20"/>
      <c r="AN33" s="20"/>
      <c r="AO33" s="22"/>
      <c r="AP33" s="57"/>
      <c r="AQ33" s="57"/>
      <c r="AR33" s="58"/>
      <c r="AS33" s="3">
        <v>8.43</v>
      </c>
      <c r="AT33" s="238">
        <v>1.5728659794971483E-2</v>
      </c>
      <c r="AU33" s="242"/>
      <c r="AV33" s="254">
        <v>4.5199999999999996</v>
      </c>
      <c r="AW33" s="238">
        <v>0.1032193601333103</v>
      </c>
    </row>
    <row r="34" spans="1:49" x14ac:dyDescent="0.3">
      <c r="A34" s="250" t="s">
        <v>29</v>
      </c>
      <c r="B34" s="5" t="s">
        <v>99</v>
      </c>
      <c r="C34" s="6" t="s">
        <v>44</v>
      </c>
      <c r="D34" s="6" t="s">
        <v>100</v>
      </c>
      <c r="E34" s="24"/>
      <c r="F34" s="24"/>
      <c r="G34" s="62"/>
      <c r="H34" s="251"/>
      <c r="I34" s="24"/>
      <c r="J34" s="24"/>
      <c r="K34" s="16"/>
      <c r="L34" s="16"/>
      <c r="M34" s="16"/>
      <c r="N34" s="21"/>
      <c r="O34" s="43"/>
      <c r="P34" s="43"/>
      <c r="Q34" s="44"/>
      <c r="R34" s="18"/>
      <c r="S34" s="18"/>
      <c r="T34" s="23"/>
      <c r="U34" s="18"/>
      <c r="V34" s="18"/>
      <c r="W34" s="23"/>
      <c r="X34" s="18"/>
      <c r="Y34" s="18"/>
      <c r="Z34" s="22"/>
      <c r="AA34" s="20"/>
      <c r="AB34" s="20"/>
      <c r="AC34" s="22"/>
      <c r="AD34" s="20"/>
      <c r="AE34" s="20"/>
      <c r="AF34" s="22"/>
      <c r="AG34" s="20"/>
      <c r="AH34" s="20"/>
      <c r="AI34" s="22"/>
      <c r="AJ34" s="20"/>
      <c r="AK34" s="20"/>
      <c r="AL34" s="22"/>
      <c r="AM34" s="20"/>
      <c r="AN34" s="20"/>
      <c r="AO34" s="22"/>
      <c r="AP34" s="57"/>
      <c r="AQ34" s="57"/>
      <c r="AR34" s="58"/>
      <c r="AS34" s="3">
        <v>13.02</v>
      </c>
      <c r="AT34" s="238">
        <v>9.0165947628184542E-2</v>
      </c>
      <c r="AU34" s="3">
        <v>4.28</v>
      </c>
      <c r="AW34" s="238">
        <v>0.44236422605807008</v>
      </c>
    </row>
    <row r="35" spans="1:49" x14ac:dyDescent="0.3">
      <c r="A35" s="250" t="s">
        <v>30</v>
      </c>
      <c r="B35" s="5" t="s">
        <v>101</v>
      </c>
      <c r="C35" s="6" t="s">
        <v>44</v>
      </c>
      <c r="D35" s="6" t="s">
        <v>88</v>
      </c>
      <c r="E35" s="24"/>
      <c r="F35" s="24"/>
      <c r="G35" s="62"/>
      <c r="H35" s="251"/>
      <c r="I35" s="24"/>
      <c r="J35" s="24"/>
      <c r="K35" s="16"/>
      <c r="L35" s="16"/>
      <c r="M35" s="16"/>
      <c r="N35" s="21"/>
      <c r="O35" s="43"/>
      <c r="P35" s="43"/>
      <c r="Q35" s="44"/>
      <c r="R35" s="18"/>
      <c r="S35" s="18"/>
      <c r="T35" s="23"/>
      <c r="U35" s="18"/>
      <c r="V35" s="18"/>
      <c r="W35" s="23"/>
      <c r="X35" s="18"/>
      <c r="Y35" s="18"/>
      <c r="Z35" s="22"/>
      <c r="AA35" s="20"/>
      <c r="AB35" s="20"/>
      <c r="AC35" s="22"/>
      <c r="AD35" s="20"/>
      <c r="AE35" s="20"/>
      <c r="AF35" s="22"/>
      <c r="AG35" s="20"/>
      <c r="AH35" s="20"/>
      <c r="AI35" s="22"/>
      <c r="AJ35" s="20"/>
      <c r="AK35" s="20"/>
      <c r="AL35" s="22"/>
      <c r="AM35" s="20"/>
      <c r="AN35" s="20"/>
      <c r="AO35" s="22"/>
      <c r="AP35" s="57"/>
      <c r="AQ35" s="57"/>
      <c r="AR35" s="58"/>
      <c r="AS35" s="3">
        <v>10.99</v>
      </c>
      <c r="AT35" s="238">
        <v>7.836360500887557E-2</v>
      </c>
      <c r="AU35" s="3">
        <v>4.58</v>
      </c>
      <c r="AW35" s="238">
        <v>0.49146162891672124</v>
      </c>
    </row>
    <row r="36" spans="1:49" x14ac:dyDescent="0.3">
      <c r="A36" s="250" t="s">
        <v>31</v>
      </c>
      <c r="B36" s="5" t="s">
        <v>102</v>
      </c>
      <c r="C36" s="6" t="s">
        <v>103</v>
      </c>
      <c r="D36" s="6" t="s">
        <v>36</v>
      </c>
      <c r="E36" s="24"/>
      <c r="F36" s="24"/>
      <c r="G36" s="62"/>
      <c r="H36" s="251"/>
      <c r="I36" s="24"/>
      <c r="J36" s="24"/>
      <c r="K36" s="16"/>
      <c r="L36" s="16"/>
      <c r="M36" s="16"/>
      <c r="N36" s="21"/>
      <c r="O36" s="43"/>
      <c r="P36" s="43"/>
      <c r="Q36" s="44"/>
      <c r="R36" s="18"/>
      <c r="S36" s="18"/>
      <c r="T36" s="23"/>
      <c r="U36" s="18"/>
      <c r="V36" s="18"/>
      <c r="W36" s="23"/>
      <c r="X36" s="18"/>
      <c r="Y36" s="18"/>
      <c r="Z36" s="22"/>
      <c r="AA36" s="20"/>
      <c r="AB36" s="20"/>
      <c r="AC36" s="22"/>
      <c r="AD36" s="20"/>
      <c r="AE36" s="20"/>
      <c r="AF36" s="22"/>
      <c r="AG36" s="20"/>
      <c r="AH36" s="20"/>
      <c r="AI36" s="22"/>
      <c r="AJ36" s="20"/>
      <c r="AK36" s="20"/>
      <c r="AL36" s="22"/>
      <c r="AM36" s="20"/>
      <c r="AN36" s="20"/>
      <c r="AO36" s="22"/>
      <c r="AP36" s="57"/>
      <c r="AQ36" s="57"/>
      <c r="AR36" s="58"/>
      <c r="AS36" s="3">
        <v>8.61</v>
      </c>
      <c r="AT36" s="238">
        <v>1.9884010978380634E-2</v>
      </c>
      <c r="AU36" s="242"/>
      <c r="AV36" s="254">
        <v>4.58</v>
      </c>
      <c r="AW36" s="238">
        <v>7.2610980216939763E-2</v>
      </c>
    </row>
    <row r="37" spans="1:49" x14ac:dyDescent="0.3">
      <c r="A37" s="250" t="s">
        <v>32</v>
      </c>
      <c r="B37" s="5" t="s">
        <v>104</v>
      </c>
      <c r="C37" s="6" t="s">
        <v>44</v>
      </c>
      <c r="D37" s="6" t="s">
        <v>105</v>
      </c>
      <c r="E37" s="24"/>
      <c r="F37" s="24"/>
      <c r="G37" s="62"/>
      <c r="H37" s="251"/>
      <c r="I37" s="24"/>
      <c r="J37" s="24"/>
      <c r="K37" s="16"/>
      <c r="L37" s="16"/>
      <c r="M37" s="16"/>
      <c r="N37" s="21"/>
      <c r="O37" s="43"/>
      <c r="P37" s="43"/>
      <c r="Q37" s="44"/>
      <c r="R37" s="18"/>
      <c r="S37" s="18"/>
      <c r="T37" s="23"/>
      <c r="U37" s="18"/>
      <c r="V37" s="18"/>
      <c r="W37" s="23"/>
      <c r="X37" s="18"/>
      <c r="Y37" s="18"/>
      <c r="Z37" s="22"/>
      <c r="AA37" s="20"/>
      <c r="AB37" s="20"/>
      <c r="AC37" s="22"/>
      <c r="AD37" s="20"/>
      <c r="AE37" s="20"/>
      <c r="AF37" s="22"/>
      <c r="AG37" s="20"/>
      <c r="AH37" s="20"/>
      <c r="AI37" s="22"/>
      <c r="AJ37" s="20"/>
      <c r="AK37" s="20"/>
      <c r="AL37" s="22"/>
      <c r="AM37" s="20"/>
      <c r="AN37" s="20"/>
      <c r="AO37" s="22"/>
      <c r="AP37" s="57"/>
      <c r="AQ37" s="57"/>
      <c r="AR37" s="58"/>
      <c r="AS37" s="3">
        <v>9.18</v>
      </c>
      <c r="AT37" s="238">
        <v>0.16765982190280229</v>
      </c>
      <c r="AU37" s="3">
        <v>4.43</v>
      </c>
      <c r="AW37" s="238">
        <v>0.22450696164108627</v>
      </c>
    </row>
    <row r="38" spans="1:49" x14ac:dyDescent="0.3">
      <c r="A38" s="250" t="s">
        <v>33</v>
      </c>
      <c r="B38" s="5" t="s">
        <v>106</v>
      </c>
      <c r="C38" s="6" t="s">
        <v>107</v>
      </c>
      <c r="D38" s="6" t="s">
        <v>36</v>
      </c>
      <c r="E38" s="24"/>
      <c r="F38" s="24"/>
      <c r="G38" s="62"/>
      <c r="H38" s="251"/>
      <c r="I38" s="24"/>
      <c r="J38" s="24"/>
      <c r="K38" s="16"/>
      <c r="L38" s="16"/>
      <c r="M38" s="16"/>
      <c r="N38" s="21"/>
      <c r="O38" s="43"/>
      <c r="P38" s="43"/>
      <c r="Q38" s="44"/>
      <c r="R38" s="18"/>
      <c r="S38" s="18"/>
      <c r="T38" s="23"/>
      <c r="U38" s="18"/>
      <c r="V38" s="18"/>
      <c r="W38" s="23"/>
      <c r="X38" s="18"/>
      <c r="Y38" s="18"/>
      <c r="Z38" s="22"/>
      <c r="AA38" s="20"/>
      <c r="AB38" s="20"/>
      <c r="AC38" s="22"/>
      <c r="AD38" s="20"/>
      <c r="AE38" s="20"/>
      <c r="AF38" s="22"/>
      <c r="AG38" s="20"/>
      <c r="AH38" s="20"/>
      <c r="AI38" s="22"/>
      <c r="AJ38" s="20"/>
      <c r="AK38" s="20"/>
      <c r="AL38" s="22"/>
      <c r="AM38" s="20"/>
      <c r="AN38" s="20"/>
      <c r="AO38" s="22"/>
      <c r="AP38" s="57"/>
      <c r="AQ38" s="57"/>
      <c r="AR38" s="58"/>
      <c r="AS38" s="3">
        <v>11.63</v>
      </c>
      <c r="AT38" s="238">
        <v>0.20256130518173174</v>
      </c>
      <c r="AU38" s="242"/>
      <c r="AV38" s="254">
        <v>3.26</v>
      </c>
      <c r="AW38" s="238">
        <v>4.0566107924839495E-3</v>
      </c>
    </row>
    <row r="39" spans="1:49" x14ac:dyDescent="0.3">
      <c r="A39" s="250" t="s">
        <v>158</v>
      </c>
      <c r="B39" s="5"/>
      <c r="C39" s="6"/>
      <c r="D39" s="6"/>
      <c r="E39" s="24"/>
      <c r="F39" s="24"/>
      <c r="G39" s="62"/>
      <c r="H39" s="251"/>
      <c r="I39" s="24"/>
      <c r="J39" s="24"/>
      <c r="K39" s="4"/>
      <c r="L39" s="4"/>
      <c r="M39" s="4"/>
      <c r="N39" s="21"/>
      <c r="O39" s="43"/>
      <c r="P39" s="43"/>
      <c r="Q39" s="44"/>
      <c r="R39" s="18"/>
      <c r="S39" s="18"/>
      <c r="T39" s="23"/>
      <c r="U39" s="4"/>
      <c r="V39" s="4"/>
      <c r="W39" s="51"/>
      <c r="X39" s="18"/>
      <c r="Y39" s="18"/>
      <c r="Z39" s="22"/>
      <c r="AA39" s="20"/>
      <c r="AB39" s="20"/>
      <c r="AC39" s="22"/>
      <c r="AD39" s="20"/>
      <c r="AE39" s="20"/>
      <c r="AF39" s="22"/>
      <c r="AG39" s="5"/>
      <c r="AH39" s="5"/>
      <c r="AI39" s="52"/>
      <c r="AJ39" s="5"/>
      <c r="AK39" s="5"/>
      <c r="AL39" s="52"/>
      <c r="AM39" s="20"/>
      <c r="AN39" s="20"/>
      <c r="AO39" s="22"/>
      <c r="AP39" s="57"/>
      <c r="AQ39" s="57"/>
      <c r="AR39" s="58"/>
      <c r="AS39" s="3">
        <v>18.02</v>
      </c>
      <c r="AT39" s="238">
        <v>0.19395243356295652</v>
      </c>
      <c r="AU39" s="248"/>
      <c r="AV39" s="255">
        <v>0.77</v>
      </c>
      <c r="AW39" s="238">
        <v>4.8336121091424267E-2</v>
      </c>
    </row>
    <row r="40" spans="1:49" x14ac:dyDescent="0.3">
      <c r="A40" s="250" t="s">
        <v>137</v>
      </c>
      <c r="B40" s="5" t="s">
        <v>138</v>
      </c>
      <c r="AS40" s="3">
        <v>10.89</v>
      </c>
      <c r="AT40" s="238">
        <v>9.0972238863354801E-2</v>
      </c>
      <c r="AU40" s="248"/>
      <c r="AV40" s="255">
        <v>0.19</v>
      </c>
      <c r="AW40" s="238">
        <v>1.1243683007337106E-2</v>
      </c>
    </row>
  </sheetData>
  <mergeCells count="20">
    <mergeCell ref="X1:Z1"/>
    <mergeCell ref="A1:A2"/>
    <mergeCell ref="B1:B2"/>
    <mergeCell ref="C1:C2"/>
    <mergeCell ref="D1:D2"/>
    <mergeCell ref="E1:H1"/>
    <mergeCell ref="I1:I2"/>
    <mergeCell ref="J1:J2"/>
    <mergeCell ref="K1:N1"/>
    <mergeCell ref="O1:Q1"/>
    <mergeCell ref="R1:T1"/>
    <mergeCell ref="U1:W1"/>
    <mergeCell ref="AS1:AT1"/>
    <mergeCell ref="AV1:AW1"/>
    <mergeCell ref="AA1:AC1"/>
    <mergeCell ref="AD1:AF1"/>
    <mergeCell ref="AG1:AI1"/>
    <mergeCell ref="AJ1:AL1"/>
    <mergeCell ref="AM1:AO1"/>
    <mergeCell ref="AP1:AR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W40"/>
  <sheetViews>
    <sheetView topLeftCell="A7" zoomScale="85" zoomScaleNormal="85" workbookViewId="0">
      <pane xSplit="3" topLeftCell="AO1" activePane="topRight" state="frozen"/>
      <selection pane="topRight" activeCell="AS39" sqref="AS39"/>
    </sheetView>
  </sheetViews>
  <sheetFormatPr defaultRowHeight="16.5" x14ac:dyDescent="0.3"/>
  <cols>
    <col min="1" max="1" width="9" style="1"/>
    <col min="2" max="2" width="29.875" customWidth="1"/>
    <col min="3" max="3" width="14.75" style="2" customWidth="1"/>
    <col min="4" max="4" width="10.375" style="2" customWidth="1"/>
    <col min="5" max="20" width="9" style="1"/>
    <col min="21" max="21" width="9" style="3"/>
    <col min="22" max="31" width="9" style="1"/>
  </cols>
  <sheetData>
    <row r="1" spans="1:49" s="1" customFormat="1" x14ac:dyDescent="0.3">
      <c r="A1" s="291" t="s">
        <v>118</v>
      </c>
      <c r="B1" s="293" t="s">
        <v>119</v>
      </c>
      <c r="C1" s="295" t="s">
        <v>120</v>
      </c>
      <c r="D1" s="295" t="s">
        <v>121</v>
      </c>
      <c r="E1" s="293" t="s">
        <v>122</v>
      </c>
      <c r="F1" s="293"/>
      <c r="G1" s="293"/>
      <c r="H1" s="293"/>
      <c r="I1" s="300" t="s">
        <v>123</v>
      </c>
      <c r="J1" s="301" t="s">
        <v>133</v>
      </c>
      <c r="K1" s="297" t="s">
        <v>124</v>
      </c>
      <c r="L1" s="298"/>
      <c r="M1" s="298"/>
      <c r="N1" s="299"/>
      <c r="O1" s="297" t="s">
        <v>125</v>
      </c>
      <c r="P1" s="298"/>
      <c r="Q1" s="299"/>
      <c r="R1" s="297" t="s">
        <v>135</v>
      </c>
      <c r="S1" s="298"/>
      <c r="T1" s="299"/>
      <c r="U1" s="297" t="s">
        <v>126</v>
      </c>
      <c r="V1" s="298"/>
      <c r="W1" s="299"/>
      <c r="X1" s="297" t="s">
        <v>127</v>
      </c>
      <c r="Y1" s="298"/>
      <c r="Z1" s="299"/>
      <c r="AA1" s="297" t="s">
        <v>128</v>
      </c>
      <c r="AB1" s="298"/>
      <c r="AC1" s="299"/>
      <c r="AD1" s="297" t="s">
        <v>129</v>
      </c>
      <c r="AE1" s="298"/>
      <c r="AF1" s="299"/>
      <c r="AG1" s="297" t="s">
        <v>130</v>
      </c>
      <c r="AH1" s="298"/>
      <c r="AI1" s="299"/>
      <c r="AJ1" s="297" t="s">
        <v>131</v>
      </c>
      <c r="AK1" s="298"/>
      <c r="AL1" s="299"/>
      <c r="AM1" s="297" t="s">
        <v>132</v>
      </c>
      <c r="AN1" s="298"/>
      <c r="AO1" s="299"/>
      <c r="AP1" s="297" t="s">
        <v>134</v>
      </c>
      <c r="AQ1" s="298"/>
      <c r="AR1" s="299"/>
      <c r="AS1" s="297" t="s">
        <v>160</v>
      </c>
      <c r="AT1" s="298"/>
      <c r="AU1" s="253"/>
      <c r="AV1" s="297" t="s">
        <v>161</v>
      </c>
      <c r="AW1" s="298"/>
    </row>
    <row r="2" spans="1:49" s="1" customFormat="1" ht="17.25" thickBot="1" x14ac:dyDescent="0.35">
      <c r="A2" s="292"/>
      <c r="B2" s="294"/>
      <c r="C2" s="296"/>
      <c r="D2" s="296"/>
      <c r="E2" s="252" t="s">
        <v>111</v>
      </c>
      <c r="F2" s="252" t="s">
        <v>110</v>
      </c>
      <c r="G2" s="252" t="s">
        <v>113</v>
      </c>
      <c r="H2" s="252" t="s">
        <v>112</v>
      </c>
      <c r="I2" s="294"/>
      <c r="J2" s="302"/>
      <c r="K2" s="13" t="s">
        <v>115</v>
      </c>
      <c r="L2" s="13" t="s">
        <v>116</v>
      </c>
      <c r="M2" s="13" t="s">
        <v>117</v>
      </c>
      <c r="N2" s="252" t="s">
        <v>114</v>
      </c>
      <c r="O2" s="13" t="s">
        <v>115</v>
      </c>
      <c r="P2" s="13" t="s">
        <v>116</v>
      </c>
      <c r="Q2" s="252" t="s">
        <v>114</v>
      </c>
      <c r="R2" s="13" t="s">
        <v>115</v>
      </c>
      <c r="S2" s="13" t="s">
        <v>116</v>
      </c>
      <c r="T2" s="252" t="s">
        <v>114</v>
      </c>
      <c r="U2" s="13" t="s">
        <v>115</v>
      </c>
      <c r="V2" s="13" t="s">
        <v>116</v>
      </c>
      <c r="W2" s="252" t="s">
        <v>114</v>
      </c>
      <c r="X2" s="13" t="s">
        <v>115</v>
      </c>
      <c r="Y2" s="13" t="s">
        <v>116</v>
      </c>
      <c r="Z2" s="252" t="s">
        <v>114</v>
      </c>
      <c r="AA2" s="13" t="s">
        <v>115</v>
      </c>
      <c r="AB2" s="13" t="s">
        <v>116</v>
      </c>
      <c r="AC2" s="252" t="s">
        <v>114</v>
      </c>
      <c r="AD2" s="13" t="s">
        <v>115</v>
      </c>
      <c r="AE2" s="13" t="s">
        <v>116</v>
      </c>
      <c r="AF2" s="252" t="s">
        <v>114</v>
      </c>
      <c r="AG2" s="13" t="s">
        <v>115</v>
      </c>
      <c r="AH2" s="13" t="s">
        <v>116</v>
      </c>
      <c r="AI2" s="252" t="s">
        <v>114</v>
      </c>
      <c r="AJ2" s="13" t="s">
        <v>115</v>
      </c>
      <c r="AK2" s="13" t="s">
        <v>116</v>
      </c>
      <c r="AL2" s="252" t="s">
        <v>114</v>
      </c>
      <c r="AM2" s="13" t="s">
        <v>115</v>
      </c>
      <c r="AN2" s="13" t="s">
        <v>116</v>
      </c>
      <c r="AO2" s="252" t="s">
        <v>114</v>
      </c>
      <c r="AP2" s="13" t="s">
        <v>115</v>
      </c>
      <c r="AQ2" s="13" t="s">
        <v>116</v>
      </c>
      <c r="AR2" s="252" t="s">
        <v>114</v>
      </c>
      <c r="AS2" s="85" t="s">
        <v>114</v>
      </c>
      <c r="AT2" s="88" t="s">
        <v>162</v>
      </c>
      <c r="AU2" s="243" t="s">
        <v>201</v>
      </c>
      <c r="AV2" s="85" t="s">
        <v>200</v>
      </c>
      <c r="AW2" s="88" t="s">
        <v>162</v>
      </c>
    </row>
    <row r="3" spans="1:49" x14ac:dyDescent="0.3">
      <c r="A3" s="8" t="s">
        <v>136</v>
      </c>
      <c r="B3" s="9" t="s">
        <v>34</v>
      </c>
      <c r="C3" s="10" t="s">
        <v>35</v>
      </c>
      <c r="D3" s="10" t="s">
        <v>36</v>
      </c>
      <c r="E3" s="21"/>
      <c r="F3" s="21"/>
      <c r="G3" s="61"/>
      <c r="H3" s="11"/>
      <c r="I3" s="21"/>
      <c r="J3" s="21"/>
      <c r="K3" s="15"/>
      <c r="L3" s="15"/>
      <c r="M3" s="15"/>
      <c r="N3" s="21"/>
      <c r="O3" s="42"/>
      <c r="P3" s="42"/>
      <c r="Q3" s="44"/>
      <c r="R3" s="17"/>
      <c r="S3" s="17"/>
      <c r="T3" s="23"/>
      <c r="U3" s="17"/>
      <c r="V3" s="17"/>
      <c r="W3" s="23"/>
      <c r="X3" s="17"/>
      <c r="Y3" s="17"/>
      <c r="Z3" s="22"/>
      <c r="AA3" s="19"/>
      <c r="AB3" s="19"/>
      <c r="AC3" s="22"/>
      <c r="AD3" s="19"/>
      <c r="AE3" s="19"/>
      <c r="AF3" s="22"/>
      <c r="AG3" s="19"/>
      <c r="AH3" s="19"/>
      <c r="AI3" s="22"/>
      <c r="AJ3" s="19"/>
      <c r="AK3" s="19"/>
      <c r="AL3" s="22"/>
      <c r="AM3" s="19"/>
      <c r="AN3" s="19"/>
      <c r="AO3" s="22"/>
      <c r="AP3" s="55"/>
      <c r="AQ3" s="55"/>
      <c r="AR3" s="56"/>
      <c r="AS3" s="239">
        <v>3.79</v>
      </c>
      <c r="AT3" s="236">
        <v>0.10016441417963806</v>
      </c>
      <c r="AU3" s="239"/>
      <c r="AV3" s="239">
        <v>2.09</v>
      </c>
      <c r="AW3" s="236">
        <v>0.2019568915183762</v>
      </c>
    </row>
    <row r="4" spans="1:49" x14ac:dyDescent="0.3">
      <c r="A4" s="250" t="s">
        <v>37</v>
      </c>
      <c r="B4" s="5" t="s">
        <v>38</v>
      </c>
      <c r="C4" s="6" t="s">
        <v>39</v>
      </c>
      <c r="D4" s="6" t="s">
        <v>40</v>
      </c>
      <c r="E4" s="24"/>
      <c r="F4" s="24"/>
      <c r="G4" s="62"/>
      <c r="H4" s="251"/>
      <c r="I4" s="24"/>
      <c r="J4" s="24"/>
      <c r="K4" s="16"/>
      <c r="L4" s="16"/>
      <c r="M4" s="16"/>
      <c r="N4" s="21"/>
      <c r="O4" s="43"/>
      <c r="P4" s="43"/>
      <c r="Q4" s="44"/>
      <c r="R4" s="18"/>
      <c r="S4" s="18"/>
      <c r="T4" s="23"/>
      <c r="U4" s="18"/>
      <c r="V4" s="18"/>
      <c r="W4" s="23"/>
      <c r="X4" s="18"/>
      <c r="Y4" s="18"/>
      <c r="Z4" s="22"/>
      <c r="AA4" s="20"/>
      <c r="AB4" s="20"/>
      <c r="AC4" s="22"/>
      <c r="AD4" s="20"/>
      <c r="AE4" s="20"/>
      <c r="AF4" s="22"/>
      <c r="AG4" s="20"/>
      <c r="AH4" s="20"/>
      <c r="AI4" s="22"/>
      <c r="AJ4" s="20"/>
      <c r="AK4" s="20"/>
      <c r="AL4" s="22"/>
      <c r="AM4" s="20"/>
      <c r="AN4" s="20"/>
      <c r="AO4" s="22"/>
      <c r="AP4" s="57"/>
      <c r="AQ4" s="57"/>
      <c r="AR4" s="58"/>
      <c r="AS4" s="240">
        <v>4.9800000000000004</v>
      </c>
      <c r="AT4" s="237">
        <v>9.1842288502770347E-2</v>
      </c>
      <c r="AU4" s="3">
        <v>1.2</v>
      </c>
      <c r="AW4" s="237">
        <v>1.8419812744751643E-2</v>
      </c>
    </row>
    <row r="5" spans="1:49" x14ac:dyDescent="0.3">
      <c r="A5" s="250" t="s">
        <v>0</v>
      </c>
      <c r="B5" s="5" t="s">
        <v>41</v>
      </c>
      <c r="C5" s="6" t="s">
        <v>42</v>
      </c>
      <c r="D5" s="6" t="s">
        <v>36</v>
      </c>
      <c r="E5" s="24"/>
      <c r="F5" s="24"/>
      <c r="G5" s="62"/>
      <c r="H5" s="251"/>
      <c r="I5" s="24"/>
      <c r="J5" s="24"/>
      <c r="K5" s="16"/>
      <c r="L5" s="16"/>
      <c r="M5" s="16"/>
      <c r="N5" s="21"/>
      <c r="O5" s="43"/>
      <c r="P5" s="43"/>
      <c r="Q5" s="44"/>
      <c r="R5" s="18"/>
      <c r="S5" s="18"/>
      <c r="T5" s="23"/>
      <c r="U5" s="18"/>
      <c r="V5" s="18"/>
      <c r="W5" s="23"/>
      <c r="X5" s="18"/>
      <c r="Y5" s="18"/>
      <c r="Z5" s="22"/>
      <c r="AA5" s="20"/>
      <c r="AB5" s="20"/>
      <c r="AC5" s="22"/>
      <c r="AD5" s="20"/>
      <c r="AE5" s="20"/>
      <c r="AF5" s="22"/>
      <c r="AG5" s="20"/>
      <c r="AH5" s="20"/>
      <c r="AI5" s="22"/>
      <c r="AJ5" s="20"/>
      <c r="AK5" s="20"/>
      <c r="AL5" s="22"/>
      <c r="AM5" s="20"/>
      <c r="AN5" s="20"/>
      <c r="AO5" s="22"/>
      <c r="AP5" s="57"/>
      <c r="AQ5" s="57"/>
      <c r="AR5" s="58"/>
      <c r="AS5" s="240">
        <v>4.9800000000000004</v>
      </c>
      <c r="AT5" s="237">
        <v>0.2396754330592244</v>
      </c>
      <c r="AU5" s="240"/>
      <c r="AV5" s="240">
        <v>1.47</v>
      </c>
      <c r="AW5" s="237">
        <v>0.1156368191842136</v>
      </c>
    </row>
    <row r="6" spans="1:49" x14ac:dyDescent="0.3">
      <c r="A6" s="250" t="s">
        <v>1</v>
      </c>
      <c r="B6" s="5" t="s">
        <v>43</v>
      </c>
      <c r="C6" s="6" t="s">
        <v>44</v>
      </c>
      <c r="D6" s="6" t="s">
        <v>45</v>
      </c>
      <c r="E6" s="24"/>
      <c r="F6" s="24"/>
      <c r="G6" s="62"/>
      <c r="H6" s="251"/>
      <c r="I6" s="24"/>
      <c r="J6" s="24"/>
      <c r="K6" s="16"/>
      <c r="L6" s="16"/>
      <c r="M6" s="16"/>
      <c r="N6" s="21"/>
      <c r="O6" s="43"/>
      <c r="P6" s="43"/>
      <c r="Q6" s="44"/>
      <c r="R6" s="18"/>
      <c r="S6" s="18"/>
      <c r="T6" s="23"/>
      <c r="U6" s="18"/>
      <c r="V6" s="18"/>
      <c r="W6" s="23"/>
      <c r="X6" s="18"/>
      <c r="Y6" s="18"/>
      <c r="Z6" s="22"/>
      <c r="AA6" s="20"/>
      <c r="AB6" s="20"/>
      <c r="AC6" s="22"/>
      <c r="AD6" s="20"/>
      <c r="AE6" s="20"/>
      <c r="AF6" s="22"/>
      <c r="AG6" s="20"/>
      <c r="AH6" s="20"/>
      <c r="AI6" s="22"/>
      <c r="AJ6" s="20"/>
      <c r="AK6" s="20"/>
      <c r="AL6" s="22"/>
      <c r="AM6" s="20"/>
      <c r="AN6" s="20"/>
      <c r="AO6" s="22"/>
      <c r="AP6" s="57"/>
      <c r="AQ6" s="57"/>
      <c r="AR6" s="58"/>
      <c r="AS6" s="240">
        <v>2.75</v>
      </c>
      <c r="AT6" s="237">
        <v>0.48651519000104376</v>
      </c>
      <c r="AU6" s="3">
        <v>2.54</v>
      </c>
      <c r="AW6" s="237">
        <v>0.77924539215335409</v>
      </c>
    </row>
    <row r="7" spans="1:49" x14ac:dyDescent="0.3">
      <c r="A7" s="250" t="s">
        <v>2</v>
      </c>
      <c r="B7" s="5" t="s">
        <v>46</v>
      </c>
      <c r="C7" s="6" t="s">
        <v>47</v>
      </c>
      <c r="D7" s="6" t="s">
        <v>36</v>
      </c>
      <c r="E7" s="24"/>
      <c r="F7" s="24"/>
      <c r="G7" s="62"/>
      <c r="H7" s="251"/>
      <c r="I7" s="24"/>
      <c r="J7" s="24"/>
      <c r="K7" s="16"/>
      <c r="L7" s="16"/>
      <c r="M7" s="16"/>
      <c r="N7" s="21"/>
      <c r="O7" s="43"/>
      <c r="P7" s="43"/>
      <c r="Q7" s="44"/>
      <c r="R7" s="18"/>
      <c r="S7" s="18"/>
      <c r="T7" s="23"/>
      <c r="U7" s="18"/>
      <c r="V7" s="18"/>
      <c r="W7" s="23"/>
      <c r="X7" s="18"/>
      <c r="Y7" s="18"/>
      <c r="Z7" s="22"/>
      <c r="AA7" s="20"/>
      <c r="AB7" s="20"/>
      <c r="AC7" s="22"/>
      <c r="AD7" s="20"/>
      <c r="AE7" s="20"/>
      <c r="AF7" s="22"/>
      <c r="AG7" s="20"/>
      <c r="AH7" s="20"/>
      <c r="AI7" s="22"/>
      <c r="AJ7" s="20"/>
      <c r="AK7" s="20"/>
      <c r="AL7" s="22"/>
      <c r="AM7" s="20"/>
      <c r="AN7" s="20"/>
      <c r="AO7" s="22"/>
      <c r="AP7" s="57"/>
      <c r="AQ7" s="57"/>
      <c r="AR7" s="58"/>
      <c r="AS7" s="240">
        <v>4.99</v>
      </c>
      <c r="AT7" s="237">
        <v>0.28162839517086014</v>
      </c>
      <c r="AU7" s="240"/>
      <c r="AV7" s="240">
        <v>1.62</v>
      </c>
      <c r="AW7" s="237">
        <v>2.5204325533540475E-2</v>
      </c>
    </row>
    <row r="8" spans="1:49" x14ac:dyDescent="0.3">
      <c r="A8" s="250" t="s">
        <v>3</v>
      </c>
      <c r="B8" s="5" t="s">
        <v>46</v>
      </c>
      <c r="C8" s="6" t="s">
        <v>44</v>
      </c>
      <c r="D8" s="6" t="s">
        <v>48</v>
      </c>
      <c r="E8" s="24"/>
      <c r="F8" s="24"/>
      <c r="G8" s="62"/>
      <c r="H8" s="251"/>
      <c r="I8" s="24"/>
      <c r="J8" s="24"/>
      <c r="K8" s="16"/>
      <c r="L8" s="16"/>
      <c r="M8" s="16"/>
      <c r="N8" s="21"/>
      <c r="O8" s="43"/>
      <c r="P8" s="43"/>
      <c r="Q8" s="44"/>
      <c r="R8" s="18"/>
      <c r="S8" s="18"/>
      <c r="T8" s="23"/>
      <c r="U8" s="18"/>
      <c r="V8" s="18"/>
      <c r="W8" s="23"/>
      <c r="X8" s="18"/>
      <c r="Y8" s="18"/>
      <c r="Z8" s="22"/>
      <c r="AA8" s="20"/>
      <c r="AB8" s="20"/>
      <c r="AC8" s="22"/>
      <c r="AD8" s="20"/>
      <c r="AE8" s="20"/>
      <c r="AF8" s="22"/>
      <c r="AG8" s="20"/>
      <c r="AH8" s="20"/>
      <c r="AI8" s="22"/>
      <c r="AJ8" s="20"/>
      <c r="AK8" s="20"/>
      <c r="AL8" s="22"/>
      <c r="AM8" s="20"/>
      <c r="AN8" s="20"/>
      <c r="AO8" s="22"/>
      <c r="AP8" s="57"/>
      <c r="AQ8" s="57"/>
      <c r="AR8" s="58"/>
      <c r="AS8" s="241">
        <v>5.13</v>
      </c>
      <c r="AT8" s="238">
        <v>0.37218743123688042</v>
      </c>
      <c r="AU8" s="3">
        <v>1.68</v>
      </c>
      <c r="AW8" s="238">
        <v>0.45559698134900162</v>
      </c>
    </row>
    <row r="9" spans="1:49" x14ac:dyDescent="0.3">
      <c r="A9" s="250" t="s">
        <v>4</v>
      </c>
      <c r="B9" s="5" t="s">
        <v>49</v>
      </c>
      <c r="C9" s="6" t="s">
        <v>44</v>
      </c>
      <c r="D9" s="6" t="s">
        <v>36</v>
      </c>
      <c r="E9" s="24"/>
      <c r="F9" s="24"/>
      <c r="G9" s="62"/>
      <c r="H9" s="251"/>
      <c r="I9" s="24"/>
      <c r="J9" s="24"/>
      <c r="K9" s="16"/>
      <c r="L9" s="16"/>
      <c r="M9" s="16"/>
      <c r="N9" s="21"/>
      <c r="O9" s="43"/>
      <c r="P9" s="43"/>
      <c r="Q9" s="44"/>
      <c r="R9" s="18"/>
      <c r="S9" s="18"/>
      <c r="T9" s="23"/>
      <c r="U9" s="18"/>
      <c r="V9" s="18"/>
      <c r="W9" s="23"/>
      <c r="X9" s="18"/>
      <c r="Y9" s="18"/>
      <c r="Z9" s="22"/>
      <c r="AA9" s="20"/>
      <c r="AB9" s="20"/>
      <c r="AC9" s="22"/>
      <c r="AD9" s="20"/>
      <c r="AE9" s="20"/>
      <c r="AF9" s="22"/>
      <c r="AG9" s="20"/>
      <c r="AH9" s="20"/>
      <c r="AI9" s="22"/>
      <c r="AJ9" s="20"/>
      <c r="AK9" s="20"/>
      <c r="AL9" s="22"/>
      <c r="AM9" s="20"/>
      <c r="AN9" s="20"/>
      <c r="AO9" s="22"/>
      <c r="AP9" s="57"/>
      <c r="AQ9" s="57"/>
      <c r="AR9" s="58"/>
      <c r="AS9" s="241">
        <v>6.46</v>
      </c>
      <c r="AT9" s="238">
        <v>0.18320086293420013</v>
      </c>
      <c r="AU9" s="242"/>
      <c r="AV9" s="254">
        <v>2</v>
      </c>
      <c r="AW9" s="238">
        <v>0.17063861528456742</v>
      </c>
    </row>
    <row r="10" spans="1:49" x14ac:dyDescent="0.3">
      <c r="A10" s="250" t="s">
        <v>5</v>
      </c>
      <c r="B10" s="5" t="s">
        <v>50</v>
      </c>
      <c r="C10" s="6" t="s">
        <v>42</v>
      </c>
      <c r="D10" s="6" t="s">
        <v>51</v>
      </c>
      <c r="E10" s="24"/>
      <c r="F10" s="24"/>
      <c r="G10" s="62"/>
      <c r="H10" s="251"/>
      <c r="I10" s="24"/>
      <c r="J10" s="24"/>
      <c r="K10" s="16"/>
      <c r="L10" s="16"/>
      <c r="M10" s="16"/>
      <c r="N10" s="21"/>
      <c r="O10" s="43"/>
      <c r="P10" s="43"/>
      <c r="Q10" s="44"/>
      <c r="R10" s="18"/>
      <c r="S10" s="18"/>
      <c r="T10" s="23"/>
      <c r="U10" s="18"/>
      <c r="V10" s="18"/>
      <c r="W10" s="23"/>
      <c r="X10" s="18"/>
      <c r="Y10" s="18"/>
      <c r="Z10" s="22"/>
      <c r="AA10" s="20"/>
      <c r="AB10" s="20"/>
      <c r="AC10" s="22"/>
      <c r="AD10" s="20"/>
      <c r="AE10" s="20"/>
      <c r="AF10" s="22"/>
      <c r="AG10" s="20"/>
      <c r="AH10" s="20"/>
      <c r="AI10" s="22"/>
      <c r="AJ10" s="20"/>
      <c r="AK10" s="20"/>
      <c r="AL10" s="22"/>
      <c r="AM10" s="20"/>
      <c r="AN10" s="20"/>
      <c r="AO10" s="22"/>
      <c r="AP10" s="57"/>
      <c r="AQ10" s="57"/>
      <c r="AR10" s="58"/>
      <c r="AS10" s="241">
        <v>9.15</v>
      </c>
      <c r="AT10" s="238">
        <v>0.19922153944502505</v>
      </c>
      <c r="AU10" s="3">
        <v>2.52</v>
      </c>
      <c r="AW10" s="238">
        <v>0.19996108262847737</v>
      </c>
    </row>
    <row r="11" spans="1:49" x14ac:dyDescent="0.3">
      <c r="A11" s="250" t="s">
        <v>6</v>
      </c>
      <c r="B11" s="5" t="s">
        <v>52</v>
      </c>
      <c r="C11" s="6" t="s">
        <v>53</v>
      </c>
      <c r="D11" s="6" t="s">
        <v>36</v>
      </c>
      <c r="E11" s="24"/>
      <c r="F11" s="24"/>
      <c r="G11" s="62"/>
      <c r="H11" s="251"/>
      <c r="I11" s="24"/>
      <c r="J11" s="24"/>
      <c r="K11" s="16"/>
      <c r="L11" s="16"/>
      <c r="M11" s="16"/>
      <c r="N11" s="21"/>
      <c r="O11" s="43"/>
      <c r="P11" s="43"/>
      <c r="Q11" s="44"/>
      <c r="R11" s="18"/>
      <c r="S11" s="18"/>
      <c r="T11" s="23"/>
      <c r="U11" s="18"/>
      <c r="V11" s="18"/>
      <c r="W11" s="23"/>
      <c r="X11" s="18"/>
      <c r="Y11" s="18"/>
      <c r="Z11" s="22"/>
      <c r="AA11" s="20"/>
      <c r="AB11" s="20"/>
      <c r="AC11" s="22"/>
      <c r="AD11" s="20"/>
      <c r="AE11" s="20"/>
      <c r="AF11" s="22"/>
      <c r="AG11" s="20"/>
      <c r="AH11" s="20"/>
      <c r="AI11" s="22"/>
      <c r="AJ11" s="20"/>
      <c r="AK11" s="20"/>
      <c r="AL11" s="22"/>
      <c r="AM11" s="20"/>
      <c r="AN11" s="20"/>
      <c r="AO11" s="22"/>
      <c r="AP11" s="57"/>
      <c r="AQ11" s="57"/>
      <c r="AR11" s="58"/>
      <c r="AS11" s="241">
        <v>7.09</v>
      </c>
      <c r="AT11" s="238">
        <v>2.5738340352869332E-3</v>
      </c>
      <c r="AU11" s="242"/>
      <c r="AV11" s="254">
        <v>2.09</v>
      </c>
      <c r="AW11" s="238">
        <v>1.517850384915005E-2</v>
      </c>
    </row>
    <row r="12" spans="1:49" x14ac:dyDescent="0.3">
      <c r="A12" s="250" t="s">
        <v>7</v>
      </c>
      <c r="B12" s="5" t="s">
        <v>54</v>
      </c>
      <c r="C12" s="6" t="s">
        <v>55</v>
      </c>
      <c r="D12" s="6" t="s">
        <v>56</v>
      </c>
      <c r="E12" s="24"/>
      <c r="F12" s="24"/>
      <c r="G12" s="62"/>
      <c r="H12" s="251"/>
      <c r="I12" s="24"/>
      <c r="J12" s="24"/>
      <c r="K12" s="16"/>
      <c r="L12" s="16"/>
      <c r="M12" s="16"/>
      <c r="N12" s="21"/>
      <c r="O12" s="43"/>
      <c r="P12" s="43"/>
      <c r="Q12" s="44"/>
      <c r="R12" s="18"/>
      <c r="S12" s="18"/>
      <c r="T12" s="23"/>
      <c r="U12" s="18"/>
      <c r="V12" s="18"/>
      <c r="W12" s="23"/>
      <c r="X12" s="18"/>
      <c r="Y12" s="18"/>
      <c r="Z12" s="22"/>
      <c r="AA12" s="20"/>
      <c r="AB12" s="20"/>
      <c r="AC12" s="22"/>
      <c r="AD12" s="20"/>
      <c r="AE12" s="20"/>
      <c r="AF12" s="22"/>
      <c r="AG12" s="20"/>
      <c r="AH12" s="20"/>
      <c r="AI12" s="22"/>
      <c r="AJ12" s="20"/>
      <c r="AK12" s="20"/>
      <c r="AL12" s="22"/>
      <c r="AM12" s="20"/>
      <c r="AN12" s="20"/>
      <c r="AO12" s="22"/>
      <c r="AP12" s="57"/>
      <c r="AQ12" s="57"/>
      <c r="AR12" s="58"/>
      <c r="AS12" s="241">
        <v>5.73</v>
      </c>
      <c r="AT12" s="238">
        <v>0.23993133995308347</v>
      </c>
      <c r="AU12" s="3">
        <v>1.39</v>
      </c>
      <c r="AW12" s="238">
        <v>0.61029660014835962</v>
      </c>
    </row>
    <row r="13" spans="1:49" x14ac:dyDescent="0.3">
      <c r="A13" s="250" t="s">
        <v>8</v>
      </c>
      <c r="B13" s="5" t="s">
        <v>54</v>
      </c>
      <c r="C13" s="6" t="s">
        <v>44</v>
      </c>
      <c r="D13" s="6" t="s">
        <v>36</v>
      </c>
      <c r="E13" s="24"/>
      <c r="F13" s="24"/>
      <c r="G13" s="62"/>
      <c r="H13" s="251"/>
      <c r="I13" s="24"/>
      <c r="J13" s="24"/>
      <c r="K13" s="16"/>
      <c r="L13" s="16"/>
      <c r="M13" s="16"/>
      <c r="N13" s="21"/>
      <c r="O13" s="43"/>
      <c r="P13" s="43"/>
      <c r="Q13" s="44"/>
      <c r="R13" s="18"/>
      <c r="S13" s="18"/>
      <c r="T13" s="23"/>
      <c r="U13" s="18"/>
      <c r="V13" s="18"/>
      <c r="W13" s="23"/>
      <c r="X13" s="18"/>
      <c r="Y13" s="18"/>
      <c r="Z13" s="22"/>
      <c r="AA13" s="20"/>
      <c r="AB13" s="20"/>
      <c r="AC13" s="22"/>
      <c r="AD13" s="20"/>
      <c r="AE13" s="20"/>
      <c r="AF13" s="22"/>
      <c r="AG13" s="20"/>
      <c r="AH13" s="20"/>
      <c r="AI13" s="22"/>
      <c r="AJ13" s="20"/>
      <c r="AK13" s="20"/>
      <c r="AL13" s="22"/>
      <c r="AM13" s="20"/>
      <c r="AN13" s="20"/>
      <c r="AO13" s="22"/>
      <c r="AP13" s="57"/>
      <c r="AQ13" s="57"/>
      <c r="AR13" s="58"/>
      <c r="AS13" s="241">
        <v>8.2799999999999994</v>
      </c>
      <c r="AT13" s="238">
        <v>9.506650309193608E-2</v>
      </c>
      <c r="AU13" s="242"/>
      <c r="AV13" s="254">
        <v>2.52</v>
      </c>
      <c r="AW13" s="238">
        <v>6.2706694631885301E-2</v>
      </c>
    </row>
    <row r="14" spans="1:49" x14ac:dyDescent="0.3">
      <c r="A14" s="250" t="s">
        <v>9</v>
      </c>
      <c r="B14" s="5" t="s">
        <v>57</v>
      </c>
      <c r="C14" s="6" t="s">
        <v>58</v>
      </c>
      <c r="D14" s="6" t="s">
        <v>59</v>
      </c>
      <c r="E14" s="24"/>
      <c r="F14" s="24"/>
      <c r="G14" s="62"/>
      <c r="H14" s="251"/>
      <c r="I14" s="24"/>
      <c r="J14" s="24"/>
      <c r="K14" s="16"/>
      <c r="L14" s="16"/>
      <c r="M14" s="16"/>
      <c r="N14" s="21"/>
      <c r="O14" s="43"/>
      <c r="P14" s="43"/>
      <c r="Q14" s="44"/>
      <c r="R14" s="18"/>
      <c r="S14" s="18"/>
      <c r="T14" s="23"/>
      <c r="U14" s="18"/>
      <c r="V14" s="18"/>
      <c r="W14" s="23"/>
      <c r="X14" s="18"/>
      <c r="Y14" s="18"/>
      <c r="Z14" s="22"/>
      <c r="AA14" s="20"/>
      <c r="AB14" s="20"/>
      <c r="AC14" s="22"/>
      <c r="AD14" s="20"/>
      <c r="AE14" s="20"/>
      <c r="AF14" s="22"/>
      <c r="AG14" s="20"/>
      <c r="AH14" s="20"/>
      <c r="AI14" s="22"/>
      <c r="AJ14" s="20"/>
      <c r="AK14" s="20"/>
      <c r="AL14" s="22"/>
      <c r="AM14" s="20"/>
      <c r="AN14" s="20"/>
      <c r="AO14" s="22"/>
      <c r="AP14" s="57"/>
      <c r="AQ14" s="57"/>
      <c r="AR14" s="58"/>
      <c r="AS14" s="241">
        <v>8.2899999999999991</v>
      </c>
      <c r="AT14" s="238">
        <v>1.7215153105408932E-2</v>
      </c>
      <c r="AU14" s="3">
        <v>1.39</v>
      </c>
      <c r="AW14" s="238">
        <v>6.642974830644098E-2</v>
      </c>
    </row>
    <row r="15" spans="1:49" x14ac:dyDescent="0.3">
      <c r="A15" s="250" t="s">
        <v>10</v>
      </c>
      <c r="B15" s="5" t="s">
        <v>60</v>
      </c>
      <c r="C15" s="6" t="s">
        <v>61</v>
      </c>
      <c r="D15" s="6" t="s">
        <v>36</v>
      </c>
      <c r="E15" s="24"/>
      <c r="F15" s="24"/>
      <c r="G15" s="62"/>
      <c r="H15" s="251"/>
      <c r="I15" s="24"/>
      <c r="J15" s="24"/>
      <c r="K15" s="16"/>
      <c r="L15" s="16"/>
      <c r="M15" s="16"/>
      <c r="N15" s="21"/>
      <c r="O15" s="43"/>
      <c r="P15" s="43"/>
      <c r="Q15" s="44"/>
      <c r="R15" s="18"/>
      <c r="S15" s="18"/>
      <c r="T15" s="23"/>
      <c r="U15" s="18"/>
      <c r="V15" s="18"/>
      <c r="W15" s="23"/>
      <c r="X15" s="18"/>
      <c r="Y15" s="18"/>
      <c r="Z15" s="22"/>
      <c r="AA15" s="20"/>
      <c r="AB15" s="20"/>
      <c r="AC15" s="22"/>
      <c r="AD15" s="20"/>
      <c r="AE15" s="20"/>
      <c r="AF15" s="22"/>
      <c r="AG15" s="20"/>
      <c r="AH15" s="20"/>
      <c r="AI15" s="22"/>
      <c r="AJ15" s="20"/>
      <c r="AK15" s="20"/>
      <c r="AL15" s="22"/>
      <c r="AM15" s="20"/>
      <c r="AN15" s="20"/>
      <c r="AO15" s="22"/>
      <c r="AP15" s="57"/>
      <c r="AQ15" s="57"/>
      <c r="AR15" s="58"/>
      <c r="AS15" s="241">
        <v>7.46</v>
      </c>
      <c r="AT15" s="238">
        <v>3.1597342288961568E-3</v>
      </c>
      <c r="AU15" s="242"/>
      <c r="AV15" s="254">
        <v>2.1</v>
      </c>
      <c r="AW15" s="238">
        <v>3.2989491998445669E-2</v>
      </c>
    </row>
    <row r="16" spans="1:49" x14ac:dyDescent="0.3">
      <c r="A16" s="250" t="s">
        <v>11</v>
      </c>
      <c r="B16" s="5" t="s">
        <v>108</v>
      </c>
      <c r="C16" s="6" t="s">
        <v>62</v>
      </c>
      <c r="D16" s="6" t="s">
        <v>63</v>
      </c>
      <c r="E16" s="24"/>
      <c r="F16" s="24"/>
      <c r="G16" s="62"/>
      <c r="H16" s="251"/>
      <c r="I16" s="24"/>
      <c r="J16" s="24"/>
      <c r="K16" s="16"/>
      <c r="L16" s="16"/>
      <c r="M16" s="16"/>
      <c r="N16" s="21"/>
      <c r="O16" s="43"/>
      <c r="P16" s="43"/>
      <c r="Q16" s="44"/>
      <c r="R16" s="18"/>
      <c r="S16" s="18"/>
      <c r="T16" s="23"/>
      <c r="U16" s="18"/>
      <c r="V16" s="18"/>
      <c r="W16" s="23"/>
      <c r="X16" s="18"/>
      <c r="Y16" s="18"/>
      <c r="Z16" s="22"/>
      <c r="AA16" s="20"/>
      <c r="AB16" s="20"/>
      <c r="AC16" s="22"/>
      <c r="AD16" s="20"/>
      <c r="AE16" s="20"/>
      <c r="AF16" s="22"/>
      <c r="AG16" s="20"/>
      <c r="AH16" s="20"/>
      <c r="AI16" s="22"/>
      <c r="AJ16" s="20"/>
      <c r="AK16" s="20"/>
      <c r="AL16" s="22"/>
      <c r="AM16" s="20"/>
      <c r="AN16" s="20"/>
      <c r="AO16" s="22"/>
      <c r="AP16" s="57"/>
      <c r="AQ16" s="57"/>
      <c r="AR16" s="58"/>
      <c r="AS16" s="241">
        <v>4.8099999999999996</v>
      </c>
      <c r="AT16" s="238">
        <v>1.6923282053553139E-2</v>
      </c>
      <c r="AU16" s="3">
        <v>2.5</v>
      </c>
      <c r="AW16" s="238">
        <v>7.3935975995410089E-2</v>
      </c>
    </row>
    <row r="17" spans="1:49" x14ac:dyDescent="0.3">
      <c r="A17" s="250" t="s">
        <v>12</v>
      </c>
      <c r="B17" s="5" t="s">
        <v>64</v>
      </c>
      <c r="C17" s="6" t="s">
        <v>65</v>
      </c>
      <c r="D17" s="6" t="s">
        <v>36</v>
      </c>
      <c r="E17" s="24"/>
      <c r="F17" s="24"/>
      <c r="G17" s="62"/>
      <c r="H17" s="251"/>
      <c r="I17" s="24"/>
      <c r="J17" s="24"/>
      <c r="K17" s="16"/>
      <c r="L17" s="16"/>
      <c r="M17" s="16"/>
      <c r="N17" s="21"/>
      <c r="O17" s="43"/>
      <c r="P17" s="43"/>
      <c r="Q17" s="44"/>
      <c r="R17" s="18"/>
      <c r="S17" s="18"/>
      <c r="T17" s="23"/>
      <c r="U17" s="18"/>
      <c r="V17" s="18"/>
      <c r="W17" s="23"/>
      <c r="X17" s="18"/>
      <c r="Y17" s="18"/>
      <c r="Z17" s="22"/>
      <c r="AA17" s="20"/>
      <c r="AB17" s="20"/>
      <c r="AC17" s="22"/>
      <c r="AD17" s="20"/>
      <c r="AE17" s="20"/>
      <c r="AF17" s="22"/>
      <c r="AG17" s="20"/>
      <c r="AH17" s="20"/>
      <c r="AI17" s="22"/>
      <c r="AJ17" s="20"/>
      <c r="AK17" s="20"/>
      <c r="AL17" s="22"/>
      <c r="AM17" s="20"/>
      <c r="AN17" s="20"/>
      <c r="AO17" s="22"/>
      <c r="AP17" s="57"/>
      <c r="AQ17" s="57"/>
      <c r="AR17" s="58"/>
      <c r="AS17" s="3">
        <v>7.03</v>
      </c>
      <c r="AT17" s="238">
        <v>0.20621755565024161</v>
      </c>
      <c r="AU17" s="242"/>
      <c r="AV17" s="254">
        <v>2.77</v>
      </c>
      <c r="AW17" s="238">
        <v>9.6488955862524955E-3</v>
      </c>
    </row>
    <row r="18" spans="1:49" x14ac:dyDescent="0.3">
      <c r="A18" s="250" t="s">
        <v>13</v>
      </c>
      <c r="B18" s="5" t="s">
        <v>66</v>
      </c>
      <c r="C18" s="6" t="s">
        <v>44</v>
      </c>
      <c r="D18" s="6" t="s">
        <v>67</v>
      </c>
      <c r="E18" s="24"/>
      <c r="F18" s="24"/>
      <c r="G18" s="62"/>
      <c r="H18" s="251"/>
      <c r="I18" s="24"/>
      <c r="J18" s="24"/>
      <c r="K18" s="16"/>
      <c r="L18" s="16"/>
      <c r="M18" s="16"/>
      <c r="N18" s="21"/>
      <c r="O18" s="43"/>
      <c r="P18" s="43"/>
      <c r="Q18" s="44"/>
      <c r="R18" s="18"/>
      <c r="S18" s="18"/>
      <c r="T18" s="23"/>
      <c r="U18" s="18"/>
      <c r="V18" s="18"/>
      <c r="W18" s="23"/>
      <c r="X18" s="18"/>
      <c r="Y18" s="18"/>
      <c r="Z18" s="22"/>
      <c r="AA18" s="20"/>
      <c r="AB18" s="20"/>
      <c r="AC18" s="22"/>
      <c r="AD18" s="20"/>
      <c r="AE18" s="20"/>
      <c r="AF18" s="22"/>
      <c r="AG18" s="20"/>
      <c r="AH18" s="20"/>
      <c r="AI18" s="22"/>
      <c r="AJ18" s="20"/>
      <c r="AK18" s="20"/>
      <c r="AL18" s="22"/>
      <c r="AM18" s="20"/>
      <c r="AN18" s="20"/>
      <c r="AO18" s="22"/>
      <c r="AP18" s="57"/>
      <c r="AQ18" s="57"/>
      <c r="AR18" s="58"/>
      <c r="AS18" s="3">
        <v>6.74</v>
      </c>
      <c r="AT18" s="238">
        <v>0.24004670371732698</v>
      </c>
      <c r="AU18" s="3">
        <v>2.6</v>
      </c>
      <c r="AW18" s="238">
        <v>0.26936395827004617</v>
      </c>
    </row>
    <row r="19" spans="1:49" x14ac:dyDescent="0.3">
      <c r="A19" s="250" t="s">
        <v>14</v>
      </c>
      <c r="B19" s="5" t="s">
        <v>64</v>
      </c>
      <c r="C19" s="6" t="s">
        <v>68</v>
      </c>
      <c r="D19" s="6" t="s">
        <v>36</v>
      </c>
      <c r="E19" s="24"/>
      <c r="F19" s="24"/>
      <c r="G19" s="62"/>
      <c r="H19" s="251"/>
      <c r="I19" s="24"/>
      <c r="J19" s="24"/>
      <c r="K19" s="16"/>
      <c r="L19" s="16"/>
      <c r="M19" s="16"/>
      <c r="N19" s="21"/>
      <c r="O19" s="43"/>
      <c r="P19" s="43"/>
      <c r="Q19" s="44"/>
      <c r="R19" s="18"/>
      <c r="S19" s="18"/>
      <c r="T19" s="23"/>
      <c r="U19" s="18"/>
      <c r="V19" s="18"/>
      <c r="W19" s="23"/>
      <c r="X19" s="18"/>
      <c r="Y19" s="18"/>
      <c r="Z19" s="22"/>
      <c r="AA19" s="20"/>
      <c r="AB19" s="20"/>
      <c r="AC19" s="22"/>
      <c r="AD19" s="20"/>
      <c r="AE19" s="20"/>
      <c r="AF19" s="22"/>
      <c r="AG19" s="20"/>
      <c r="AH19" s="20"/>
      <c r="AI19" s="22"/>
      <c r="AJ19" s="20"/>
      <c r="AK19" s="20"/>
      <c r="AL19" s="22"/>
      <c r="AM19" s="20"/>
      <c r="AN19" s="20"/>
      <c r="AO19" s="22"/>
      <c r="AP19" s="57"/>
      <c r="AQ19" s="57"/>
      <c r="AR19" s="58"/>
      <c r="AS19" s="3">
        <v>7.25</v>
      </c>
      <c r="AT19" s="238">
        <v>2.8644320828053661E-2</v>
      </c>
      <c r="AU19" s="242"/>
      <c r="AV19" s="254">
        <v>3.13</v>
      </c>
      <c r="AW19" s="238">
        <v>0.19013205795367863</v>
      </c>
    </row>
    <row r="20" spans="1:49" x14ac:dyDescent="0.3">
      <c r="A20" s="250" t="s">
        <v>15</v>
      </c>
      <c r="B20" s="5" t="s">
        <v>69</v>
      </c>
      <c r="C20" s="6" t="s">
        <v>70</v>
      </c>
      <c r="D20" s="6" t="s">
        <v>71</v>
      </c>
      <c r="E20" s="24"/>
      <c r="F20" s="24"/>
      <c r="G20" s="62"/>
      <c r="H20" s="251"/>
      <c r="I20" s="24"/>
      <c r="J20" s="24"/>
      <c r="K20" s="16"/>
      <c r="L20" s="16"/>
      <c r="M20" s="16"/>
      <c r="N20" s="21"/>
      <c r="O20" s="43"/>
      <c r="P20" s="43"/>
      <c r="Q20" s="44"/>
      <c r="R20" s="18"/>
      <c r="S20" s="18"/>
      <c r="T20" s="23"/>
      <c r="U20" s="18"/>
      <c r="V20" s="18"/>
      <c r="W20" s="23"/>
      <c r="X20" s="18"/>
      <c r="Y20" s="18"/>
      <c r="Z20" s="22"/>
      <c r="AA20" s="20"/>
      <c r="AB20" s="20"/>
      <c r="AC20" s="22"/>
      <c r="AD20" s="20"/>
      <c r="AE20" s="20"/>
      <c r="AF20" s="22"/>
      <c r="AG20" s="20"/>
      <c r="AH20" s="20"/>
      <c r="AI20" s="22"/>
      <c r="AJ20" s="20"/>
      <c r="AK20" s="20"/>
      <c r="AL20" s="22"/>
      <c r="AM20" s="20"/>
      <c r="AN20" s="20"/>
      <c r="AO20" s="22"/>
      <c r="AP20" s="57"/>
      <c r="AQ20" s="57"/>
      <c r="AR20" s="58"/>
      <c r="AS20" s="3">
        <v>2.63</v>
      </c>
      <c r="AT20" s="238">
        <v>1.7073665988239001E-3</v>
      </c>
      <c r="AU20" s="3">
        <v>0.05</v>
      </c>
      <c r="AW20" s="238">
        <v>0.2539892846150188</v>
      </c>
    </row>
    <row r="21" spans="1:49" x14ac:dyDescent="0.3">
      <c r="A21" s="250" t="s">
        <v>16</v>
      </c>
      <c r="B21" s="5" t="s">
        <v>72</v>
      </c>
      <c r="C21" s="6" t="s">
        <v>73</v>
      </c>
      <c r="D21" s="6" t="s">
        <v>36</v>
      </c>
      <c r="E21" s="24"/>
      <c r="F21" s="24"/>
      <c r="G21" s="62"/>
      <c r="H21" s="251"/>
      <c r="I21" s="24"/>
      <c r="J21" s="24"/>
      <c r="K21" s="16"/>
      <c r="L21" s="16"/>
      <c r="M21" s="16"/>
      <c r="N21" s="21"/>
      <c r="O21" s="43"/>
      <c r="P21" s="43"/>
      <c r="Q21" s="44"/>
      <c r="R21" s="18"/>
      <c r="S21" s="18"/>
      <c r="T21" s="23"/>
      <c r="U21" s="18"/>
      <c r="V21" s="18"/>
      <c r="W21" s="23"/>
      <c r="X21" s="18"/>
      <c r="Y21" s="18"/>
      <c r="Z21" s="22"/>
      <c r="AA21" s="20"/>
      <c r="AB21" s="20"/>
      <c r="AC21" s="22"/>
      <c r="AD21" s="20"/>
      <c r="AE21" s="20"/>
      <c r="AF21" s="22"/>
      <c r="AG21" s="20"/>
      <c r="AH21" s="20"/>
      <c r="AI21" s="22"/>
      <c r="AJ21" s="20"/>
      <c r="AK21" s="20"/>
      <c r="AL21" s="22"/>
      <c r="AM21" s="20"/>
      <c r="AN21" s="20"/>
      <c r="AO21" s="22"/>
      <c r="AP21" s="57"/>
      <c r="AQ21" s="57"/>
      <c r="AR21" s="58"/>
      <c r="AS21" s="3">
        <v>6.38</v>
      </c>
      <c r="AT21" s="238">
        <v>0.29003902728220876</v>
      </c>
      <c r="AU21" s="242"/>
      <c r="AV21" s="254">
        <v>1.05</v>
      </c>
      <c r="AW21" s="238">
        <v>0.29189204797846252</v>
      </c>
    </row>
    <row r="22" spans="1:49" x14ac:dyDescent="0.3">
      <c r="A22" s="250" t="s">
        <v>17</v>
      </c>
      <c r="B22" s="5" t="s">
        <v>74</v>
      </c>
      <c r="C22" s="6" t="s">
        <v>75</v>
      </c>
      <c r="D22" s="6" t="s">
        <v>76</v>
      </c>
      <c r="E22" s="24"/>
      <c r="F22" s="24"/>
      <c r="G22" s="62"/>
      <c r="H22" s="251"/>
      <c r="I22" s="24"/>
      <c r="J22" s="24"/>
      <c r="K22" s="16"/>
      <c r="L22" s="16"/>
      <c r="M22" s="16"/>
      <c r="N22" s="21"/>
      <c r="O22" s="43"/>
      <c r="P22" s="43"/>
      <c r="Q22" s="44"/>
      <c r="R22" s="18"/>
      <c r="S22" s="18"/>
      <c r="T22" s="23"/>
      <c r="U22" s="18"/>
      <c r="V22" s="18"/>
      <c r="W22" s="23"/>
      <c r="X22" s="18"/>
      <c r="Y22" s="18"/>
      <c r="Z22" s="22"/>
      <c r="AA22" s="20"/>
      <c r="AB22" s="20"/>
      <c r="AC22" s="22"/>
      <c r="AD22" s="20"/>
      <c r="AE22" s="20"/>
      <c r="AF22" s="22"/>
      <c r="AG22" s="20"/>
      <c r="AH22" s="20"/>
      <c r="AI22" s="22"/>
      <c r="AJ22" s="20"/>
      <c r="AK22" s="20"/>
      <c r="AL22" s="22"/>
      <c r="AM22" s="20"/>
      <c r="AN22" s="20"/>
      <c r="AO22" s="22"/>
      <c r="AP22" s="57"/>
      <c r="AQ22" s="57"/>
      <c r="AR22" s="58"/>
      <c r="AS22" s="3">
        <v>6.1</v>
      </c>
      <c r="AT22" s="238">
        <v>0.3854275814505298</v>
      </c>
      <c r="AU22" s="3">
        <v>-0.49</v>
      </c>
      <c r="AW22" s="238">
        <v>0.93120361028794518</v>
      </c>
    </row>
    <row r="23" spans="1:49" x14ac:dyDescent="0.3">
      <c r="A23" s="250" t="s">
        <v>18</v>
      </c>
      <c r="B23" s="5" t="s">
        <v>109</v>
      </c>
      <c r="C23" s="6" t="s">
        <v>77</v>
      </c>
      <c r="D23" s="6" t="s">
        <v>36</v>
      </c>
      <c r="E23" s="24"/>
      <c r="F23" s="24"/>
      <c r="G23" s="62"/>
      <c r="H23" s="251"/>
      <c r="I23" s="24"/>
      <c r="J23" s="24"/>
      <c r="K23" s="16"/>
      <c r="L23" s="16"/>
      <c r="M23" s="16"/>
      <c r="N23" s="21"/>
      <c r="O23" s="43"/>
      <c r="P23" s="43"/>
      <c r="Q23" s="44"/>
      <c r="R23" s="18"/>
      <c r="S23" s="18"/>
      <c r="T23" s="23"/>
      <c r="U23" s="18"/>
      <c r="V23" s="18"/>
      <c r="W23" s="23"/>
      <c r="X23" s="18"/>
      <c r="Y23" s="18"/>
      <c r="Z23" s="22"/>
      <c r="AA23" s="20"/>
      <c r="AB23" s="20"/>
      <c r="AC23" s="22"/>
      <c r="AD23" s="20"/>
      <c r="AE23" s="20"/>
      <c r="AF23" s="22"/>
      <c r="AG23" s="20"/>
      <c r="AH23" s="20"/>
      <c r="AI23" s="22"/>
      <c r="AJ23" s="20"/>
      <c r="AK23" s="20"/>
      <c r="AL23" s="22"/>
      <c r="AM23" s="20"/>
      <c r="AN23" s="20"/>
      <c r="AO23" s="22"/>
      <c r="AP23" s="57"/>
      <c r="AQ23" s="57"/>
      <c r="AR23" s="58"/>
      <c r="AS23" s="3">
        <v>6.17</v>
      </c>
      <c r="AT23" s="238">
        <v>0.12560728854977316</v>
      </c>
      <c r="AU23" s="242"/>
      <c r="AV23" s="254">
        <v>-0.3</v>
      </c>
      <c r="AW23" s="238">
        <v>0.82090682757412536</v>
      </c>
    </row>
    <row r="24" spans="1:49" x14ac:dyDescent="0.3">
      <c r="A24" s="250" t="s">
        <v>19</v>
      </c>
      <c r="B24" s="5" t="s">
        <v>78</v>
      </c>
      <c r="C24" s="6" t="s">
        <v>44</v>
      </c>
      <c r="D24" s="6" t="s">
        <v>79</v>
      </c>
      <c r="E24" s="24"/>
      <c r="F24" s="24"/>
      <c r="G24" s="62"/>
      <c r="H24" s="251"/>
      <c r="I24" s="24"/>
      <c r="J24" s="24"/>
      <c r="K24" s="16"/>
      <c r="L24" s="16"/>
      <c r="M24" s="16"/>
      <c r="N24" s="21"/>
      <c r="O24" s="43"/>
      <c r="P24" s="43"/>
      <c r="Q24" s="44"/>
      <c r="R24" s="18"/>
      <c r="S24" s="18"/>
      <c r="T24" s="23"/>
      <c r="U24" s="18"/>
      <c r="V24" s="18"/>
      <c r="W24" s="23"/>
      <c r="X24" s="18"/>
      <c r="Y24" s="18"/>
      <c r="Z24" s="22"/>
      <c r="AA24" s="20"/>
      <c r="AB24" s="20"/>
      <c r="AC24" s="22"/>
      <c r="AD24" s="20"/>
      <c r="AE24" s="20"/>
      <c r="AF24" s="22"/>
      <c r="AG24" s="20"/>
      <c r="AH24" s="20"/>
      <c r="AI24" s="22"/>
      <c r="AJ24" s="20"/>
      <c r="AK24" s="20"/>
      <c r="AL24" s="22"/>
      <c r="AM24" s="20"/>
      <c r="AN24" s="20"/>
      <c r="AO24" s="22"/>
      <c r="AP24" s="57"/>
      <c r="AQ24" s="57"/>
      <c r="AR24" s="58"/>
      <c r="AS24" s="3">
        <v>7.52</v>
      </c>
      <c r="AT24" s="238">
        <v>0.27553630538383905</v>
      </c>
      <c r="AU24" s="3">
        <v>-0.82</v>
      </c>
      <c r="AW24" s="238">
        <v>8.5072880929040293E-2</v>
      </c>
    </row>
    <row r="25" spans="1:49" x14ac:dyDescent="0.3">
      <c r="A25" s="250" t="s">
        <v>20</v>
      </c>
      <c r="B25" s="5" t="s">
        <v>80</v>
      </c>
      <c r="C25" s="6" t="s">
        <v>81</v>
      </c>
      <c r="D25" s="6" t="s">
        <v>36</v>
      </c>
      <c r="E25" s="24"/>
      <c r="F25" s="24"/>
      <c r="G25" s="62"/>
      <c r="H25" s="251"/>
      <c r="I25" s="24"/>
      <c r="J25" s="24"/>
      <c r="K25" s="16"/>
      <c r="L25" s="16"/>
      <c r="M25" s="16"/>
      <c r="N25" s="21"/>
      <c r="O25" s="43"/>
      <c r="P25" s="43"/>
      <c r="Q25" s="44"/>
      <c r="R25" s="18"/>
      <c r="S25" s="18"/>
      <c r="T25" s="23"/>
      <c r="U25" s="18"/>
      <c r="V25" s="18"/>
      <c r="W25" s="23"/>
      <c r="X25" s="18"/>
      <c r="Y25" s="18"/>
      <c r="Z25" s="22"/>
      <c r="AA25" s="20"/>
      <c r="AB25" s="20"/>
      <c r="AC25" s="22"/>
      <c r="AD25" s="20"/>
      <c r="AE25" s="20"/>
      <c r="AF25" s="22"/>
      <c r="AG25" s="20"/>
      <c r="AH25" s="20"/>
      <c r="AI25" s="22"/>
      <c r="AJ25" s="20"/>
      <c r="AK25" s="20"/>
      <c r="AL25" s="22"/>
      <c r="AM25" s="20"/>
      <c r="AN25" s="20"/>
      <c r="AO25" s="22"/>
      <c r="AP25" s="57"/>
      <c r="AQ25" s="57"/>
      <c r="AR25" s="58"/>
      <c r="AS25" s="3">
        <v>6.29</v>
      </c>
      <c r="AT25" s="238">
        <v>0.14571526145895822</v>
      </c>
      <c r="AU25" s="242"/>
      <c r="AV25" s="254">
        <v>-0.36</v>
      </c>
      <c r="AW25" s="238">
        <v>0.75259202097738853</v>
      </c>
    </row>
    <row r="26" spans="1:49" x14ac:dyDescent="0.3">
      <c r="A26" s="250" t="s">
        <v>21</v>
      </c>
      <c r="B26" s="5" t="s">
        <v>82</v>
      </c>
      <c r="C26" s="6" t="s">
        <v>44</v>
      </c>
      <c r="D26" s="6" t="s">
        <v>83</v>
      </c>
      <c r="E26" s="24"/>
      <c r="F26" s="24"/>
      <c r="G26" s="62"/>
      <c r="H26" s="251"/>
      <c r="I26" s="24"/>
      <c r="J26" s="24"/>
      <c r="K26" s="16"/>
      <c r="L26" s="16"/>
      <c r="M26" s="16"/>
      <c r="N26" s="21"/>
      <c r="O26" s="43"/>
      <c r="P26" s="43"/>
      <c r="Q26" s="44"/>
      <c r="R26" s="18"/>
      <c r="S26" s="18"/>
      <c r="T26" s="23"/>
      <c r="U26" s="18"/>
      <c r="V26" s="18"/>
      <c r="W26" s="23"/>
      <c r="X26" s="18"/>
      <c r="Y26" s="18"/>
      <c r="Z26" s="22"/>
      <c r="AA26" s="20"/>
      <c r="AB26" s="20"/>
      <c r="AC26" s="22"/>
      <c r="AD26" s="20"/>
      <c r="AE26" s="20"/>
      <c r="AF26" s="22"/>
      <c r="AG26" s="20"/>
      <c r="AH26" s="20"/>
      <c r="AI26" s="22"/>
      <c r="AJ26" s="20"/>
      <c r="AK26" s="20"/>
      <c r="AL26" s="22"/>
      <c r="AM26" s="20"/>
      <c r="AN26" s="20"/>
      <c r="AO26" s="22"/>
      <c r="AP26" s="57"/>
      <c r="AQ26" s="57"/>
      <c r="AR26" s="58"/>
      <c r="AS26" s="3">
        <v>4.3899999999999997</v>
      </c>
      <c r="AT26" s="238">
        <v>0.36997538909329436</v>
      </c>
      <c r="AU26" s="3">
        <v>0.76</v>
      </c>
      <c r="AW26" s="238">
        <v>0.44500202850831638</v>
      </c>
    </row>
    <row r="27" spans="1:49" x14ac:dyDescent="0.3">
      <c r="A27" s="250" t="s">
        <v>22</v>
      </c>
      <c r="B27" s="5" t="s">
        <v>84</v>
      </c>
      <c r="C27" s="6" t="s">
        <v>85</v>
      </c>
      <c r="D27" s="6" t="s">
        <v>36</v>
      </c>
      <c r="E27" s="24"/>
      <c r="F27" s="24"/>
      <c r="G27" s="62"/>
      <c r="H27" s="251"/>
      <c r="I27" s="24"/>
      <c r="J27" s="24"/>
      <c r="K27" s="16"/>
      <c r="L27" s="16"/>
      <c r="M27" s="16"/>
      <c r="N27" s="21"/>
      <c r="O27" s="43"/>
      <c r="P27" s="43"/>
      <c r="Q27" s="44"/>
      <c r="R27" s="18"/>
      <c r="S27" s="18"/>
      <c r="T27" s="23"/>
      <c r="U27" s="18"/>
      <c r="V27" s="18"/>
      <c r="W27" s="23"/>
      <c r="X27" s="18"/>
      <c r="Y27" s="18"/>
      <c r="Z27" s="22"/>
      <c r="AA27" s="20"/>
      <c r="AB27" s="20"/>
      <c r="AC27" s="22"/>
      <c r="AD27" s="20"/>
      <c r="AE27" s="20"/>
      <c r="AF27" s="22"/>
      <c r="AG27" s="20"/>
      <c r="AH27" s="20"/>
      <c r="AI27" s="22"/>
      <c r="AJ27" s="20"/>
      <c r="AK27" s="20"/>
      <c r="AL27" s="22"/>
      <c r="AM27" s="20"/>
      <c r="AN27" s="20"/>
      <c r="AO27" s="22"/>
      <c r="AP27" s="57"/>
      <c r="AQ27" s="57"/>
      <c r="AR27" s="58"/>
      <c r="AS27" s="248">
        <v>6.15</v>
      </c>
      <c r="AT27" s="256">
        <v>2.284222410920262</v>
      </c>
      <c r="AU27" s="246"/>
      <c r="AV27" s="255">
        <v>0.93</v>
      </c>
      <c r="AW27" s="256">
        <v>3.3494767466742248</v>
      </c>
    </row>
    <row r="28" spans="1:49" x14ac:dyDescent="0.3">
      <c r="A28" s="250" t="s">
        <v>23</v>
      </c>
      <c r="B28" s="5" t="s">
        <v>86</v>
      </c>
      <c r="C28" s="6" t="s">
        <v>87</v>
      </c>
      <c r="D28" s="6" t="s">
        <v>88</v>
      </c>
      <c r="E28" s="24"/>
      <c r="F28" s="24"/>
      <c r="G28" s="62"/>
      <c r="H28" s="251"/>
      <c r="I28" s="24"/>
      <c r="J28" s="24"/>
      <c r="K28" s="16"/>
      <c r="L28" s="16"/>
      <c r="M28" s="16"/>
      <c r="N28" s="21"/>
      <c r="O28" s="43"/>
      <c r="P28" s="43"/>
      <c r="Q28" s="44"/>
      <c r="R28" s="18"/>
      <c r="S28" s="18"/>
      <c r="T28" s="23"/>
      <c r="U28" s="18"/>
      <c r="V28" s="18"/>
      <c r="W28" s="23"/>
      <c r="X28" s="18"/>
      <c r="Y28" s="18"/>
      <c r="Z28" s="22"/>
      <c r="AA28" s="20"/>
      <c r="AB28" s="20"/>
      <c r="AC28" s="22"/>
      <c r="AD28" s="20"/>
      <c r="AE28" s="20"/>
      <c r="AF28" s="22"/>
      <c r="AG28" s="20"/>
      <c r="AH28" s="20"/>
      <c r="AI28" s="22"/>
      <c r="AJ28" s="20"/>
      <c r="AK28" s="20"/>
      <c r="AL28" s="22"/>
      <c r="AM28" s="20"/>
      <c r="AN28" s="20"/>
      <c r="AO28" s="22"/>
      <c r="AP28" s="57"/>
      <c r="AQ28" s="57"/>
      <c r="AR28" s="58"/>
      <c r="AS28" s="3">
        <v>7.27</v>
      </c>
      <c r="AT28" s="238">
        <v>0.22298769322423156</v>
      </c>
      <c r="AU28" s="3">
        <v>0.54</v>
      </c>
      <c r="AW28" s="238">
        <v>0.20056611006051825</v>
      </c>
    </row>
    <row r="29" spans="1:49" x14ac:dyDescent="0.3">
      <c r="A29" s="250" t="s">
        <v>24</v>
      </c>
      <c r="B29" s="5" t="s">
        <v>89</v>
      </c>
      <c r="C29" s="6" t="s">
        <v>42</v>
      </c>
      <c r="D29" s="6" t="s">
        <v>36</v>
      </c>
      <c r="E29" s="24"/>
      <c r="F29" s="24"/>
      <c r="G29" s="62"/>
      <c r="H29" s="251"/>
      <c r="I29" s="24"/>
      <c r="J29" s="24"/>
      <c r="K29" s="16"/>
      <c r="L29" s="16"/>
      <c r="M29" s="16"/>
      <c r="N29" s="21"/>
      <c r="O29" s="43"/>
      <c r="P29" s="43"/>
      <c r="Q29" s="44"/>
      <c r="R29" s="18"/>
      <c r="S29" s="18"/>
      <c r="T29" s="23"/>
      <c r="U29" s="18"/>
      <c r="V29" s="18"/>
      <c r="W29" s="23"/>
      <c r="X29" s="18"/>
      <c r="Y29" s="18"/>
      <c r="Z29" s="22"/>
      <c r="AA29" s="20"/>
      <c r="AB29" s="20"/>
      <c r="AC29" s="22"/>
      <c r="AD29" s="20"/>
      <c r="AE29" s="20"/>
      <c r="AF29" s="22"/>
      <c r="AG29" s="20"/>
      <c r="AH29" s="20"/>
      <c r="AI29" s="22"/>
      <c r="AJ29" s="20"/>
      <c r="AK29" s="20"/>
      <c r="AL29" s="22"/>
      <c r="AM29" s="20"/>
      <c r="AN29" s="20"/>
      <c r="AO29" s="22"/>
      <c r="AP29" s="57"/>
      <c r="AQ29" s="57"/>
      <c r="AR29" s="58"/>
      <c r="AS29" s="3">
        <v>6.5</v>
      </c>
      <c r="AT29" s="238">
        <v>6.8599589610221058E-3</v>
      </c>
      <c r="AU29" s="242"/>
      <c r="AV29" s="254">
        <v>0.08</v>
      </c>
      <c r="AW29" s="238">
        <v>0.13562402956888031</v>
      </c>
    </row>
    <row r="30" spans="1:49" x14ac:dyDescent="0.3">
      <c r="A30" s="250" t="s">
        <v>25</v>
      </c>
      <c r="B30" s="5" t="s">
        <v>90</v>
      </c>
      <c r="C30" s="6" t="s">
        <v>44</v>
      </c>
      <c r="D30" s="6" t="s">
        <v>91</v>
      </c>
      <c r="E30" s="24"/>
      <c r="F30" s="24"/>
      <c r="G30" s="62"/>
      <c r="H30" s="251"/>
      <c r="I30" s="24"/>
      <c r="J30" s="24"/>
      <c r="K30" s="16"/>
      <c r="L30" s="16"/>
      <c r="M30" s="16"/>
      <c r="N30" s="21"/>
      <c r="O30" s="43"/>
      <c r="P30" s="43"/>
      <c r="Q30" s="44"/>
      <c r="R30" s="18"/>
      <c r="S30" s="18"/>
      <c r="T30" s="23"/>
      <c r="U30" s="18"/>
      <c r="V30" s="18"/>
      <c r="W30" s="23"/>
      <c r="X30" s="18"/>
      <c r="Y30" s="18"/>
      <c r="Z30" s="22"/>
      <c r="AA30" s="20"/>
      <c r="AB30" s="20"/>
      <c r="AC30" s="22"/>
      <c r="AD30" s="20"/>
      <c r="AE30" s="20"/>
      <c r="AF30" s="22"/>
      <c r="AG30" s="20"/>
      <c r="AH30" s="20"/>
      <c r="AI30" s="22"/>
      <c r="AJ30" s="20"/>
      <c r="AK30" s="20"/>
      <c r="AL30" s="22"/>
      <c r="AM30" s="20"/>
      <c r="AN30" s="20"/>
      <c r="AO30" s="22"/>
      <c r="AP30" s="57"/>
      <c r="AQ30" s="57"/>
      <c r="AR30" s="58"/>
      <c r="AS30" s="3">
        <v>6.02</v>
      </c>
      <c r="AT30" s="238">
        <v>3.5101073360307447E-2</v>
      </c>
      <c r="AU30" s="3">
        <v>0.03</v>
      </c>
      <c r="AW30" s="238">
        <v>9.7445136057635995E-2</v>
      </c>
    </row>
    <row r="31" spans="1:49" x14ac:dyDescent="0.3">
      <c r="A31" s="250" t="s">
        <v>26</v>
      </c>
      <c r="B31" s="5" t="s">
        <v>92</v>
      </c>
      <c r="C31" s="6" t="s">
        <v>93</v>
      </c>
      <c r="D31" s="6" t="s">
        <v>36</v>
      </c>
      <c r="E31" s="24"/>
      <c r="F31" s="24"/>
      <c r="G31" s="62"/>
      <c r="H31" s="251"/>
      <c r="I31" s="24"/>
      <c r="J31" s="24"/>
      <c r="K31" s="16"/>
      <c r="L31" s="16"/>
      <c r="M31" s="16"/>
      <c r="N31" s="21"/>
      <c r="O31" s="43"/>
      <c r="P31" s="43"/>
      <c r="Q31" s="44"/>
      <c r="R31" s="18"/>
      <c r="S31" s="18"/>
      <c r="T31" s="23"/>
      <c r="U31" s="18"/>
      <c r="V31" s="18"/>
      <c r="W31" s="23"/>
      <c r="X31" s="18"/>
      <c r="Y31" s="18"/>
      <c r="Z31" s="22"/>
      <c r="AA31" s="20"/>
      <c r="AB31" s="20"/>
      <c r="AC31" s="22"/>
      <c r="AD31" s="20"/>
      <c r="AE31" s="20"/>
      <c r="AF31" s="22"/>
      <c r="AG31" s="20"/>
      <c r="AH31" s="20"/>
      <c r="AI31" s="22"/>
      <c r="AJ31" s="20"/>
      <c r="AK31" s="20"/>
      <c r="AL31" s="22"/>
      <c r="AM31" s="20"/>
      <c r="AN31" s="20"/>
      <c r="AO31" s="22"/>
      <c r="AP31" s="57"/>
      <c r="AQ31" s="57"/>
      <c r="AR31" s="58"/>
      <c r="AS31" s="3">
        <v>5.81</v>
      </c>
      <c r="AT31" s="238">
        <v>0.54909775486591905</v>
      </c>
      <c r="AU31" s="242"/>
      <c r="AV31" s="254">
        <v>0</v>
      </c>
      <c r="AW31" s="238">
        <v>0.69669110042099058</v>
      </c>
    </row>
    <row r="32" spans="1:49" x14ac:dyDescent="0.3">
      <c r="A32" s="250" t="s">
        <v>27</v>
      </c>
      <c r="B32" s="5" t="s">
        <v>94</v>
      </c>
      <c r="C32" s="6" t="s">
        <v>95</v>
      </c>
      <c r="D32" s="6" t="s">
        <v>96</v>
      </c>
      <c r="E32" s="24"/>
      <c r="F32" s="24"/>
      <c r="G32" s="62"/>
      <c r="H32" s="251"/>
      <c r="I32" s="24"/>
      <c r="J32" s="24"/>
      <c r="K32" s="16"/>
      <c r="L32" s="16"/>
      <c r="M32" s="16"/>
      <c r="N32" s="21"/>
      <c r="O32" s="43"/>
      <c r="P32" s="43"/>
      <c r="Q32" s="44"/>
      <c r="R32" s="18"/>
      <c r="S32" s="18"/>
      <c r="T32" s="23"/>
      <c r="U32" s="18"/>
      <c r="V32" s="18"/>
      <c r="W32" s="23"/>
      <c r="X32" s="18"/>
      <c r="Y32" s="18"/>
      <c r="Z32" s="22"/>
      <c r="AA32" s="20"/>
      <c r="AB32" s="20"/>
      <c r="AC32" s="22"/>
      <c r="AD32" s="20"/>
      <c r="AE32" s="20"/>
      <c r="AF32" s="22"/>
      <c r="AG32" s="20"/>
      <c r="AH32" s="20"/>
      <c r="AI32" s="22"/>
      <c r="AJ32" s="20"/>
      <c r="AK32" s="20"/>
      <c r="AL32" s="22"/>
      <c r="AM32" s="20"/>
      <c r="AN32" s="20"/>
      <c r="AO32" s="22"/>
      <c r="AP32" s="57"/>
      <c r="AQ32" s="57"/>
      <c r="AR32" s="58"/>
      <c r="AS32" s="3">
        <v>8.5</v>
      </c>
      <c r="AT32" s="238">
        <v>0.31776733440874849</v>
      </c>
      <c r="AU32" s="3">
        <v>-0.96</v>
      </c>
      <c r="AW32" s="238">
        <v>0.29664231496694138</v>
      </c>
    </row>
    <row r="33" spans="1:49" x14ac:dyDescent="0.3">
      <c r="A33" s="250" t="s">
        <v>28</v>
      </c>
      <c r="B33" s="5" t="s">
        <v>97</v>
      </c>
      <c r="C33" s="6" t="s">
        <v>98</v>
      </c>
      <c r="D33" s="6" t="s">
        <v>36</v>
      </c>
      <c r="E33" s="24"/>
      <c r="F33" s="24"/>
      <c r="G33" s="62"/>
      <c r="H33" s="251"/>
      <c r="I33" s="24"/>
      <c r="J33" s="24"/>
      <c r="K33" s="16"/>
      <c r="L33" s="16"/>
      <c r="M33" s="16"/>
      <c r="N33" s="21"/>
      <c r="O33" s="43"/>
      <c r="P33" s="43"/>
      <c r="Q33" s="44"/>
      <c r="R33" s="18"/>
      <c r="S33" s="18"/>
      <c r="T33" s="23"/>
      <c r="U33" s="18"/>
      <c r="V33" s="18"/>
      <c r="W33" s="23"/>
      <c r="X33" s="18"/>
      <c r="Y33" s="18"/>
      <c r="Z33" s="22"/>
      <c r="AA33" s="20"/>
      <c r="AB33" s="20"/>
      <c r="AC33" s="22"/>
      <c r="AD33" s="20"/>
      <c r="AE33" s="20"/>
      <c r="AF33" s="22"/>
      <c r="AG33" s="20"/>
      <c r="AH33" s="20"/>
      <c r="AI33" s="22"/>
      <c r="AJ33" s="20"/>
      <c r="AK33" s="20"/>
      <c r="AL33" s="22"/>
      <c r="AM33" s="20"/>
      <c r="AN33" s="20"/>
      <c r="AO33" s="22"/>
      <c r="AP33" s="57"/>
      <c r="AQ33" s="57"/>
      <c r="AR33" s="58"/>
      <c r="AS33" s="3">
        <v>6.14</v>
      </c>
      <c r="AT33" s="238">
        <v>0.30509292123884379</v>
      </c>
      <c r="AU33" s="242"/>
      <c r="AV33" s="254">
        <v>-0.39</v>
      </c>
      <c r="AW33" s="238">
        <v>0.50885233259426654</v>
      </c>
    </row>
    <row r="34" spans="1:49" x14ac:dyDescent="0.3">
      <c r="A34" s="250" t="s">
        <v>29</v>
      </c>
      <c r="B34" s="5" t="s">
        <v>99</v>
      </c>
      <c r="C34" s="6" t="s">
        <v>44</v>
      </c>
      <c r="D34" s="6" t="s">
        <v>100</v>
      </c>
      <c r="E34" s="24"/>
      <c r="F34" s="24"/>
      <c r="G34" s="62"/>
      <c r="H34" s="251"/>
      <c r="I34" s="24"/>
      <c r="J34" s="24"/>
      <c r="K34" s="16"/>
      <c r="L34" s="16"/>
      <c r="M34" s="16"/>
      <c r="N34" s="21"/>
      <c r="O34" s="43"/>
      <c r="P34" s="43"/>
      <c r="Q34" s="44"/>
      <c r="R34" s="18"/>
      <c r="S34" s="18"/>
      <c r="T34" s="23"/>
      <c r="U34" s="18"/>
      <c r="V34" s="18"/>
      <c r="W34" s="23"/>
      <c r="X34" s="18"/>
      <c r="Y34" s="18"/>
      <c r="Z34" s="22"/>
      <c r="AA34" s="20"/>
      <c r="AB34" s="20"/>
      <c r="AC34" s="22"/>
      <c r="AD34" s="20"/>
      <c r="AE34" s="20"/>
      <c r="AF34" s="22"/>
      <c r="AG34" s="20"/>
      <c r="AH34" s="20"/>
      <c r="AI34" s="22"/>
      <c r="AJ34" s="20"/>
      <c r="AK34" s="20"/>
      <c r="AL34" s="22"/>
      <c r="AM34" s="20"/>
      <c r="AN34" s="20"/>
      <c r="AO34" s="22"/>
      <c r="AP34" s="57"/>
      <c r="AQ34" s="57"/>
      <c r="AR34" s="58"/>
      <c r="AS34" s="3">
        <v>9.7799999999999994</v>
      </c>
      <c r="AT34" s="238">
        <v>8.2676039256617803E-2</v>
      </c>
      <c r="AU34" s="3">
        <v>0.77</v>
      </c>
      <c r="AW34" s="238">
        <v>0.24149425100047217</v>
      </c>
    </row>
    <row r="35" spans="1:49" x14ac:dyDescent="0.3">
      <c r="A35" s="250" t="s">
        <v>30</v>
      </c>
      <c r="B35" s="5" t="s">
        <v>101</v>
      </c>
      <c r="C35" s="6" t="s">
        <v>44</v>
      </c>
      <c r="D35" s="6" t="s">
        <v>88</v>
      </c>
      <c r="E35" s="24"/>
      <c r="F35" s="24"/>
      <c r="G35" s="62"/>
      <c r="H35" s="251"/>
      <c r="I35" s="24"/>
      <c r="J35" s="24"/>
      <c r="K35" s="16"/>
      <c r="L35" s="16"/>
      <c r="M35" s="16"/>
      <c r="N35" s="21"/>
      <c r="O35" s="43"/>
      <c r="P35" s="43"/>
      <c r="Q35" s="44"/>
      <c r="R35" s="18"/>
      <c r="S35" s="18"/>
      <c r="T35" s="23"/>
      <c r="U35" s="18"/>
      <c r="V35" s="18"/>
      <c r="W35" s="23"/>
      <c r="X35" s="18"/>
      <c r="Y35" s="18"/>
      <c r="Z35" s="22"/>
      <c r="AA35" s="20"/>
      <c r="AB35" s="20"/>
      <c r="AC35" s="22"/>
      <c r="AD35" s="20"/>
      <c r="AE35" s="20"/>
      <c r="AF35" s="22"/>
      <c r="AG35" s="20"/>
      <c r="AH35" s="20"/>
      <c r="AI35" s="22"/>
      <c r="AJ35" s="20"/>
      <c r="AK35" s="20"/>
      <c r="AL35" s="22"/>
      <c r="AM35" s="20"/>
      <c r="AN35" s="20"/>
      <c r="AO35" s="22"/>
      <c r="AP35" s="57"/>
      <c r="AQ35" s="57"/>
      <c r="AR35" s="58"/>
      <c r="AS35" s="3">
        <v>7.44</v>
      </c>
      <c r="AT35" s="238">
        <v>9.2286001543498627E-2</v>
      </c>
      <c r="AU35" s="3">
        <v>0.61</v>
      </c>
      <c r="AW35" s="238">
        <v>4.78609425060397E-2</v>
      </c>
    </row>
    <row r="36" spans="1:49" x14ac:dyDescent="0.3">
      <c r="A36" s="250" t="s">
        <v>31</v>
      </c>
      <c r="B36" s="5" t="s">
        <v>102</v>
      </c>
      <c r="C36" s="6" t="s">
        <v>103</v>
      </c>
      <c r="D36" s="6" t="s">
        <v>36</v>
      </c>
      <c r="E36" s="24"/>
      <c r="F36" s="24"/>
      <c r="G36" s="62"/>
      <c r="H36" s="251"/>
      <c r="I36" s="24"/>
      <c r="J36" s="24"/>
      <c r="K36" s="16"/>
      <c r="L36" s="16"/>
      <c r="M36" s="16"/>
      <c r="N36" s="21"/>
      <c r="O36" s="43"/>
      <c r="P36" s="43"/>
      <c r="Q36" s="44"/>
      <c r="R36" s="18"/>
      <c r="S36" s="18"/>
      <c r="T36" s="23"/>
      <c r="U36" s="18"/>
      <c r="V36" s="18"/>
      <c r="W36" s="23"/>
      <c r="X36" s="18"/>
      <c r="Y36" s="18"/>
      <c r="Z36" s="22"/>
      <c r="AA36" s="20"/>
      <c r="AB36" s="20"/>
      <c r="AC36" s="22"/>
      <c r="AD36" s="20"/>
      <c r="AE36" s="20"/>
      <c r="AF36" s="22"/>
      <c r="AG36" s="20"/>
      <c r="AH36" s="20"/>
      <c r="AI36" s="22"/>
      <c r="AJ36" s="20"/>
      <c r="AK36" s="20"/>
      <c r="AL36" s="22"/>
      <c r="AM36" s="20"/>
      <c r="AN36" s="20"/>
      <c r="AO36" s="22"/>
      <c r="AP36" s="57"/>
      <c r="AQ36" s="57"/>
      <c r="AR36" s="58"/>
      <c r="AS36" s="3">
        <v>6.43</v>
      </c>
      <c r="AT36" s="238">
        <v>1.7103397707070683E-2</v>
      </c>
      <c r="AU36" s="242"/>
      <c r="AV36" s="254">
        <v>0.53</v>
      </c>
      <c r="AW36" s="238">
        <v>0.32572545848522494</v>
      </c>
    </row>
    <row r="37" spans="1:49" x14ac:dyDescent="0.3">
      <c r="A37" s="250" t="s">
        <v>32</v>
      </c>
      <c r="B37" s="5" t="s">
        <v>104</v>
      </c>
      <c r="C37" s="6" t="s">
        <v>44</v>
      </c>
      <c r="D37" s="6" t="s">
        <v>105</v>
      </c>
      <c r="E37" s="24"/>
      <c r="F37" s="24"/>
      <c r="G37" s="62"/>
      <c r="H37" s="251"/>
      <c r="I37" s="24"/>
      <c r="J37" s="24"/>
      <c r="K37" s="16"/>
      <c r="L37" s="16"/>
      <c r="M37" s="16"/>
      <c r="N37" s="21"/>
      <c r="O37" s="43"/>
      <c r="P37" s="43"/>
      <c r="Q37" s="44"/>
      <c r="R37" s="18"/>
      <c r="S37" s="18"/>
      <c r="T37" s="23"/>
      <c r="U37" s="18"/>
      <c r="V37" s="18"/>
      <c r="W37" s="23"/>
      <c r="X37" s="18"/>
      <c r="Y37" s="18"/>
      <c r="Z37" s="22"/>
      <c r="AA37" s="20"/>
      <c r="AB37" s="20"/>
      <c r="AC37" s="22"/>
      <c r="AD37" s="20"/>
      <c r="AE37" s="20"/>
      <c r="AF37" s="22"/>
      <c r="AG37" s="20"/>
      <c r="AH37" s="20"/>
      <c r="AI37" s="22"/>
      <c r="AJ37" s="20"/>
      <c r="AK37" s="20"/>
      <c r="AL37" s="22"/>
      <c r="AM37" s="20"/>
      <c r="AN37" s="20"/>
      <c r="AO37" s="22"/>
      <c r="AP37" s="57"/>
      <c r="AQ37" s="57"/>
      <c r="AR37" s="58"/>
      <c r="AS37" s="3">
        <v>7.04</v>
      </c>
      <c r="AT37" s="238">
        <v>0.35819725073910591</v>
      </c>
      <c r="AU37" s="3">
        <v>0.66</v>
      </c>
      <c r="AW37" s="238">
        <v>1.5476871020294796</v>
      </c>
    </row>
    <row r="38" spans="1:49" x14ac:dyDescent="0.3">
      <c r="A38" s="250" t="s">
        <v>33</v>
      </c>
      <c r="B38" s="5" t="s">
        <v>106</v>
      </c>
      <c r="C38" s="6" t="s">
        <v>107</v>
      </c>
      <c r="D38" s="6" t="s">
        <v>36</v>
      </c>
      <c r="E38" s="24"/>
      <c r="F38" s="24"/>
      <c r="G38" s="62"/>
      <c r="H38" s="251"/>
      <c r="I38" s="24"/>
      <c r="J38" s="24"/>
      <c r="K38" s="16"/>
      <c r="L38" s="16"/>
      <c r="M38" s="16"/>
      <c r="N38" s="21"/>
      <c r="O38" s="43"/>
      <c r="P38" s="43"/>
      <c r="Q38" s="44"/>
      <c r="R38" s="18"/>
      <c r="S38" s="18"/>
      <c r="T38" s="23"/>
      <c r="U38" s="18"/>
      <c r="V38" s="18"/>
      <c r="W38" s="23"/>
      <c r="X38" s="18"/>
      <c r="Y38" s="18"/>
      <c r="Z38" s="22"/>
      <c r="AA38" s="20"/>
      <c r="AB38" s="20"/>
      <c r="AC38" s="22"/>
      <c r="AD38" s="20"/>
      <c r="AE38" s="20"/>
      <c r="AF38" s="22"/>
      <c r="AG38" s="20"/>
      <c r="AH38" s="20"/>
      <c r="AI38" s="22"/>
      <c r="AJ38" s="20"/>
      <c r="AK38" s="20"/>
      <c r="AL38" s="22"/>
      <c r="AM38" s="20"/>
      <c r="AN38" s="20"/>
      <c r="AO38" s="22"/>
      <c r="AP38" s="57"/>
      <c r="AQ38" s="57"/>
      <c r="AR38" s="58"/>
      <c r="AS38" s="3">
        <v>6.43</v>
      </c>
      <c r="AT38" s="238">
        <v>0.50441680449095083</v>
      </c>
      <c r="AU38" s="242"/>
      <c r="AV38" s="254">
        <v>0.03</v>
      </c>
      <c r="AW38" s="238">
        <v>0.81222797996117746</v>
      </c>
    </row>
    <row r="39" spans="1:49" x14ac:dyDescent="0.3">
      <c r="A39" s="250" t="s">
        <v>158</v>
      </c>
      <c r="B39" s="5"/>
      <c r="C39" s="6"/>
      <c r="D39" s="6"/>
      <c r="E39" s="24"/>
      <c r="F39" s="24"/>
      <c r="G39" s="62"/>
      <c r="H39" s="251"/>
      <c r="I39" s="24"/>
      <c r="J39" s="24"/>
      <c r="K39" s="4"/>
      <c r="L39" s="4"/>
      <c r="M39" s="4"/>
      <c r="N39" s="21"/>
      <c r="O39" s="43"/>
      <c r="P39" s="43"/>
      <c r="Q39" s="44"/>
      <c r="R39" s="18"/>
      <c r="S39" s="18"/>
      <c r="T39" s="23"/>
      <c r="U39" s="4"/>
      <c r="V39" s="4"/>
      <c r="W39" s="51"/>
      <c r="X39" s="18"/>
      <c r="Y39" s="18"/>
      <c r="Z39" s="22"/>
      <c r="AA39" s="20"/>
      <c r="AB39" s="20"/>
      <c r="AC39" s="22"/>
      <c r="AD39" s="20"/>
      <c r="AE39" s="20"/>
      <c r="AF39" s="22"/>
      <c r="AG39" s="5"/>
      <c r="AH39" s="5"/>
      <c r="AI39" s="52"/>
      <c r="AJ39" s="5"/>
      <c r="AK39" s="5"/>
      <c r="AL39" s="52"/>
      <c r="AM39" s="20"/>
      <c r="AN39" s="20"/>
      <c r="AO39" s="22"/>
      <c r="AP39" s="57"/>
      <c r="AQ39" s="57"/>
      <c r="AR39" s="58"/>
      <c r="AS39" s="3">
        <v>23.7</v>
      </c>
      <c r="AT39" s="238">
        <v>6.5778259009127968E-2</v>
      </c>
      <c r="AU39" s="248"/>
      <c r="AV39" s="255">
        <v>6.6</v>
      </c>
      <c r="AW39" s="238">
        <v>0.22490260909836254</v>
      </c>
    </row>
    <row r="40" spans="1:49" x14ac:dyDescent="0.3">
      <c r="A40" s="250" t="s">
        <v>137</v>
      </c>
      <c r="B40" s="5" t="s">
        <v>138</v>
      </c>
      <c r="AS40" s="3">
        <v>10.95</v>
      </c>
      <c r="AT40" s="238">
        <v>0.85778609771242187</v>
      </c>
      <c r="AU40" s="248"/>
      <c r="AV40" s="255">
        <v>-2.96</v>
      </c>
      <c r="AW40" s="238">
        <v>1.1651962043376805</v>
      </c>
    </row>
  </sheetData>
  <mergeCells count="20">
    <mergeCell ref="X1:Z1"/>
    <mergeCell ref="A1:A2"/>
    <mergeCell ref="B1:B2"/>
    <mergeCell ref="C1:C2"/>
    <mergeCell ref="D1:D2"/>
    <mergeCell ref="E1:H1"/>
    <mergeCell ref="I1:I2"/>
    <mergeCell ref="J1:J2"/>
    <mergeCell ref="K1:N1"/>
    <mergeCell ref="O1:Q1"/>
    <mergeCell ref="R1:T1"/>
    <mergeCell ref="U1:W1"/>
    <mergeCell ref="AS1:AT1"/>
    <mergeCell ref="AV1:AW1"/>
    <mergeCell ref="AA1:AC1"/>
    <mergeCell ref="AD1:AF1"/>
    <mergeCell ref="AG1:AI1"/>
    <mergeCell ref="AJ1:AL1"/>
    <mergeCell ref="AM1:AO1"/>
    <mergeCell ref="AP1:AR1"/>
  </mergeCells>
  <phoneticPr fontId="1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9"/>
  <sheetViews>
    <sheetView topLeftCell="A10" zoomScale="85" zoomScaleNormal="85" workbookViewId="0">
      <pane xSplit="3" topLeftCell="AO1" activePane="topRight" state="frozen"/>
      <selection pane="topRight" activeCell="BA25" sqref="BA25"/>
    </sheetView>
  </sheetViews>
  <sheetFormatPr defaultRowHeight="16.5" x14ac:dyDescent="0.3"/>
  <cols>
    <col min="1" max="1" width="9" style="1"/>
    <col min="2" max="2" width="29.875" customWidth="1"/>
    <col min="3" max="3" width="14.75" style="2" customWidth="1"/>
    <col min="4" max="4" width="10.375" style="2" customWidth="1"/>
    <col min="5" max="20" width="9" style="1"/>
    <col min="21" max="21" width="9" style="3"/>
    <col min="22" max="31" width="9" style="1"/>
  </cols>
  <sheetData>
    <row r="1" spans="1:49" s="1" customFormat="1" x14ac:dyDescent="0.3">
      <c r="A1" s="291" t="s">
        <v>118</v>
      </c>
      <c r="B1" s="293" t="s">
        <v>119</v>
      </c>
      <c r="C1" s="295" t="s">
        <v>120</v>
      </c>
      <c r="D1" s="295" t="s">
        <v>121</v>
      </c>
      <c r="E1" s="293" t="s">
        <v>122</v>
      </c>
      <c r="F1" s="293"/>
      <c r="G1" s="293"/>
      <c r="H1" s="293"/>
      <c r="I1" s="300" t="s">
        <v>123</v>
      </c>
      <c r="J1" s="301" t="s">
        <v>133</v>
      </c>
      <c r="K1" s="297" t="s">
        <v>124</v>
      </c>
      <c r="L1" s="298"/>
      <c r="M1" s="298"/>
      <c r="N1" s="299"/>
      <c r="O1" s="297" t="s">
        <v>125</v>
      </c>
      <c r="P1" s="298"/>
      <c r="Q1" s="299"/>
      <c r="R1" s="297" t="s">
        <v>135</v>
      </c>
      <c r="S1" s="298"/>
      <c r="T1" s="299"/>
      <c r="U1" s="297" t="s">
        <v>126</v>
      </c>
      <c r="V1" s="298"/>
      <c r="W1" s="299"/>
      <c r="X1" s="297" t="s">
        <v>127</v>
      </c>
      <c r="Y1" s="298"/>
      <c r="Z1" s="299"/>
      <c r="AA1" s="297" t="s">
        <v>128</v>
      </c>
      <c r="AB1" s="298"/>
      <c r="AC1" s="299"/>
      <c r="AD1" s="297" t="s">
        <v>129</v>
      </c>
      <c r="AE1" s="298"/>
      <c r="AF1" s="299"/>
      <c r="AG1" s="297" t="s">
        <v>130</v>
      </c>
      <c r="AH1" s="298"/>
      <c r="AI1" s="299"/>
      <c r="AJ1" s="297" t="s">
        <v>131</v>
      </c>
      <c r="AK1" s="298"/>
      <c r="AL1" s="299"/>
      <c r="AM1" s="297" t="s">
        <v>132</v>
      </c>
      <c r="AN1" s="298"/>
      <c r="AO1" s="299"/>
      <c r="AP1" s="297" t="s">
        <v>134</v>
      </c>
      <c r="AQ1" s="298"/>
      <c r="AR1" s="299"/>
      <c r="AS1" s="297" t="s">
        <v>160</v>
      </c>
      <c r="AT1" s="298"/>
      <c r="AU1" s="260"/>
      <c r="AV1" s="297" t="s">
        <v>161</v>
      </c>
      <c r="AW1" s="298"/>
    </row>
    <row r="2" spans="1:49" s="1" customFormat="1" ht="17.25" thickBot="1" x14ac:dyDescent="0.35">
      <c r="A2" s="292"/>
      <c r="B2" s="294"/>
      <c r="C2" s="296"/>
      <c r="D2" s="296"/>
      <c r="E2" s="259" t="s">
        <v>111</v>
      </c>
      <c r="F2" s="259" t="s">
        <v>110</v>
      </c>
      <c r="G2" s="259" t="s">
        <v>113</v>
      </c>
      <c r="H2" s="259" t="s">
        <v>112</v>
      </c>
      <c r="I2" s="294"/>
      <c r="J2" s="302"/>
      <c r="K2" s="13" t="s">
        <v>115</v>
      </c>
      <c r="L2" s="13" t="s">
        <v>116</v>
      </c>
      <c r="M2" s="13" t="s">
        <v>117</v>
      </c>
      <c r="N2" s="259" t="s">
        <v>114</v>
      </c>
      <c r="O2" s="13" t="s">
        <v>115</v>
      </c>
      <c r="P2" s="13" t="s">
        <v>116</v>
      </c>
      <c r="Q2" s="259" t="s">
        <v>114</v>
      </c>
      <c r="R2" s="13" t="s">
        <v>115</v>
      </c>
      <c r="S2" s="13" t="s">
        <v>116</v>
      </c>
      <c r="T2" s="259" t="s">
        <v>114</v>
      </c>
      <c r="U2" s="13" t="s">
        <v>115</v>
      </c>
      <c r="V2" s="13" t="s">
        <v>116</v>
      </c>
      <c r="W2" s="259" t="s">
        <v>114</v>
      </c>
      <c r="X2" s="13" t="s">
        <v>115</v>
      </c>
      <c r="Y2" s="13" t="s">
        <v>116</v>
      </c>
      <c r="Z2" s="259" t="s">
        <v>114</v>
      </c>
      <c r="AA2" s="13" t="s">
        <v>115</v>
      </c>
      <c r="AB2" s="13" t="s">
        <v>116</v>
      </c>
      <c r="AC2" s="259" t="s">
        <v>114</v>
      </c>
      <c r="AD2" s="13" t="s">
        <v>115</v>
      </c>
      <c r="AE2" s="13" t="s">
        <v>116</v>
      </c>
      <c r="AF2" s="259" t="s">
        <v>114</v>
      </c>
      <c r="AG2" s="13" t="s">
        <v>115</v>
      </c>
      <c r="AH2" s="13" t="s">
        <v>116</v>
      </c>
      <c r="AI2" s="259" t="s">
        <v>114</v>
      </c>
      <c r="AJ2" s="13" t="s">
        <v>115</v>
      </c>
      <c r="AK2" s="13" t="s">
        <v>116</v>
      </c>
      <c r="AL2" s="259" t="s">
        <v>114</v>
      </c>
      <c r="AM2" s="13" t="s">
        <v>115</v>
      </c>
      <c r="AN2" s="13" t="s">
        <v>116</v>
      </c>
      <c r="AO2" s="259" t="s">
        <v>114</v>
      </c>
      <c r="AP2" s="13" t="s">
        <v>115</v>
      </c>
      <c r="AQ2" s="13" t="s">
        <v>116</v>
      </c>
      <c r="AR2" s="259" t="s">
        <v>114</v>
      </c>
      <c r="AS2" s="85" t="s">
        <v>114</v>
      </c>
      <c r="AT2" s="88" t="s">
        <v>162</v>
      </c>
      <c r="AU2" s="243" t="s">
        <v>201</v>
      </c>
      <c r="AV2" s="85" t="s">
        <v>200</v>
      </c>
      <c r="AW2" s="88" t="s">
        <v>162</v>
      </c>
    </row>
    <row r="3" spans="1:49" x14ac:dyDescent="0.3">
      <c r="A3" s="8" t="s">
        <v>136</v>
      </c>
      <c r="B3" s="9" t="s">
        <v>34</v>
      </c>
      <c r="C3" s="10" t="s">
        <v>35</v>
      </c>
      <c r="D3" s="10" t="s">
        <v>36</v>
      </c>
      <c r="E3" s="21"/>
      <c r="F3" s="21"/>
      <c r="G3" s="61"/>
      <c r="H3" s="11"/>
      <c r="I3" s="21"/>
      <c r="J3" s="21"/>
      <c r="K3" s="15"/>
      <c r="L3" s="15"/>
      <c r="M3" s="15"/>
      <c r="N3" s="21"/>
      <c r="O3" s="42"/>
      <c r="P3" s="42"/>
      <c r="Q3" s="44"/>
      <c r="R3" s="17"/>
      <c r="S3" s="17"/>
      <c r="T3" s="23"/>
      <c r="U3" s="17"/>
      <c r="V3" s="17"/>
      <c r="W3" s="23"/>
      <c r="X3" s="17"/>
      <c r="Y3" s="17"/>
      <c r="Z3" s="22"/>
      <c r="AA3" s="19"/>
      <c r="AB3" s="19"/>
      <c r="AC3" s="22"/>
      <c r="AD3" s="19"/>
      <c r="AE3" s="19"/>
      <c r="AF3" s="22"/>
      <c r="AG3" s="19"/>
      <c r="AH3" s="19"/>
      <c r="AI3" s="22"/>
      <c r="AJ3" s="19"/>
      <c r="AK3" s="19"/>
      <c r="AL3" s="22"/>
      <c r="AM3" s="19"/>
      <c r="AN3" s="19"/>
      <c r="AO3" s="22"/>
      <c r="AP3" s="55"/>
      <c r="AQ3" s="55"/>
      <c r="AR3" s="56"/>
      <c r="AS3" s="239">
        <v>4.37</v>
      </c>
      <c r="AT3" s="236">
        <v>0.2189468961678023</v>
      </c>
      <c r="AU3" s="239"/>
      <c r="AV3" s="239">
        <v>1.06</v>
      </c>
      <c r="AW3" s="236">
        <v>0.28097103759437125</v>
      </c>
    </row>
    <row r="4" spans="1:49" x14ac:dyDescent="0.3">
      <c r="A4" s="257" t="s">
        <v>37</v>
      </c>
      <c r="B4" s="5" t="s">
        <v>38</v>
      </c>
      <c r="C4" s="6" t="s">
        <v>39</v>
      </c>
      <c r="D4" s="6" t="s">
        <v>40</v>
      </c>
      <c r="E4" s="24"/>
      <c r="F4" s="24"/>
      <c r="G4" s="62"/>
      <c r="H4" s="258"/>
      <c r="I4" s="24"/>
      <c r="J4" s="24"/>
      <c r="K4" s="16"/>
      <c r="L4" s="16"/>
      <c r="M4" s="16"/>
      <c r="N4" s="21"/>
      <c r="O4" s="43"/>
      <c r="P4" s="43"/>
      <c r="Q4" s="44"/>
      <c r="R4" s="18"/>
      <c r="S4" s="18"/>
      <c r="T4" s="23"/>
      <c r="U4" s="18"/>
      <c r="V4" s="18"/>
      <c r="W4" s="23"/>
      <c r="X4" s="18"/>
      <c r="Y4" s="18"/>
      <c r="Z4" s="22"/>
      <c r="AA4" s="20"/>
      <c r="AB4" s="20"/>
      <c r="AC4" s="22"/>
      <c r="AD4" s="20"/>
      <c r="AE4" s="20"/>
      <c r="AF4" s="22"/>
      <c r="AG4" s="20"/>
      <c r="AH4" s="20"/>
      <c r="AI4" s="22"/>
      <c r="AJ4" s="20"/>
      <c r="AK4" s="20"/>
      <c r="AL4" s="22"/>
      <c r="AM4" s="20"/>
      <c r="AN4" s="20"/>
      <c r="AO4" s="22"/>
      <c r="AP4" s="57"/>
      <c r="AQ4" s="57"/>
      <c r="AR4" s="58"/>
      <c r="AS4" s="240">
        <v>6.4</v>
      </c>
      <c r="AT4" s="237">
        <v>0.15700760189812221</v>
      </c>
      <c r="AU4" s="1">
        <v>2.48</v>
      </c>
      <c r="AW4" s="237">
        <v>8.012511194550603E-3</v>
      </c>
    </row>
    <row r="5" spans="1:49" x14ac:dyDescent="0.3">
      <c r="A5" s="257" t="s">
        <v>0</v>
      </c>
      <c r="B5" s="5" t="s">
        <v>41</v>
      </c>
      <c r="C5" s="6" t="s">
        <v>42</v>
      </c>
      <c r="D5" s="6" t="s">
        <v>36</v>
      </c>
      <c r="E5" s="24"/>
      <c r="F5" s="24"/>
      <c r="G5" s="62"/>
      <c r="H5" s="258"/>
      <c r="I5" s="24"/>
      <c r="J5" s="24"/>
      <c r="K5" s="16"/>
      <c r="L5" s="16"/>
      <c r="M5" s="16"/>
      <c r="N5" s="21"/>
      <c r="O5" s="43"/>
      <c r="P5" s="43"/>
      <c r="Q5" s="44"/>
      <c r="R5" s="18"/>
      <c r="S5" s="18"/>
      <c r="T5" s="23"/>
      <c r="U5" s="18"/>
      <c r="V5" s="18"/>
      <c r="W5" s="23"/>
      <c r="X5" s="18"/>
      <c r="Y5" s="18"/>
      <c r="Z5" s="22"/>
      <c r="AA5" s="20"/>
      <c r="AB5" s="20"/>
      <c r="AC5" s="22"/>
      <c r="AD5" s="20"/>
      <c r="AE5" s="20"/>
      <c r="AF5" s="22"/>
      <c r="AG5" s="20"/>
      <c r="AH5" s="20"/>
      <c r="AI5" s="22"/>
      <c r="AJ5" s="20"/>
      <c r="AK5" s="20"/>
      <c r="AL5" s="22"/>
      <c r="AM5" s="20"/>
      <c r="AN5" s="20"/>
      <c r="AO5" s="22"/>
      <c r="AP5" s="57"/>
      <c r="AQ5" s="57"/>
      <c r="AR5" s="58"/>
      <c r="AS5" s="240">
        <v>5.54</v>
      </c>
      <c r="AT5" s="237">
        <v>0.35540055503116608</v>
      </c>
      <c r="AU5" s="240"/>
      <c r="AV5" s="240">
        <v>1.69</v>
      </c>
      <c r="AW5" s="237">
        <v>0.62976271243327164</v>
      </c>
    </row>
    <row r="6" spans="1:49" x14ac:dyDescent="0.3">
      <c r="A6" s="257" t="s">
        <v>1</v>
      </c>
      <c r="B6" s="5" t="s">
        <v>43</v>
      </c>
      <c r="C6" s="6" t="s">
        <v>44</v>
      </c>
      <c r="D6" s="6" t="s">
        <v>45</v>
      </c>
      <c r="E6" s="24"/>
      <c r="F6" s="24"/>
      <c r="G6" s="62"/>
      <c r="H6" s="258"/>
      <c r="I6" s="24"/>
      <c r="J6" s="24"/>
      <c r="K6" s="16"/>
      <c r="L6" s="16"/>
      <c r="M6" s="16"/>
      <c r="N6" s="21"/>
      <c r="O6" s="43"/>
      <c r="P6" s="43"/>
      <c r="Q6" s="44"/>
      <c r="R6" s="18"/>
      <c r="S6" s="18"/>
      <c r="T6" s="23"/>
      <c r="U6" s="18"/>
      <c r="V6" s="18"/>
      <c r="W6" s="23"/>
      <c r="X6" s="18"/>
      <c r="Y6" s="18"/>
      <c r="Z6" s="22"/>
      <c r="AA6" s="20"/>
      <c r="AB6" s="20"/>
      <c r="AC6" s="22"/>
      <c r="AD6" s="20"/>
      <c r="AE6" s="20"/>
      <c r="AF6" s="22"/>
      <c r="AG6" s="20"/>
      <c r="AH6" s="20"/>
      <c r="AI6" s="22"/>
      <c r="AJ6" s="20"/>
      <c r="AK6" s="20"/>
      <c r="AL6" s="22"/>
      <c r="AM6" s="20"/>
      <c r="AN6" s="20"/>
      <c r="AO6" s="22"/>
      <c r="AP6" s="57"/>
      <c r="AQ6" s="57"/>
      <c r="AR6" s="58"/>
      <c r="AS6" s="240">
        <v>5.17</v>
      </c>
      <c r="AT6" s="237">
        <v>0.1580818632688375</v>
      </c>
      <c r="AU6" s="1">
        <v>1.58</v>
      </c>
      <c r="AW6" s="237">
        <v>0.15130469166265106</v>
      </c>
    </row>
    <row r="7" spans="1:49" x14ac:dyDescent="0.3">
      <c r="A7" s="257" t="s">
        <v>2</v>
      </c>
      <c r="B7" s="5" t="s">
        <v>46</v>
      </c>
      <c r="C7" s="6" t="s">
        <v>47</v>
      </c>
      <c r="D7" s="6" t="s">
        <v>36</v>
      </c>
      <c r="E7" s="24"/>
      <c r="F7" s="24"/>
      <c r="G7" s="62"/>
      <c r="H7" s="258"/>
      <c r="I7" s="24"/>
      <c r="J7" s="24"/>
      <c r="K7" s="16"/>
      <c r="L7" s="16"/>
      <c r="M7" s="16"/>
      <c r="N7" s="21"/>
      <c r="O7" s="43"/>
      <c r="P7" s="43"/>
      <c r="Q7" s="44"/>
      <c r="R7" s="18"/>
      <c r="S7" s="18"/>
      <c r="T7" s="23"/>
      <c r="U7" s="18"/>
      <c r="V7" s="18"/>
      <c r="W7" s="23"/>
      <c r="X7" s="18"/>
      <c r="Y7" s="18"/>
      <c r="Z7" s="22"/>
      <c r="AA7" s="20"/>
      <c r="AB7" s="20"/>
      <c r="AC7" s="22"/>
      <c r="AD7" s="20"/>
      <c r="AE7" s="20"/>
      <c r="AF7" s="22"/>
      <c r="AG7" s="20"/>
      <c r="AH7" s="20"/>
      <c r="AI7" s="22"/>
      <c r="AJ7" s="20"/>
      <c r="AK7" s="20"/>
      <c r="AL7" s="22"/>
      <c r="AM7" s="20"/>
      <c r="AN7" s="20"/>
      <c r="AO7" s="22"/>
      <c r="AP7" s="57"/>
      <c r="AQ7" s="57"/>
      <c r="AR7" s="58"/>
      <c r="AS7" s="240">
        <v>5.75</v>
      </c>
      <c r="AT7" s="237">
        <v>3.0757128313074981E-2</v>
      </c>
      <c r="AU7" s="240"/>
      <c r="AV7" s="240">
        <v>3.51</v>
      </c>
      <c r="AW7" s="237">
        <v>2.8078032948127312E-2</v>
      </c>
    </row>
    <row r="8" spans="1:49" x14ac:dyDescent="0.3">
      <c r="A8" s="257" t="s">
        <v>3</v>
      </c>
      <c r="B8" s="5" t="s">
        <v>46</v>
      </c>
      <c r="C8" s="6" t="s">
        <v>44</v>
      </c>
      <c r="D8" s="6" t="s">
        <v>48</v>
      </c>
      <c r="E8" s="24"/>
      <c r="F8" s="24"/>
      <c r="G8" s="62"/>
      <c r="H8" s="258"/>
      <c r="I8" s="24"/>
      <c r="J8" s="24"/>
      <c r="K8" s="16"/>
      <c r="L8" s="16"/>
      <c r="M8" s="16"/>
      <c r="N8" s="21"/>
      <c r="O8" s="43"/>
      <c r="P8" s="43"/>
      <c r="Q8" s="44"/>
      <c r="R8" s="18"/>
      <c r="S8" s="18"/>
      <c r="T8" s="23"/>
      <c r="U8" s="18"/>
      <c r="V8" s="18"/>
      <c r="W8" s="23"/>
      <c r="X8" s="18"/>
      <c r="Y8" s="18"/>
      <c r="Z8" s="22"/>
      <c r="AA8" s="20"/>
      <c r="AB8" s="20"/>
      <c r="AC8" s="22"/>
      <c r="AD8" s="20"/>
      <c r="AE8" s="20"/>
      <c r="AF8" s="22"/>
      <c r="AG8" s="20"/>
      <c r="AH8" s="20"/>
      <c r="AI8" s="22"/>
      <c r="AJ8" s="20"/>
      <c r="AK8" s="20"/>
      <c r="AL8" s="22"/>
      <c r="AM8" s="20"/>
      <c r="AN8" s="20"/>
      <c r="AO8" s="22"/>
      <c r="AP8" s="57"/>
      <c r="AQ8" s="57"/>
      <c r="AR8" s="58"/>
      <c r="AS8" s="241">
        <v>5.46</v>
      </c>
      <c r="AT8" s="238">
        <v>0.27048597126880242</v>
      </c>
      <c r="AU8" s="1">
        <v>-0.3</v>
      </c>
      <c r="AW8" s="238">
        <v>1.2142975754795783E-2</v>
      </c>
    </row>
    <row r="9" spans="1:49" x14ac:dyDescent="0.3">
      <c r="A9" s="257" t="s">
        <v>4</v>
      </c>
      <c r="B9" s="5" t="s">
        <v>49</v>
      </c>
      <c r="C9" s="6" t="s">
        <v>44</v>
      </c>
      <c r="D9" s="6" t="s">
        <v>36</v>
      </c>
      <c r="E9" s="24"/>
      <c r="F9" s="24"/>
      <c r="G9" s="62"/>
      <c r="H9" s="258"/>
      <c r="I9" s="24"/>
      <c r="J9" s="24"/>
      <c r="K9" s="16"/>
      <c r="L9" s="16"/>
      <c r="M9" s="16"/>
      <c r="N9" s="21"/>
      <c r="O9" s="43"/>
      <c r="P9" s="43"/>
      <c r="Q9" s="44"/>
      <c r="R9" s="18"/>
      <c r="S9" s="18"/>
      <c r="T9" s="23"/>
      <c r="U9" s="18"/>
      <c r="V9" s="18"/>
      <c r="W9" s="23"/>
      <c r="X9" s="18"/>
      <c r="Y9" s="18"/>
      <c r="Z9" s="22"/>
      <c r="AA9" s="20"/>
      <c r="AB9" s="20"/>
      <c r="AC9" s="22"/>
      <c r="AD9" s="20"/>
      <c r="AE9" s="20"/>
      <c r="AF9" s="22"/>
      <c r="AG9" s="20"/>
      <c r="AH9" s="20"/>
      <c r="AI9" s="22"/>
      <c r="AJ9" s="20"/>
      <c r="AK9" s="20"/>
      <c r="AL9" s="22"/>
      <c r="AM9" s="20"/>
      <c r="AN9" s="20"/>
      <c r="AO9" s="22"/>
      <c r="AP9" s="57"/>
      <c r="AQ9" s="57"/>
      <c r="AR9" s="58"/>
      <c r="AS9" s="241">
        <v>5.83</v>
      </c>
      <c r="AT9" s="238">
        <v>0.12093387699734151</v>
      </c>
      <c r="AU9" s="242"/>
      <c r="AV9" s="254">
        <v>3.65</v>
      </c>
      <c r="AW9" s="238">
        <v>0.20211913716932006</v>
      </c>
    </row>
    <row r="10" spans="1:49" x14ac:dyDescent="0.3">
      <c r="A10" s="257" t="s">
        <v>5</v>
      </c>
      <c r="B10" s="5" t="s">
        <v>50</v>
      </c>
      <c r="C10" s="6" t="s">
        <v>42</v>
      </c>
      <c r="D10" s="6" t="s">
        <v>51</v>
      </c>
      <c r="E10" s="24"/>
      <c r="F10" s="24"/>
      <c r="G10" s="62"/>
      <c r="H10" s="258"/>
      <c r="I10" s="24"/>
      <c r="J10" s="24"/>
      <c r="K10" s="16"/>
      <c r="L10" s="16"/>
      <c r="M10" s="16"/>
      <c r="N10" s="21"/>
      <c r="O10" s="43"/>
      <c r="P10" s="43"/>
      <c r="Q10" s="44"/>
      <c r="R10" s="18"/>
      <c r="S10" s="18"/>
      <c r="T10" s="23"/>
      <c r="U10" s="18"/>
      <c r="V10" s="18"/>
      <c r="W10" s="23"/>
      <c r="X10" s="18"/>
      <c r="Y10" s="18"/>
      <c r="Z10" s="22"/>
      <c r="AA10" s="20"/>
      <c r="AB10" s="20"/>
      <c r="AC10" s="22"/>
      <c r="AD10" s="20"/>
      <c r="AE10" s="20"/>
      <c r="AF10" s="22"/>
      <c r="AG10" s="20"/>
      <c r="AH10" s="20"/>
      <c r="AI10" s="22"/>
      <c r="AJ10" s="20"/>
      <c r="AK10" s="20"/>
      <c r="AL10" s="22"/>
      <c r="AM10" s="20"/>
      <c r="AN10" s="20"/>
      <c r="AO10" s="22"/>
      <c r="AP10" s="57"/>
      <c r="AQ10" s="57"/>
      <c r="AR10" s="58"/>
      <c r="AS10" s="241">
        <v>8.41</v>
      </c>
      <c r="AT10" s="238">
        <v>0.4547735795439401</v>
      </c>
      <c r="AU10" s="1">
        <v>1.85</v>
      </c>
      <c r="AW10" s="238">
        <v>0.51647862206493611</v>
      </c>
    </row>
    <row r="11" spans="1:49" x14ac:dyDescent="0.3">
      <c r="A11" s="257" t="s">
        <v>6</v>
      </c>
      <c r="B11" s="5" t="s">
        <v>52</v>
      </c>
      <c r="C11" s="6" t="s">
        <v>53</v>
      </c>
      <c r="D11" s="6" t="s">
        <v>36</v>
      </c>
      <c r="E11" s="24"/>
      <c r="F11" s="24"/>
      <c r="G11" s="62"/>
      <c r="H11" s="258"/>
      <c r="I11" s="24"/>
      <c r="J11" s="24"/>
      <c r="K11" s="16"/>
      <c r="L11" s="16"/>
      <c r="M11" s="16"/>
      <c r="N11" s="21"/>
      <c r="O11" s="43"/>
      <c r="P11" s="43"/>
      <c r="Q11" s="44"/>
      <c r="R11" s="18"/>
      <c r="S11" s="18"/>
      <c r="T11" s="23"/>
      <c r="U11" s="18"/>
      <c r="V11" s="18"/>
      <c r="W11" s="23"/>
      <c r="X11" s="18"/>
      <c r="Y11" s="18"/>
      <c r="Z11" s="22"/>
      <c r="AA11" s="20"/>
      <c r="AB11" s="20"/>
      <c r="AC11" s="22"/>
      <c r="AD11" s="20"/>
      <c r="AE11" s="20"/>
      <c r="AF11" s="22"/>
      <c r="AG11" s="20"/>
      <c r="AH11" s="20"/>
      <c r="AI11" s="22"/>
      <c r="AJ11" s="20"/>
      <c r="AK11" s="20"/>
      <c r="AL11" s="22"/>
      <c r="AM11" s="20"/>
      <c r="AN11" s="20"/>
      <c r="AO11" s="22"/>
      <c r="AP11" s="57"/>
      <c r="AQ11" s="57"/>
      <c r="AR11" s="58"/>
      <c r="AS11" s="241">
        <v>10.27</v>
      </c>
      <c r="AT11" s="238">
        <v>0.11366985954388023</v>
      </c>
      <c r="AU11" s="242"/>
      <c r="AV11" s="254">
        <v>3.79</v>
      </c>
      <c r="AW11" s="238">
        <v>5.6343901034501757E-2</v>
      </c>
    </row>
    <row r="12" spans="1:49" x14ac:dyDescent="0.3">
      <c r="A12" s="257" t="s">
        <v>7</v>
      </c>
      <c r="B12" s="5" t="s">
        <v>54</v>
      </c>
      <c r="C12" s="6" t="s">
        <v>55</v>
      </c>
      <c r="D12" s="6" t="s">
        <v>56</v>
      </c>
      <c r="E12" s="24"/>
      <c r="F12" s="24"/>
      <c r="G12" s="62"/>
      <c r="H12" s="258"/>
      <c r="I12" s="24"/>
      <c r="J12" s="24"/>
      <c r="K12" s="16"/>
      <c r="L12" s="16"/>
      <c r="M12" s="16"/>
      <c r="N12" s="21"/>
      <c r="O12" s="43"/>
      <c r="P12" s="43"/>
      <c r="Q12" s="44"/>
      <c r="R12" s="18"/>
      <c r="S12" s="18"/>
      <c r="T12" s="23"/>
      <c r="U12" s="18"/>
      <c r="V12" s="18"/>
      <c r="W12" s="23"/>
      <c r="X12" s="18"/>
      <c r="Y12" s="18"/>
      <c r="Z12" s="22"/>
      <c r="AA12" s="20"/>
      <c r="AB12" s="20"/>
      <c r="AC12" s="22"/>
      <c r="AD12" s="20"/>
      <c r="AE12" s="20"/>
      <c r="AF12" s="22"/>
      <c r="AG12" s="20"/>
      <c r="AH12" s="20"/>
      <c r="AI12" s="22"/>
      <c r="AJ12" s="20"/>
      <c r="AK12" s="20"/>
      <c r="AL12" s="22"/>
      <c r="AM12" s="20"/>
      <c r="AN12" s="20"/>
      <c r="AO12" s="22"/>
      <c r="AP12" s="57"/>
      <c r="AQ12" s="57"/>
      <c r="AR12" s="58"/>
      <c r="AS12" s="241">
        <v>4.99</v>
      </c>
      <c r="AT12" s="238">
        <v>0.62130462143608989</v>
      </c>
      <c r="AU12" s="1">
        <v>-1.19</v>
      </c>
      <c r="AW12" s="238">
        <v>1.1259855062681829</v>
      </c>
    </row>
    <row r="13" spans="1:49" x14ac:dyDescent="0.3">
      <c r="A13" s="257" t="s">
        <v>8</v>
      </c>
      <c r="B13" s="5" t="s">
        <v>54</v>
      </c>
      <c r="C13" s="6" t="s">
        <v>44</v>
      </c>
      <c r="D13" s="6" t="s">
        <v>36</v>
      </c>
      <c r="E13" s="24"/>
      <c r="F13" s="24"/>
      <c r="G13" s="62"/>
      <c r="H13" s="258"/>
      <c r="I13" s="24"/>
      <c r="J13" s="24"/>
      <c r="K13" s="16"/>
      <c r="L13" s="16"/>
      <c r="M13" s="16"/>
      <c r="N13" s="21"/>
      <c r="O13" s="43"/>
      <c r="P13" s="43"/>
      <c r="Q13" s="44"/>
      <c r="R13" s="18"/>
      <c r="S13" s="18"/>
      <c r="T13" s="23"/>
      <c r="U13" s="18"/>
      <c r="V13" s="18"/>
      <c r="W13" s="23"/>
      <c r="X13" s="18"/>
      <c r="Y13" s="18"/>
      <c r="Z13" s="22"/>
      <c r="AA13" s="20"/>
      <c r="AB13" s="20"/>
      <c r="AC13" s="22"/>
      <c r="AD13" s="20"/>
      <c r="AE13" s="20"/>
      <c r="AF13" s="22"/>
      <c r="AG13" s="20"/>
      <c r="AH13" s="20"/>
      <c r="AI13" s="22"/>
      <c r="AJ13" s="20"/>
      <c r="AK13" s="20"/>
      <c r="AL13" s="22"/>
      <c r="AM13" s="20"/>
      <c r="AN13" s="20"/>
      <c r="AO13" s="22"/>
      <c r="AP13" s="57"/>
      <c r="AQ13" s="57"/>
      <c r="AR13" s="58"/>
      <c r="AS13" s="241">
        <v>9.9499999999999993</v>
      </c>
      <c r="AT13" s="238">
        <v>9.5393228144144485E-2</v>
      </c>
      <c r="AU13" s="242"/>
      <c r="AV13" s="254">
        <v>3.94</v>
      </c>
      <c r="AW13" s="238">
        <v>0.23498271042059848</v>
      </c>
    </row>
    <row r="14" spans="1:49" x14ac:dyDescent="0.3">
      <c r="A14" s="257" t="s">
        <v>9</v>
      </c>
      <c r="B14" s="5" t="s">
        <v>57</v>
      </c>
      <c r="C14" s="6" t="s">
        <v>58</v>
      </c>
      <c r="D14" s="6" t="s">
        <v>59</v>
      </c>
      <c r="E14" s="24"/>
      <c r="F14" s="24"/>
      <c r="G14" s="62"/>
      <c r="H14" s="258"/>
      <c r="I14" s="24"/>
      <c r="J14" s="24"/>
      <c r="K14" s="16"/>
      <c r="L14" s="16"/>
      <c r="M14" s="16"/>
      <c r="N14" s="21"/>
      <c r="O14" s="43"/>
      <c r="P14" s="43"/>
      <c r="Q14" s="44"/>
      <c r="R14" s="18"/>
      <c r="S14" s="18"/>
      <c r="T14" s="23"/>
      <c r="U14" s="18"/>
      <c r="V14" s="18"/>
      <c r="W14" s="23"/>
      <c r="X14" s="18"/>
      <c r="Y14" s="18"/>
      <c r="Z14" s="22"/>
      <c r="AA14" s="20"/>
      <c r="AB14" s="20"/>
      <c r="AC14" s="22"/>
      <c r="AD14" s="20"/>
      <c r="AE14" s="20"/>
      <c r="AF14" s="22"/>
      <c r="AG14" s="20"/>
      <c r="AH14" s="20"/>
      <c r="AI14" s="22"/>
      <c r="AJ14" s="20"/>
      <c r="AK14" s="20"/>
      <c r="AL14" s="22"/>
      <c r="AM14" s="20"/>
      <c r="AN14" s="20"/>
      <c r="AO14" s="22"/>
      <c r="AP14" s="57"/>
      <c r="AQ14" s="57"/>
      <c r="AR14" s="58"/>
      <c r="AS14" s="241">
        <v>9.6999999999999993</v>
      </c>
      <c r="AT14" s="238">
        <v>6.1607175406945047E-2</v>
      </c>
      <c r="AU14" s="1">
        <v>3.94</v>
      </c>
      <c r="AW14" s="238">
        <v>3.667111770090524E-2</v>
      </c>
    </row>
    <row r="15" spans="1:49" x14ac:dyDescent="0.3">
      <c r="A15" s="257" t="s">
        <v>10</v>
      </c>
      <c r="B15" s="5" t="s">
        <v>60</v>
      </c>
      <c r="C15" s="6" t="s">
        <v>61</v>
      </c>
      <c r="D15" s="6" t="s">
        <v>36</v>
      </c>
      <c r="E15" s="24"/>
      <c r="F15" s="24"/>
      <c r="G15" s="62"/>
      <c r="H15" s="258"/>
      <c r="I15" s="24"/>
      <c r="J15" s="24"/>
      <c r="K15" s="16"/>
      <c r="L15" s="16"/>
      <c r="M15" s="16"/>
      <c r="N15" s="21"/>
      <c r="O15" s="43"/>
      <c r="P15" s="43"/>
      <c r="Q15" s="44"/>
      <c r="R15" s="18"/>
      <c r="S15" s="18"/>
      <c r="T15" s="23"/>
      <c r="U15" s="18"/>
      <c r="V15" s="18"/>
      <c r="W15" s="23"/>
      <c r="X15" s="18"/>
      <c r="Y15" s="18"/>
      <c r="Z15" s="22"/>
      <c r="AA15" s="20"/>
      <c r="AB15" s="20"/>
      <c r="AC15" s="22"/>
      <c r="AD15" s="20"/>
      <c r="AE15" s="20"/>
      <c r="AF15" s="22"/>
      <c r="AG15" s="20"/>
      <c r="AH15" s="20"/>
      <c r="AI15" s="22"/>
      <c r="AJ15" s="20"/>
      <c r="AK15" s="20"/>
      <c r="AL15" s="22"/>
      <c r="AM15" s="20"/>
      <c r="AN15" s="20"/>
      <c r="AO15" s="22"/>
      <c r="AP15" s="57"/>
      <c r="AQ15" s="57"/>
      <c r="AR15" s="58"/>
      <c r="AS15" s="241">
        <v>8.44</v>
      </c>
      <c r="AT15" s="238">
        <v>0.13294775768130959</v>
      </c>
      <c r="AU15" s="242"/>
      <c r="AV15" s="254">
        <v>7.09</v>
      </c>
      <c r="AW15" s="238">
        <v>3.0863740216691507E-3</v>
      </c>
    </row>
    <row r="16" spans="1:49" x14ac:dyDescent="0.3">
      <c r="A16" s="257" t="s">
        <v>11</v>
      </c>
      <c r="B16" s="5" t="s">
        <v>108</v>
      </c>
      <c r="C16" s="6" t="s">
        <v>62</v>
      </c>
      <c r="D16" s="6" t="s">
        <v>63</v>
      </c>
      <c r="E16" s="24"/>
      <c r="F16" s="24"/>
      <c r="G16" s="62"/>
      <c r="H16" s="258"/>
      <c r="I16" s="24"/>
      <c r="J16" s="24"/>
      <c r="K16" s="16"/>
      <c r="L16" s="16"/>
      <c r="M16" s="16"/>
      <c r="N16" s="21"/>
      <c r="O16" s="43"/>
      <c r="P16" s="43"/>
      <c r="Q16" s="44"/>
      <c r="R16" s="18"/>
      <c r="S16" s="18"/>
      <c r="T16" s="23"/>
      <c r="U16" s="18"/>
      <c r="V16" s="18"/>
      <c r="W16" s="23"/>
      <c r="X16" s="18"/>
      <c r="Y16" s="18"/>
      <c r="Z16" s="22"/>
      <c r="AA16" s="20"/>
      <c r="AB16" s="20"/>
      <c r="AC16" s="22"/>
      <c r="AD16" s="20"/>
      <c r="AE16" s="20"/>
      <c r="AF16" s="22"/>
      <c r="AG16" s="20"/>
      <c r="AH16" s="20"/>
      <c r="AI16" s="22"/>
      <c r="AJ16" s="20"/>
      <c r="AK16" s="20"/>
      <c r="AL16" s="22"/>
      <c r="AM16" s="20"/>
      <c r="AN16" s="20"/>
      <c r="AO16" s="22"/>
      <c r="AP16" s="57"/>
      <c r="AQ16" s="57"/>
      <c r="AR16" s="58"/>
      <c r="AS16" s="241">
        <v>8.01</v>
      </c>
      <c r="AT16" s="238">
        <v>6.0520866350895538E-3</v>
      </c>
      <c r="AU16" s="1">
        <v>2.19</v>
      </c>
      <c r="AW16" s="238">
        <v>0.40664149270001387</v>
      </c>
    </row>
    <row r="17" spans="1:49" x14ac:dyDescent="0.3">
      <c r="A17" s="257" t="s">
        <v>12</v>
      </c>
      <c r="B17" s="5" t="s">
        <v>64</v>
      </c>
      <c r="C17" s="6" t="s">
        <v>65</v>
      </c>
      <c r="D17" s="6" t="s">
        <v>36</v>
      </c>
      <c r="E17" s="24"/>
      <c r="F17" s="24"/>
      <c r="G17" s="62"/>
      <c r="H17" s="258"/>
      <c r="I17" s="24"/>
      <c r="J17" s="24"/>
      <c r="K17" s="16"/>
      <c r="L17" s="16"/>
      <c r="M17" s="16"/>
      <c r="N17" s="21"/>
      <c r="O17" s="43"/>
      <c r="P17" s="43"/>
      <c r="Q17" s="44"/>
      <c r="R17" s="18"/>
      <c r="S17" s="18"/>
      <c r="T17" s="23"/>
      <c r="U17" s="18"/>
      <c r="V17" s="18"/>
      <c r="W17" s="23"/>
      <c r="X17" s="18"/>
      <c r="Y17" s="18"/>
      <c r="Z17" s="22"/>
      <c r="AA17" s="20"/>
      <c r="AB17" s="20"/>
      <c r="AC17" s="22"/>
      <c r="AD17" s="20"/>
      <c r="AE17" s="20"/>
      <c r="AF17" s="22"/>
      <c r="AG17" s="20"/>
      <c r="AH17" s="20"/>
      <c r="AI17" s="22"/>
      <c r="AJ17" s="20"/>
      <c r="AK17" s="20"/>
      <c r="AL17" s="22"/>
      <c r="AM17" s="20"/>
      <c r="AN17" s="20"/>
      <c r="AO17" s="22"/>
      <c r="AP17" s="57"/>
      <c r="AQ17" s="57"/>
      <c r="AR17" s="58"/>
      <c r="AS17" s="3">
        <v>10.1</v>
      </c>
      <c r="AT17" s="238">
        <v>0.20956798172878238</v>
      </c>
      <c r="AU17" s="242"/>
      <c r="AV17" s="254">
        <v>5.42</v>
      </c>
      <c r="AW17" s="238">
        <v>0.27603536225811676</v>
      </c>
    </row>
    <row r="18" spans="1:49" x14ac:dyDescent="0.3">
      <c r="A18" s="257" t="s">
        <v>13</v>
      </c>
      <c r="B18" s="5" t="s">
        <v>66</v>
      </c>
      <c r="C18" s="6" t="s">
        <v>44</v>
      </c>
      <c r="D18" s="6" t="s">
        <v>67</v>
      </c>
      <c r="E18" s="24"/>
      <c r="F18" s="24"/>
      <c r="G18" s="62"/>
      <c r="H18" s="258"/>
      <c r="I18" s="24"/>
      <c r="J18" s="24"/>
      <c r="K18" s="16"/>
      <c r="L18" s="16"/>
      <c r="M18" s="16"/>
      <c r="N18" s="21"/>
      <c r="O18" s="43"/>
      <c r="P18" s="43"/>
      <c r="Q18" s="44"/>
      <c r="R18" s="18"/>
      <c r="S18" s="18"/>
      <c r="T18" s="23"/>
      <c r="U18" s="18"/>
      <c r="V18" s="18"/>
      <c r="W18" s="23"/>
      <c r="X18" s="18"/>
      <c r="Y18" s="18"/>
      <c r="Z18" s="22"/>
      <c r="AA18" s="20"/>
      <c r="AB18" s="20"/>
      <c r="AC18" s="22"/>
      <c r="AD18" s="20"/>
      <c r="AE18" s="20"/>
      <c r="AF18" s="22"/>
      <c r="AG18" s="20"/>
      <c r="AH18" s="20"/>
      <c r="AI18" s="22"/>
      <c r="AJ18" s="20"/>
      <c r="AK18" s="20"/>
      <c r="AL18" s="22"/>
      <c r="AM18" s="20"/>
      <c r="AN18" s="20"/>
      <c r="AO18" s="22"/>
      <c r="AP18" s="57"/>
      <c r="AQ18" s="57"/>
      <c r="AR18" s="58"/>
      <c r="AS18" s="3">
        <v>10.86</v>
      </c>
      <c r="AT18" s="238">
        <v>0.31158692910607744</v>
      </c>
      <c r="AU18" s="1">
        <v>2.88</v>
      </c>
      <c r="AW18" s="238">
        <v>0.19225681059355434</v>
      </c>
    </row>
    <row r="19" spans="1:49" x14ac:dyDescent="0.3">
      <c r="A19" s="257" t="s">
        <v>14</v>
      </c>
      <c r="B19" s="5" t="s">
        <v>64</v>
      </c>
      <c r="C19" s="6" t="s">
        <v>68</v>
      </c>
      <c r="D19" s="6" t="s">
        <v>36</v>
      </c>
      <c r="E19" s="24"/>
      <c r="F19" s="24"/>
      <c r="G19" s="62"/>
      <c r="H19" s="258"/>
      <c r="I19" s="24"/>
      <c r="J19" s="24"/>
      <c r="K19" s="16"/>
      <c r="L19" s="16"/>
      <c r="M19" s="16"/>
      <c r="N19" s="21"/>
      <c r="O19" s="43"/>
      <c r="P19" s="43"/>
      <c r="Q19" s="44"/>
      <c r="R19" s="18"/>
      <c r="S19" s="18"/>
      <c r="T19" s="23"/>
      <c r="U19" s="18"/>
      <c r="V19" s="18"/>
      <c r="W19" s="23"/>
      <c r="X19" s="18"/>
      <c r="Y19" s="18"/>
      <c r="Z19" s="22"/>
      <c r="AA19" s="20"/>
      <c r="AB19" s="20"/>
      <c r="AC19" s="22"/>
      <c r="AD19" s="20"/>
      <c r="AE19" s="20"/>
      <c r="AF19" s="22"/>
      <c r="AG19" s="20"/>
      <c r="AH19" s="20"/>
      <c r="AI19" s="22"/>
      <c r="AJ19" s="20"/>
      <c r="AK19" s="20"/>
      <c r="AL19" s="22"/>
      <c r="AM19" s="20"/>
      <c r="AN19" s="20"/>
      <c r="AO19" s="22"/>
      <c r="AP19" s="57"/>
      <c r="AQ19" s="57"/>
      <c r="AR19" s="58"/>
      <c r="AS19" s="3">
        <v>9.3000000000000007</v>
      </c>
      <c r="AT19" s="238">
        <v>0.55174864303425819</v>
      </c>
      <c r="AU19" s="242"/>
      <c r="AV19" s="254">
        <v>5.83</v>
      </c>
      <c r="AW19" s="238">
        <v>0.99505839672378238</v>
      </c>
    </row>
    <row r="20" spans="1:49" x14ac:dyDescent="0.3">
      <c r="A20" s="257" t="s">
        <v>15</v>
      </c>
      <c r="B20" s="5" t="s">
        <v>69</v>
      </c>
      <c r="C20" s="6" t="s">
        <v>70</v>
      </c>
      <c r="D20" s="6" t="s">
        <v>71</v>
      </c>
      <c r="E20" s="24"/>
      <c r="F20" s="24"/>
      <c r="G20" s="62"/>
      <c r="H20" s="258"/>
      <c r="I20" s="24"/>
      <c r="J20" s="24"/>
      <c r="K20" s="16"/>
      <c r="L20" s="16"/>
      <c r="M20" s="16"/>
      <c r="N20" s="21"/>
      <c r="O20" s="43"/>
      <c r="P20" s="43"/>
      <c r="Q20" s="44"/>
      <c r="R20" s="18"/>
      <c r="S20" s="18"/>
      <c r="T20" s="23"/>
      <c r="U20" s="18"/>
      <c r="V20" s="18"/>
      <c r="W20" s="23"/>
      <c r="X20" s="18"/>
      <c r="Y20" s="18"/>
      <c r="Z20" s="22"/>
      <c r="AA20" s="20"/>
      <c r="AB20" s="20"/>
      <c r="AC20" s="22"/>
      <c r="AD20" s="20"/>
      <c r="AE20" s="20"/>
      <c r="AF20" s="22"/>
      <c r="AG20" s="20"/>
      <c r="AH20" s="20"/>
      <c r="AI20" s="22"/>
      <c r="AJ20" s="20"/>
      <c r="AK20" s="20"/>
      <c r="AL20" s="22"/>
      <c r="AM20" s="20"/>
      <c r="AN20" s="20"/>
      <c r="AO20" s="22"/>
      <c r="AP20" s="57"/>
      <c r="AQ20" s="57"/>
      <c r="AR20" s="58"/>
      <c r="AS20" s="3">
        <v>7.83</v>
      </c>
      <c r="AT20" s="238">
        <v>0.26815281163309435</v>
      </c>
      <c r="AU20" s="1">
        <v>-0.55000000000000004</v>
      </c>
      <c r="AW20" s="238">
        <v>0.43668519976834597</v>
      </c>
    </row>
    <row r="21" spans="1:49" x14ac:dyDescent="0.3">
      <c r="A21" s="257" t="s">
        <v>16</v>
      </c>
      <c r="B21" s="5" t="s">
        <v>72</v>
      </c>
      <c r="C21" s="6" t="s">
        <v>73</v>
      </c>
      <c r="D21" s="6" t="s">
        <v>36</v>
      </c>
      <c r="E21" s="24"/>
      <c r="F21" s="24"/>
      <c r="G21" s="62"/>
      <c r="H21" s="258"/>
      <c r="I21" s="24"/>
      <c r="J21" s="24"/>
      <c r="K21" s="16"/>
      <c r="L21" s="16"/>
      <c r="M21" s="16"/>
      <c r="N21" s="21"/>
      <c r="O21" s="43"/>
      <c r="P21" s="43"/>
      <c r="Q21" s="44"/>
      <c r="R21" s="18"/>
      <c r="S21" s="18"/>
      <c r="T21" s="23"/>
      <c r="U21" s="18"/>
      <c r="V21" s="18"/>
      <c r="W21" s="23"/>
      <c r="X21" s="18"/>
      <c r="Y21" s="18"/>
      <c r="Z21" s="22"/>
      <c r="AA21" s="20"/>
      <c r="AB21" s="20"/>
      <c r="AC21" s="22"/>
      <c r="AD21" s="20"/>
      <c r="AE21" s="20"/>
      <c r="AF21" s="22"/>
      <c r="AG21" s="20"/>
      <c r="AH21" s="20"/>
      <c r="AI21" s="22"/>
      <c r="AJ21" s="20"/>
      <c r="AK21" s="20"/>
      <c r="AL21" s="22"/>
      <c r="AM21" s="20"/>
      <c r="AN21" s="20"/>
      <c r="AO21" s="22"/>
      <c r="AP21" s="57"/>
      <c r="AQ21" s="57"/>
      <c r="AR21" s="58"/>
      <c r="AS21" s="3">
        <v>10.51</v>
      </c>
      <c r="AT21" s="238">
        <v>6.8875410752355912E-2</v>
      </c>
      <c r="AU21" s="242"/>
      <c r="AV21" s="254">
        <v>4.8499999999999996</v>
      </c>
      <c r="AW21" s="238">
        <v>0.20676532016092844</v>
      </c>
    </row>
    <row r="22" spans="1:49" x14ac:dyDescent="0.3">
      <c r="A22" s="257" t="s">
        <v>17</v>
      </c>
      <c r="B22" s="5" t="s">
        <v>74</v>
      </c>
      <c r="C22" s="6" t="s">
        <v>75</v>
      </c>
      <c r="D22" s="6" t="s">
        <v>76</v>
      </c>
      <c r="E22" s="24"/>
      <c r="F22" s="24"/>
      <c r="G22" s="62"/>
      <c r="H22" s="258"/>
      <c r="I22" s="24"/>
      <c r="J22" s="24"/>
      <c r="K22" s="16"/>
      <c r="L22" s="16"/>
      <c r="M22" s="16"/>
      <c r="N22" s="21"/>
      <c r="O22" s="43"/>
      <c r="P22" s="43"/>
      <c r="Q22" s="44"/>
      <c r="R22" s="18"/>
      <c r="S22" s="18"/>
      <c r="T22" s="23"/>
      <c r="U22" s="18"/>
      <c r="V22" s="18"/>
      <c r="W22" s="23"/>
      <c r="X22" s="18"/>
      <c r="Y22" s="18"/>
      <c r="Z22" s="22"/>
      <c r="AA22" s="20"/>
      <c r="AB22" s="20"/>
      <c r="AC22" s="22"/>
      <c r="AD22" s="20"/>
      <c r="AE22" s="20"/>
      <c r="AF22" s="22"/>
      <c r="AG22" s="20"/>
      <c r="AH22" s="20"/>
      <c r="AI22" s="22"/>
      <c r="AJ22" s="20"/>
      <c r="AK22" s="20"/>
      <c r="AL22" s="22"/>
      <c r="AM22" s="20"/>
      <c r="AN22" s="20"/>
      <c r="AO22" s="22"/>
      <c r="AP22" s="57"/>
      <c r="AQ22" s="57"/>
      <c r="AR22" s="58"/>
      <c r="AS22" s="3">
        <v>10.050000000000001</v>
      </c>
      <c r="AT22" s="238">
        <v>4.9831401617833823E-2</v>
      </c>
      <c r="AU22" s="1">
        <v>5.0999999999999996</v>
      </c>
      <c r="AW22" s="238">
        <v>0.10311346806440004</v>
      </c>
    </row>
    <row r="23" spans="1:49" x14ac:dyDescent="0.3">
      <c r="A23" s="257" t="s">
        <v>18</v>
      </c>
      <c r="B23" s="5" t="s">
        <v>109</v>
      </c>
      <c r="C23" s="6" t="s">
        <v>77</v>
      </c>
      <c r="D23" s="6" t="s">
        <v>36</v>
      </c>
      <c r="E23" s="24"/>
      <c r="F23" s="24"/>
      <c r="G23" s="62"/>
      <c r="H23" s="258"/>
      <c r="I23" s="24"/>
      <c r="J23" s="24"/>
      <c r="K23" s="16"/>
      <c r="L23" s="16"/>
      <c r="M23" s="16"/>
      <c r="N23" s="21"/>
      <c r="O23" s="43"/>
      <c r="P23" s="43"/>
      <c r="Q23" s="44"/>
      <c r="R23" s="18"/>
      <c r="S23" s="18"/>
      <c r="T23" s="23"/>
      <c r="U23" s="18"/>
      <c r="V23" s="18"/>
      <c r="W23" s="23"/>
      <c r="X23" s="18"/>
      <c r="Y23" s="18"/>
      <c r="Z23" s="22"/>
      <c r="AA23" s="20"/>
      <c r="AB23" s="20"/>
      <c r="AC23" s="22"/>
      <c r="AD23" s="20"/>
      <c r="AE23" s="20"/>
      <c r="AF23" s="22"/>
      <c r="AG23" s="20"/>
      <c r="AH23" s="20"/>
      <c r="AI23" s="22"/>
      <c r="AJ23" s="20"/>
      <c r="AK23" s="20"/>
      <c r="AL23" s="22"/>
      <c r="AM23" s="20"/>
      <c r="AN23" s="20"/>
      <c r="AO23" s="22"/>
      <c r="AP23" s="57"/>
      <c r="AQ23" s="57"/>
      <c r="AR23" s="58"/>
      <c r="AS23" s="3">
        <v>10.08</v>
      </c>
      <c r="AT23" s="238">
        <v>4.7130404327444766E-2</v>
      </c>
      <c r="AU23" s="242"/>
      <c r="AV23" s="254">
        <v>3.78</v>
      </c>
      <c r="AW23" s="238">
        <v>0.13352830154105216</v>
      </c>
    </row>
    <row r="24" spans="1:49" x14ac:dyDescent="0.3">
      <c r="A24" s="257" t="s">
        <v>19</v>
      </c>
      <c r="B24" s="5" t="s">
        <v>78</v>
      </c>
      <c r="C24" s="6" t="s">
        <v>44</v>
      </c>
      <c r="D24" s="6" t="s">
        <v>79</v>
      </c>
      <c r="E24" s="24"/>
      <c r="F24" s="24"/>
      <c r="G24" s="62"/>
      <c r="H24" s="258"/>
      <c r="I24" s="24"/>
      <c r="J24" s="24"/>
      <c r="K24" s="16"/>
      <c r="L24" s="16"/>
      <c r="M24" s="16"/>
      <c r="N24" s="21"/>
      <c r="O24" s="43"/>
      <c r="P24" s="43"/>
      <c r="Q24" s="44"/>
      <c r="R24" s="18"/>
      <c r="S24" s="18"/>
      <c r="T24" s="23"/>
      <c r="U24" s="18"/>
      <c r="V24" s="18"/>
      <c r="W24" s="23"/>
      <c r="X24" s="18"/>
      <c r="Y24" s="18"/>
      <c r="Z24" s="22"/>
      <c r="AA24" s="20"/>
      <c r="AB24" s="20"/>
      <c r="AC24" s="22"/>
      <c r="AD24" s="20"/>
      <c r="AE24" s="20"/>
      <c r="AF24" s="22"/>
      <c r="AG24" s="20"/>
      <c r="AH24" s="20"/>
      <c r="AI24" s="22"/>
      <c r="AJ24" s="20"/>
      <c r="AK24" s="20"/>
      <c r="AL24" s="22"/>
      <c r="AM24" s="20"/>
      <c r="AN24" s="20"/>
      <c r="AO24" s="22"/>
      <c r="AP24" s="57"/>
      <c r="AQ24" s="57"/>
      <c r="AR24" s="58"/>
      <c r="AS24" s="3">
        <v>10.44</v>
      </c>
      <c r="AT24" s="238">
        <v>6.676866953641114E-2</v>
      </c>
      <c r="AU24" s="1">
        <v>2.35</v>
      </c>
      <c r="AW24" s="238">
        <v>0.2236927048480257</v>
      </c>
    </row>
    <row r="25" spans="1:49" x14ac:dyDescent="0.3">
      <c r="A25" s="257" t="s">
        <v>20</v>
      </c>
      <c r="B25" s="5" t="s">
        <v>80</v>
      </c>
      <c r="C25" s="6" t="s">
        <v>81</v>
      </c>
      <c r="D25" s="6" t="s">
        <v>36</v>
      </c>
      <c r="E25" s="24"/>
      <c r="F25" s="24"/>
      <c r="G25" s="62"/>
      <c r="H25" s="258"/>
      <c r="I25" s="24"/>
      <c r="J25" s="24"/>
      <c r="K25" s="16"/>
      <c r="L25" s="16"/>
      <c r="M25" s="16"/>
      <c r="N25" s="21"/>
      <c r="O25" s="43"/>
      <c r="P25" s="43"/>
      <c r="Q25" s="44"/>
      <c r="R25" s="18"/>
      <c r="S25" s="18"/>
      <c r="T25" s="23"/>
      <c r="U25" s="18"/>
      <c r="V25" s="18"/>
      <c r="W25" s="23"/>
      <c r="X25" s="18"/>
      <c r="Y25" s="18"/>
      <c r="Z25" s="22"/>
      <c r="AA25" s="20"/>
      <c r="AB25" s="20"/>
      <c r="AC25" s="22"/>
      <c r="AD25" s="20"/>
      <c r="AE25" s="20"/>
      <c r="AF25" s="22"/>
      <c r="AG25" s="20"/>
      <c r="AH25" s="20"/>
      <c r="AI25" s="22"/>
      <c r="AJ25" s="20"/>
      <c r="AK25" s="20"/>
      <c r="AL25" s="22"/>
      <c r="AM25" s="20"/>
      <c r="AN25" s="20"/>
      <c r="AO25" s="22"/>
      <c r="AP25" s="57"/>
      <c r="AQ25" s="57"/>
      <c r="AR25" s="58"/>
      <c r="AS25" s="3">
        <v>9.59</v>
      </c>
      <c r="AT25" s="238">
        <v>0.19217742512944311</v>
      </c>
      <c r="AU25" s="242"/>
      <c r="AV25" s="254">
        <v>5.07</v>
      </c>
      <c r="AW25" s="238">
        <v>0.39038473444815514</v>
      </c>
    </row>
    <row r="26" spans="1:49" x14ac:dyDescent="0.3">
      <c r="A26" s="257" t="s">
        <v>21</v>
      </c>
      <c r="B26" s="5" t="s">
        <v>82</v>
      </c>
      <c r="C26" s="6" t="s">
        <v>44</v>
      </c>
      <c r="D26" s="6" t="s">
        <v>83</v>
      </c>
      <c r="E26" s="24"/>
      <c r="F26" s="24"/>
      <c r="G26" s="62"/>
      <c r="H26" s="258"/>
      <c r="I26" s="24"/>
      <c r="J26" s="24"/>
      <c r="K26" s="16"/>
      <c r="L26" s="16"/>
      <c r="M26" s="16"/>
      <c r="N26" s="21"/>
      <c r="O26" s="43"/>
      <c r="P26" s="43"/>
      <c r="Q26" s="44"/>
      <c r="R26" s="18"/>
      <c r="S26" s="18"/>
      <c r="T26" s="23"/>
      <c r="U26" s="18"/>
      <c r="V26" s="18"/>
      <c r="W26" s="23"/>
      <c r="X26" s="18"/>
      <c r="Y26" s="18"/>
      <c r="Z26" s="22"/>
      <c r="AA26" s="20"/>
      <c r="AB26" s="20"/>
      <c r="AC26" s="22"/>
      <c r="AD26" s="20"/>
      <c r="AE26" s="20"/>
      <c r="AF26" s="22"/>
      <c r="AG26" s="20"/>
      <c r="AH26" s="20"/>
      <c r="AI26" s="22"/>
      <c r="AJ26" s="20"/>
      <c r="AK26" s="20"/>
      <c r="AL26" s="22"/>
      <c r="AM26" s="20"/>
      <c r="AN26" s="20"/>
      <c r="AO26" s="22"/>
      <c r="AP26" s="57"/>
      <c r="AQ26" s="57"/>
      <c r="AR26" s="58"/>
      <c r="AS26" s="3">
        <v>7.98</v>
      </c>
      <c r="AT26" s="238">
        <v>2.6591673280870004E-2</v>
      </c>
      <c r="AU26" s="1">
        <v>2.72</v>
      </c>
      <c r="AW26" s="238">
        <v>0.2711392396467765</v>
      </c>
    </row>
    <row r="27" spans="1:49" x14ac:dyDescent="0.3">
      <c r="A27" s="257" t="s">
        <v>22</v>
      </c>
      <c r="B27" s="5" t="s">
        <v>84</v>
      </c>
      <c r="C27" s="6" t="s">
        <v>85</v>
      </c>
      <c r="D27" s="6" t="s">
        <v>36</v>
      </c>
      <c r="E27" s="24"/>
      <c r="F27" s="24"/>
      <c r="G27" s="62"/>
      <c r="H27" s="258"/>
      <c r="I27" s="24"/>
      <c r="J27" s="24"/>
      <c r="K27" s="16"/>
      <c r="L27" s="16"/>
      <c r="M27" s="16"/>
      <c r="N27" s="21"/>
      <c r="O27" s="43"/>
      <c r="P27" s="43"/>
      <c r="Q27" s="44"/>
      <c r="R27" s="18"/>
      <c r="S27" s="18"/>
      <c r="T27" s="23"/>
      <c r="U27" s="18"/>
      <c r="V27" s="18"/>
      <c r="W27" s="23"/>
      <c r="X27" s="18"/>
      <c r="Y27" s="18"/>
      <c r="Z27" s="22"/>
      <c r="AA27" s="20"/>
      <c r="AB27" s="20"/>
      <c r="AC27" s="22"/>
      <c r="AD27" s="20"/>
      <c r="AE27" s="20"/>
      <c r="AF27" s="22"/>
      <c r="AG27" s="20"/>
      <c r="AH27" s="20"/>
      <c r="AI27" s="22"/>
      <c r="AJ27" s="20"/>
      <c r="AK27" s="20"/>
      <c r="AL27" s="22"/>
      <c r="AM27" s="20"/>
      <c r="AN27" s="20"/>
      <c r="AO27" s="22"/>
      <c r="AP27" s="57"/>
      <c r="AQ27" s="57"/>
      <c r="AR27" s="58"/>
      <c r="AS27" s="3">
        <v>8.73</v>
      </c>
      <c r="AT27" s="261">
        <v>0.21685927158368662</v>
      </c>
      <c r="AU27" s="244"/>
      <c r="AV27" s="262">
        <v>5.89</v>
      </c>
      <c r="AW27" s="261">
        <v>0.41148802803411183</v>
      </c>
    </row>
    <row r="28" spans="1:49" x14ac:dyDescent="0.3">
      <c r="A28" s="257" t="s">
        <v>23</v>
      </c>
      <c r="B28" s="5" t="s">
        <v>86</v>
      </c>
      <c r="C28" s="6" t="s">
        <v>87</v>
      </c>
      <c r="D28" s="6" t="s">
        <v>88</v>
      </c>
      <c r="E28" s="24"/>
      <c r="F28" s="24"/>
      <c r="G28" s="62"/>
      <c r="H28" s="258"/>
      <c r="I28" s="24"/>
      <c r="J28" s="24"/>
      <c r="K28" s="16"/>
      <c r="L28" s="16"/>
      <c r="M28" s="16"/>
      <c r="N28" s="21"/>
      <c r="O28" s="43"/>
      <c r="P28" s="43"/>
      <c r="Q28" s="44"/>
      <c r="R28" s="18"/>
      <c r="S28" s="18"/>
      <c r="T28" s="23"/>
      <c r="U28" s="18"/>
      <c r="V28" s="18"/>
      <c r="W28" s="23"/>
      <c r="X28" s="18"/>
      <c r="Y28" s="18"/>
      <c r="Z28" s="22"/>
      <c r="AA28" s="20"/>
      <c r="AB28" s="20"/>
      <c r="AC28" s="22"/>
      <c r="AD28" s="20"/>
      <c r="AE28" s="20"/>
      <c r="AF28" s="22"/>
      <c r="AG28" s="20"/>
      <c r="AH28" s="20"/>
      <c r="AI28" s="22"/>
      <c r="AJ28" s="20"/>
      <c r="AK28" s="20"/>
      <c r="AL28" s="22"/>
      <c r="AM28" s="20"/>
      <c r="AN28" s="20"/>
      <c r="AO28" s="22"/>
      <c r="AP28" s="57"/>
      <c r="AQ28" s="57"/>
      <c r="AR28" s="58"/>
      <c r="AS28" s="3">
        <v>10.42</v>
      </c>
      <c r="AT28" s="238">
        <v>0.46624824393109859</v>
      </c>
      <c r="AU28" s="1">
        <v>1.32</v>
      </c>
      <c r="AW28" s="238">
        <v>0.82723872131227327</v>
      </c>
    </row>
    <row r="29" spans="1:49" x14ac:dyDescent="0.3">
      <c r="A29" s="257" t="s">
        <v>24</v>
      </c>
      <c r="B29" s="5" t="s">
        <v>89</v>
      </c>
      <c r="C29" s="6" t="s">
        <v>42</v>
      </c>
      <c r="D29" s="6" t="s">
        <v>36</v>
      </c>
      <c r="E29" s="24"/>
      <c r="F29" s="24"/>
      <c r="G29" s="62"/>
      <c r="H29" s="258"/>
      <c r="I29" s="24"/>
      <c r="J29" s="24"/>
      <c r="K29" s="16"/>
      <c r="L29" s="16"/>
      <c r="M29" s="16"/>
      <c r="N29" s="21"/>
      <c r="O29" s="43"/>
      <c r="P29" s="43"/>
      <c r="Q29" s="44"/>
      <c r="R29" s="18"/>
      <c r="S29" s="18"/>
      <c r="T29" s="23"/>
      <c r="U29" s="18"/>
      <c r="V29" s="18"/>
      <c r="W29" s="23"/>
      <c r="X29" s="18"/>
      <c r="Y29" s="18"/>
      <c r="Z29" s="22"/>
      <c r="AA29" s="20"/>
      <c r="AB29" s="20"/>
      <c r="AC29" s="22"/>
      <c r="AD29" s="20"/>
      <c r="AE29" s="20"/>
      <c r="AF29" s="22"/>
      <c r="AG29" s="20"/>
      <c r="AH29" s="20"/>
      <c r="AI29" s="22"/>
      <c r="AJ29" s="20"/>
      <c r="AK29" s="20"/>
      <c r="AL29" s="22"/>
      <c r="AM29" s="20"/>
      <c r="AN29" s="20"/>
      <c r="AO29" s="22"/>
      <c r="AP29" s="57"/>
      <c r="AQ29" s="57"/>
      <c r="AR29" s="58"/>
      <c r="AS29" s="3">
        <v>12.12</v>
      </c>
      <c r="AT29" s="238">
        <v>5.7419856633065515E-2</v>
      </c>
      <c r="AU29" s="242"/>
      <c r="AV29" s="254">
        <v>4.95</v>
      </c>
      <c r="AW29" s="238">
        <v>0.26524673357717243</v>
      </c>
    </row>
    <row r="30" spans="1:49" x14ac:dyDescent="0.3">
      <c r="A30" s="257" t="s">
        <v>25</v>
      </c>
      <c r="B30" s="5" t="s">
        <v>90</v>
      </c>
      <c r="C30" s="6" t="s">
        <v>44</v>
      </c>
      <c r="D30" s="6" t="s">
        <v>91</v>
      </c>
      <c r="E30" s="24"/>
      <c r="F30" s="24"/>
      <c r="G30" s="62"/>
      <c r="H30" s="258"/>
      <c r="I30" s="24"/>
      <c r="J30" s="24"/>
      <c r="K30" s="16"/>
      <c r="L30" s="16"/>
      <c r="M30" s="16"/>
      <c r="N30" s="21"/>
      <c r="O30" s="43"/>
      <c r="P30" s="43"/>
      <c r="Q30" s="44"/>
      <c r="R30" s="18"/>
      <c r="S30" s="18"/>
      <c r="T30" s="23"/>
      <c r="U30" s="18"/>
      <c r="V30" s="18"/>
      <c r="W30" s="23"/>
      <c r="X30" s="18"/>
      <c r="Y30" s="18"/>
      <c r="Z30" s="22"/>
      <c r="AA30" s="20"/>
      <c r="AB30" s="20"/>
      <c r="AC30" s="22"/>
      <c r="AD30" s="20"/>
      <c r="AE30" s="20"/>
      <c r="AF30" s="22"/>
      <c r="AG30" s="20"/>
      <c r="AH30" s="20"/>
      <c r="AI30" s="22"/>
      <c r="AJ30" s="20"/>
      <c r="AK30" s="20"/>
      <c r="AL30" s="22"/>
      <c r="AM30" s="20"/>
      <c r="AN30" s="20"/>
      <c r="AO30" s="22"/>
      <c r="AP30" s="57"/>
      <c r="AQ30" s="57"/>
      <c r="AR30" s="58"/>
      <c r="AS30" s="3">
        <v>9.3699999999999992</v>
      </c>
      <c r="AT30" s="238">
        <v>0.97064832958931535</v>
      </c>
      <c r="AU30" s="1">
        <v>2.36</v>
      </c>
      <c r="AW30" s="238">
        <v>1.6032738981765067</v>
      </c>
    </row>
    <row r="31" spans="1:49" x14ac:dyDescent="0.3">
      <c r="A31" s="257" t="s">
        <v>26</v>
      </c>
      <c r="B31" s="5" t="s">
        <v>92</v>
      </c>
      <c r="C31" s="6" t="s">
        <v>93</v>
      </c>
      <c r="D31" s="6" t="s">
        <v>36</v>
      </c>
      <c r="E31" s="24"/>
      <c r="F31" s="24"/>
      <c r="G31" s="62"/>
      <c r="H31" s="258"/>
      <c r="I31" s="24"/>
      <c r="J31" s="24"/>
      <c r="K31" s="16"/>
      <c r="L31" s="16"/>
      <c r="M31" s="16"/>
      <c r="N31" s="21"/>
      <c r="O31" s="43"/>
      <c r="P31" s="43"/>
      <c r="Q31" s="44"/>
      <c r="R31" s="18"/>
      <c r="S31" s="18"/>
      <c r="T31" s="23"/>
      <c r="U31" s="18"/>
      <c r="V31" s="18"/>
      <c r="W31" s="23"/>
      <c r="X31" s="18"/>
      <c r="Y31" s="18"/>
      <c r="Z31" s="22"/>
      <c r="AA31" s="20"/>
      <c r="AB31" s="20"/>
      <c r="AC31" s="22"/>
      <c r="AD31" s="20"/>
      <c r="AE31" s="20"/>
      <c r="AF31" s="22"/>
      <c r="AG31" s="20"/>
      <c r="AH31" s="20"/>
      <c r="AI31" s="22"/>
      <c r="AJ31" s="20"/>
      <c r="AK31" s="20"/>
      <c r="AL31" s="22"/>
      <c r="AM31" s="20"/>
      <c r="AN31" s="20"/>
      <c r="AO31" s="22"/>
      <c r="AP31" s="57"/>
      <c r="AQ31" s="57"/>
      <c r="AR31" s="58"/>
      <c r="AS31" s="3">
        <v>10.06</v>
      </c>
      <c r="AT31" s="238">
        <v>9.1038339912365929E-2</v>
      </c>
      <c r="AU31" s="242"/>
      <c r="AV31" s="254">
        <v>5.44</v>
      </c>
      <c r="AW31" s="238">
        <v>2.4822779199693841E-2</v>
      </c>
    </row>
    <row r="32" spans="1:49" x14ac:dyDescent="0.3">
      <c r="A32" s="257" t="s">
        <v>27</v>
      </c>
      <c r="B32" s="5" t="s">
        <v>94</v>
      </c>
      <c r="C32" s="6" t="s">
        <v>95</v>
      </c>
      <c r="D32" s="6" t="s">
        <v>96</v>
      </c>
      <c r="E32" s="24"/>
      <c r="F32" s="24"/>
      <c r="G32" s="62"/>
      <c r="H32" s="258"/>
      <c r="I32" s="24"/>
      <c r="J32" s="24"/>
      <c r="K32" s="16"/>
      <c r="L32" s="16"/>
      <c r="M32" s="16"/>
      <c r="N32" s="21"/>
      <c r="O32" s="43"/>
      <c r="P32" s="43"/>
      <c r="Q32" s="44"/>
      <c r="R32" s="18"/>
      <c r="S32" s="18"/>
      <c r="T32" s="23"/>
      <c r="U32" s="18"/>
      <c r="V32" s="18"/>
      <c r="W32" s="23"/>
      <c r="X32" s="18"/>
      <c r="Y32" s="18"/>
      <c r="Z32" s="22"/>
      <c r="AA32" s="20"/>
      <c r="AB32" s="20"/>
      <c r="AC32" s="22"/>
      <c r="AD32" s="20"/>
      <c r="AE32" s="20"/>
      <c r="AF32" s="22"/>
      <c r="AG32" s="20"/>
      <c r="AH32" s="20"/>
      <c r="AI32" s="22"/>
      <c r="AJ32" s="20"/>
      <c r="AK32" s="20"/>
      <c r="AL32" s="22"/>
      <c r="AM32" s="20"/>
      <c r="AN32" s="20"/>
      <c r="AO32" s="22"/>
      <c r="AP32" s="57"/>
      <c r="AQ32" s="57"/>
      <c r="AR32" s="58"/>
      <c r="AS32" s="3">
        <v>9.86</v>
      </c>
      <c r="AT32" s="238">
        <v>0.11125138606080806</v>
      </c>
      <c r="AU32" s="1">
        <v>3.42</v>
      </c>
      <c r="AW32" s="238">
        <v>0.28017028088397677</v>
      </c>
    </row>
    <row r="33" spans="1:49" x14ac:dyDescent="0.3">
      <c r="A33" s="257" t="s">
        <v>28</v>
      </c>
      <c r="B33" s="5" t="s">
        <v>97</v>
      </c>
      <c r="C33" s="6" t="s">
        <v>98</v>
      </c>
      <c r="D33" s="6" t="s">
        <v>36</v>
      </c>
      <c r="E33" s="24"/>
      <c r="F33" s="24"/>
      <c r="G33" s="62"/>
      <c r="H33" s="258"/>
      <c r="I33" s="24"/>
      <c r="J33" s="24"/>
      <c r="K33" s="16"/>
      <c r="L33" s="16"/>
      <c r="M33" s="16"/>
      <c r="N33" s="21"/>
      <c r="O33" s="43"/>
      <c r="P33" s="43"/>
      <c r="Q33" s="44"/>
      <c r="R33" s="18"/>
      <c r="S33" s="18"/>
      <c r="T33" s="23"/>
      <c r="U33" s="18"/>
      <c r="V33" s="18"/>
      <c r="W33" s="23"/>
      <c r="X33" s="18"/>
      <c r="Y33" s="18"/>
      <c r="Z33" s="22"/>
      <c r="AA33" s="20"/>
      <c r="AB33" s="20"/>
      <c r="AC33" s="22"/>
      <c r="AD33" s="20"/>
      <c r="AE33" s="20"/>
      <c r="AF33" s="22"/>
      <c r="AG33" s="20"/>
      <c r="AH33" s="20"/>
      <c r="AI33" s="22"/>
      <c r="AJ33" s="20"/>
      <c r="AK33" s="20"/>
      <c r="AL33" s="22"/>
      <c r="AM33" s="20"/>
      <c r="AN33" s="20"/>
      <c r="AO33" s="22"/>
      <c r="AP33" s="57"/>
      <c r="AQ33" s="57"/>
      <c r="AR33" s="58"/>
      <c r="AS33" s="3">
        <v>10.16</v>
      </c>
      <c r="AT33" s="238">
        <v>0.32785359604526187</v>
      </c>
      <c r="AU33" s="242"/>
      <c r="AV33" s="254">
        <v>5.15</v>
      </c>
      <c r="AW33" s="238">
        <v>0.38998218350737318</v>
      </c>
    </row>
    <row r="34" spans="1:49" x14ac:dyDescent="0.3">
      <c r="A34" s="257" t="s">
        <v>29</v>
      </c>
      <c r="B34" s="5" t="s">
        <v>99</v>
      </c>
      <c r="C34" s="6" t="s">
        <v>44</v>
      </c>
      <c r="D34" s="6" t="s">
        <v>100</v>
      </c>
      <c r="E34" s="24"/>
      <c r="F34" s="24"/>
      <c r="G34" s="62"/>
      <c r="H34" s="258"/>
      <c r="I34" s="24"/>
      <c r="J34" s="24"/>
      <c r="K34" s="16"/>
      <c r="L34" s="16"/>
      <c r="M34" s="16"/>
      <c r="N34" s="21"/>
      <c r="O34" s="43"/>
      <c r="P34" s="43"/>
      <c r="Q34" s="44"/>
      <c r="R34" s="18"/>
      <c r="S34" s="18"/>
      <c r="T34" s="23"/>
      <c r="U34" s="18"/>
      <c r="V34" s="18"/>
      <c r="W34" s="23"/>
      <c r="X34" s="18"/>
      <c r="Y34" s="18"/>
      <c r="Z34" s="22"/>
      <c r="AA34" s="20"/>
      <c r="AB34" s="20"/>
      <c r="AC34" s="22"/>
      <c r="AD34" s="20"/>
      <c r="AE34" s="20"/>
      <c r="AF34" s="22"/>
      <c r="AG34" s="20"/>
      <c r="AH34" s="20"/>
      <c r="AI34" s="22"/>
      <c r="AJ34" s="20"/>
      <c r="AK34" s="20"/>
      <c r="AL34" s="22"/>
      <c r="AM34" s="20"/>
      <c r="AN34" s="20"/>
      <c r="AO34" s="22"/>
      <c r="AP34" s="57"/>
      <c r="AQ34" s="57"/>
      <c r="AR34" s="58"/>
      <c r="AS34" s="3">
        <v>8.08</v>
      </c>
      <c r="AT34" s="238">
        <v>6.2803546340596816E-2</v>
      </c>
      <c r="AU34" s="1">
        <v>3.15</v>
      </c>
      <c r="AW34" s="238">
        <v>0.1764217517341119</v>
      </c>
    </row>
    <row r="35" spans="1:49" x14ac:dyDescent="0.3">
      <c r="A35" s="257" t="s">
        <v>30</v>
      </c>
      <c r="B35" s="5" t="s">
        <v>101</v>
      </c>
      <c r="C35" s="6" t="s">
        <v>44</v>
      </c>
      <c r="D35" s="6" t="s">
        <v>88</v>
      </c>
      <c r="E35" s="24"/>
      <c r="F35" s="24"/>
      <c r="G35" s="62"/>
      <c r="H35" s="258"/>
      <c r="I35" s="24"/>
      <c r="J35" s="24"/>
      <c r="K35" s="16"/>
      <c r="L35" s="16"/>
      <c r="M35" s="16"/>
      <c r="N35" s="21"/>
      <c r="O35" s="43"/>
      <c r="P35" s="43"/>
      <c r="Q35" s="44"/>
      <c r="R35" s="18"/>
      <c r="S35" s="18"/>
      <c r="T35" s="23"/>
      <c r="U35" s="18"/>
      <c r="V35" s="18"/>
      <c r="W35" s="23"/>
      <c r="X35" s="18"/>
      <c r="Y35" s="18"/>
      <c r="Z35" s="22"/>
      <c r="AA35" s="20"/>
      <c r="AB35" s="20"/>
      <c r="AC35" s="22"/>
      <c r="AD35" s="20"/>
      <c r="AE35" s="20"/>
      <c r="AF35" s="22"/>
      <c r="AG35" s="20"/>
      <c r="AH35" s="20"/>
      <c r="AI35" s="22"/>
      <c r="AJ35" s="20"/>
      <c r="AK35" s="20"/>
      <c r="AL35" s="22"/>
      <c r="AM35" s="20"/>
      <c r="AN35" s="20"/>
      <c r="AO35" s="22"/>
      <c r="AP35" s="57"/>
      <c r="AQ35" s="57"/>
      <c r="AR35" s="58"/>
      <c r="AS35" s="3">
        <v>6.94</v>
      </c>
      <c r="AT35" s="238">
        <v>0.13704487084311309</v>
      </c>
      <c r="AU35" s="1">
        <v>5.23</v>
      </c>
      <c r="AW35" s="238">
        <v>0.42519878043805737</v>
      </c>
    </row>
    <row r="36" spans="1:49" x14ac:dyDescent="0.3">
      <c r="A36" s="257" t="s">
        <v>31</v>
      </c>
      <c r="B36" s="5" t="s">
        <v>102</v>
      </c>
      <c r="C36" s="6" t="s">
        <v>103</v>
      </c>
      <c r="D36" s="6" t="s">
        <v>36</v>
      </c>
      <c r="E36" s="24"/>
      <c r="F36" s="24"/>
      <c r="G36" s="62"/>
      <c r="H36" s="258"/>
      <c r="I36" s="24"/>
      <c r="J36" s="24"/>
      <c r="K36" s="16"/>
      <c r="L36" s="16"/>
      <c r="M36" s="16"/>
      <c r="N36" s="21"/>
      <c r="O36" s="43"/>
      <c r="P36" s="43"/>
      <c r="Q36" s="44"/>
      <c r="R36" s="18"/>
      <c r="S36" s="18"/>
      <c r="T36" s="23"/>
      <c r="U36" s="18"/>
      <c r="V36" s="18"/>
      <c r="W36" s="23"/>
      <c r="X36" s="18"/>
      <c r="Y36" s="18"/>
      <c r="Z36" s="22"/>
      <c r="AA36" s="20"/>
      <c r="AB36" s="20"/>
      <c r="AC36" s="22"/>
      <c r="AD36" s="20"/>
      <c r="AE36" s="20"/>
      <c r="AF36" s="22"/>
      <c r="AG36" s="20"/>
      <c r="AH36" s="20"/>
      <c r="AI36" s="22"/>
      <c r="AJ36" s="20"/>
      <c r="AK36" s="20"/>
      <c r="AL36" s="22"/>
      <c r="AM36" s="20"/>
      <c r="AN36" s="20"/>
      <c r="AO36" s="22"/>
      <c r="AP36" s="57"/>
      <c r="AQ36" s="57"/>
      <c r="AR36" s="58"/>
      <c r="AS36" s="3">
        <v>10.95</v>
      </c>
      <c r="AT36" s="238">
        <v>0.16138325007788901</v>
      </c>
      <c r="AU36" s="242"/>
      <c r="AV36" s="254">
        <v>6.71</v>
      </c>
      <c r="AW36" s="238">
        <v>0.17331270221218406</v>
      </c>
    </row>
    <row r="37" spans="1:49" x14ac:dyDescent="0.3">
      <c r="A37" s="257" t="s">
        <v>32</v>
      </c>
      <c r="B37" s="5" t="s">
        <v>104</v>
      </c>
      <c r="C37" s="6" t="s">
        <v>44</v>
      </c>
      <c r="D37" s="6" t="s">
        <v>105</v>
      </c>
      <c r="E37" s="24"/>
      <c r="F37" s="24"/>
      <c r="G37" s="62"/>
      <c r="H37" s="258"/>
      <c r="I37" s="24"/>
      <c r="J37" s="24"/>
      <c r="K37" s="16"/>
      <c r="L37" s="16"/>
      <c r="M37" s="16"/>
      <c r="N37" s="21"/>
      <c r="O37" s="43"/>
      <c r="P37" s="43"/>
      <c r="Q37" s="44"/>
      <c r="R37" s="18"/>
      <c r="S37" s="18"/>
      <c r="T37" s="23"/>
      <c r="U37" s="18"/>
      <c r="V37" s="18"/>
      <c r="W37" s="23"/>
      <c r="X37" s="18"/>
      <c r="Y37" s="18"/>
      <c r="Z37" s="22"/>
      <c r="AA37" s="20"/>
      <c r="AB37" s="20"/>
      <c r="AC37" s="22"/>
      <c r="AD37" s="20"/>
      <c r="AE37" s="20"/>
      <c r="AF37" s="22"/>
      <c r="AG37" s="20"/>
      <c r="AH37" s="20"/>
      <c r="AI37" s="22"/>
      <c r="AJ37" s="20"/>
      <c r="AK37" s="20"/>
      <c r="AL37" s="22"/>
      <c r="AM37" s="20"/>
      <c r="AN37" s="20"/>
      <c r="AO37" s="22"/>
      <c r="AP37" s="57"/>
      <c r="AQ37" s="57"/>
      <c r="AR37" s="58"/>
      <c r="AS37" s="3">
        <v>8.7799999999999994</v>
      </c>
      <c r="AT37" s="238">
        <v>0.20912712539944969</v>
      </c>
      <c r="AU37" s="1">
        <v>2.95</v>
      </c>
      <c r="AW37" s="238">
        <v>0.31292016904251096</v>
      </c>
    </row>
    <row r="38" spans="1:49" x14ac:dyDescent="0.3">
      <c r="A38" s="257" t="s">
        <v>33</v>
      </c>
      <c r="B38" s="5" t="s">
        <v>106</v>
      </c>
      <c r="C38" s="6" t="s">
        <v>107</v>
      </c>
      <c r="D38" s="6" t="s">
        <v>36</v>
      </c>
      <c r="E38" s="24"/>
      <c r="F38" s="24"/>
      <c r="G38" s="62"/>
      <c r="H38" s="258"/>
      <c r="I38" s="24"/>
      <c r="J38" s="24"/>
      <c r="K38" s="16"/>
      <c r="L38" s="16"/>
      <c r="M38" s="16"/>
      <c r="N38" s="21"/>
      <c r="O38" s="43"/>
      <c r="P38" s="43"/>
      <c r="Q38" s="44"/>
      <c r="R38" s="18"/>
      <c r="S38" s="18"/>
      <c r="T38" s="23"/>
      <c r="U38" s="18"/>
      <c r="V38" s="18"/>
      <c r="W38" s="23"/>
      <c r="X38" s="18"/>
      <c r="Y38" s="18"/>
      <c r="Z38" s="22"/>
      <c r="AA38" s="20"/>
      <c r="AB38" s="20"/>
      <c r="AC38" s="22"/>
      <c r="AD38" s="20"/>
      <c r="AE38" s="20"/>
      <c r="AF38" s="22"/>
      <c r="AG38" s="20"/>
      <c r="AH38" s="20"/>
      <c r="AI38" s="22"/>
      <c r="AJ38" s="20"/>
      <c r="AK38" s="20"/>
      <c r="AL38" s="22"/>
      <c r="AM38" s="20"/>
      <c r="AN38" s="20"/>
      <c r="AO38" s="22"/>
      <c r="AP38" s="57"/>
      <c r="AQ38" s="57"/>
      <c r="AR38" s="58"/>
      <c r="AS38" s="3">
        <v>10.64</v>
      </c>
      <c r="AT38" s="238">
        <v>0.16347155136319438</v>
      </c>
      <c r="AU38" s="242"/>
      <c r="AV38" s="254">
        <v>4.3099999999999996</v>
      </c>
      <c r="AW38" s="238">
        <v>4.5206267780887266E-2</v>
      </c>
    </row>
    <row r="39" spans="1:49" x14ac:dyDescent="0.3">
      <c r="A39" s="257" t="s">
        <v>137</v>
      </c>
      <c r="B39" s="5" t="s">
        <v>138</v>
      </c>
      <c r="AS39" s="3">
        <v>12.15</v>
      </c>
      <c r="AT39" s="238">
        <v>0.31198826170187638</v>
      </c>
      <c r="AU39" s="248"/>
      <c r="AV39" s="262">
        <v>-0.53</v>
      </c>
      <c r="AW39" s="238">
        <v>0.53674410725226773</v>
      </c>
    </row>
  </sheetData>
  <mergeCells count="20">
    <mergeCell ref="AS1:AT1"/>
    <mergeCell ref="AV1:AW1"/>
    <mergeCell ref="AA1:AC1"/>
    <mergeCell ref="AD1:AF1"/>
    <mergeCell ref="AG1:AI1"/>
    <mergeCell ref="AJ1:AL1"/>
    <mergeCell ref="AM1:AO1"/>
    <mergeCell ref="AP1:AR1"/>
    <mergeCell ref="X1:Z1"/>
    <mergeCell ref="A1:A2"/>
    <mergeCell ref="B1:B2"/>
    <mergeCell ref="C1:C2"/>
    <mergeCell ref="D1:D2"/>
    <mergeCell ref="E1:H1"/>
    <mergeCell ref="I1:I2"/>
    <mergeCell ref="J1:J2"/>
    <mergeCell ref="K1:N1"/>
    <mergeCell ref="O1:Q1"/>
    <mergeCell ref="R1:T1"/>
    <mergeCell ref="U1:W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6"/>
  <sheetViews>
    <sheetView zoomScale="70" zoomScaleNormal="70" workbookViewId="0">
      <pane xSplit="5" ySplit="1" topLeftCell="F2" activePane="bottomRight" state="frozen"/>
      <selection pane="topRight" activeCell="E1" sqref="E1"/>
      <selection pane="bottomLeft" activeCell="A2" sqref="A2"/>
      <selection pane="bottomRight" activeCell="G10" sqref="G10"/>
    </sheetView>
  </sheetViews>
  <sheetFormatPr defaultRowHeight="16.5" x14ac:dyDescent="0.3"/>
  <cols>
    <col min="1" max="1" width="9" style="1"/>
    <col min="2" max="2" width="3.875" style="1" bestFit="1" customWidth="1"/>
    <col min="3" max="3" width="29.875" customWidth="1"/>
    <col min="4" max="4" width="14.75" style="2" customWidth="1"/>
    <col min="5" max="5" width="10.375" style="2" customWidth="1"/>
  </cols>
  <sheetData>
    <row r="1" spans="1:20" s="1" customFormat="1" ht="16.5" customHeight="1" x14ac:dyDescent="0.3">
      <c r="A1" s="291" t="s">
        <v>118</v>
      </c>
      <c r="B1" s="107"/>
      <c r="C1" s="293" t="s">
        <v>119</v>
      </c>
      <c r="D1" s="295" t="s">
        <v>120</v>
      </c>
      <c r="E1" s="295" t="s">
        <v>121</v>
      </c>
      <c r="F1" s="129" t="s">
        <v>160</v>
      </c>
      <c r="G1" s="129" t="s">
        <v>161</v>
      </c>
      <c r="H1" s="129"/>
      <c r="I1" s="124" t="s">
        <v>160</v>
      </c>
      <c r="J1" s="124" t="s">
        <v>161</v>
      </c>
      <c r="K1" s="124"/>
      <c r="L1" s="120" t="s">
        <v>160</v>
      </c>
      <c r="M1" s="120" t="s">
        <v>161</v>
      </c>
      <c r="N1" s="120"/>
      <c r="O1" s="143" t="s">
        <v>160</v>
      </c>
      <c r="P1" s="143" t="s">
        <v>161</v>
      </c>
      <c r="Q1" s="124" t="s">
        <v>160</v>
      </c>
      <c r="R1" s="124" t="s">
        <v>161</v>
      </c>
      <c r="S1" s="124" t="s">
        <v>160</v>
      </c>
      <c r="T1" s="124" t="s">
        <v>161</v>
      </c>
    </row>
    <row r="2" spans="1:20" s="1" customFormat="1" ht="17.25" thickBot="1" x14ac:dyDescent="0.35">
      <c r="A2" s="292"/>
      <c r="B2" s="108"/>
      <c r="C2" s="294"/>
      <c r="D2" s="296"/>
      <c r="E2" s="296"/>
      <c r="F2" s="130" t="s">
        <v>114</v>
      </c>
      <c r="G2" s="130" t="s">
        <v>114</v>
      </c>
      <c r="H2" s="130" t="s">
        <v>187</v>
      </c>
      <c r="I2" s="126" t="s">
        <v>114</v>
      </c>
      <c r="J2" s="126" t="s">
        <v>114</v>
      </c>
      <c r="K2" s="126"/>
      <c r="L2" s="122" t="s">
        <v>114</v>
      </c>
      <c r="M2" s="122" t="s">
        <v>114</v>
      </c>
      <c r="N2" s="122"/>
      <c r="O2" s="145" t="s">
        <v>114</v>
      </c>
      <c r="P2" s="145" t="s">
        <v>114</v>
      </c>
      <c r="Q2" s="126" t="s">
        <v>114</v>
      </c>
      <c r="R2" s="126" t="s">
        <v>114</v>
      </c>
      <c r="S2" s="126" t="s">
        <v>114</v>
      </c>
      <c r="T2" s="126" t="s">
        <v>114</v>
      </c>
    </row>
    <row r="3" spans="1:20" x14ac:dyDescent="0.3">
      <c r="A3" s="8" t="s">
        <v>136</v>
      </c>
      <c r="B3" s="8" t="s">
        <v>169</v>
      </c>
      <c r="C3" s="9" t="s">
        <v>34</v>
      </c>
      <c r="D3" s="10" t="s">
        <v>35</v>
      </c>
      <c r="E3" s="10" t="s">
        <v>36</v>
      </c>
      <c r="F3" s="132">
        <v>3.87</v>
      </c>
      <c r="G3" s="132">
        <v>1.59</v>
      </c>
      <c r="H3" s="132">
        <f>F3/G3</f>
        <v>2.4339622641509435</v>
      </c>
      <c r="I3" s="136">
        <v>3.78</v>
      </c>
      <c r="J3" s="136">
        <v>2.0099999999999998</v>
      </c>
      <c r="K3" s="158">
        <f>I3/J3</f>
        <v>1.8805970149253732</v>
      </c>
      <c r="L3" s="141">
        <v>3.3</v>
      </c>
      <c r="M3" s="141">
        <v>2.48</v>
      </c>
      <c r="N3" s="157">
        <f>L3/M3</f>
        <v>1.3306451612903225</v>
      </c>
      <c r="O3" s="146">
        <v>7.07</v>
      </c>
      <c r="P3" s="146">
        <v>-0.39</v>
      </c>
      <c r="Q3" s="156">
        <f>O3/P3</f>
        <v>-18.128205128205128</v>
      </c>
    </row>
    <row r="4" spans="1:20" x14ac:dyDescent="0.3">
      <c r="A4" s="98" t="s">
        <v>37</v>
      </c>
      <c r="B4" s="98" t="s">
        <v>170</v>
      </c>
      <c r="C4" s="5" t="s">
        <v>38</v>
      </c>
      <c r="D4" s="6" t="s">
        <v>39</v>
      </c>
      <c r="E4" s="6" t="s">
        <v>40</v>
      </c>
      <c r="F4" s="134">
        <v>4.2</v>
      </c>
      <c r="G4" s="134">
        <v>3.13</v>
      </c>
      <c r="H4" s="153">
        <f t="shared" ref="H4:H38" si="0">F4/G4</f>
        <v>1.3418530351437701</v>
      </c>
      <c r="I4" s="136">
        <v>4.2699999999999996</v>
      </c>
      <c r="J4" s="136">
        <v>2.37</v>
      </c>
      <c r="K4" s="158">
        <f t="shared" ref="K4:K38" si="1">I4/J4</f>
        <v>1.8016877637130799</v>
      </c>
      <c r="L4" s="141">
        <v>3.52</v>
      </c>
      <c r="M4" s="141">
        <v>3.04</v>
      </c>
      <c r="N4" s="157">
        <f t="shared" ref="N4:N38" si="2">L4/M4</f>
        <v>1.1578947368421053</v>
      </c>
      <c r="O4" s="146">
        <v>6.27</v>
      </c>
      <c r="P4" s="146">
        <v>2.06</v>
      </c>
      <c r="Q4" s="156">
        <f t="shared" ref="Q4:Q42" si="3">O4/P4</f>
        <v>3.0436893203883493</v>
      </c>
    </row>
    <row r="5" spans="1:20" x14ac:dyDescent="0.3">
      <c r="A5" s="107" t="s">
        <v>0</v>
      </c>
      <c r="B5" s="107" t="s">
        <v>169</v>
      </c>
      <c r="C5" s="5" t="s">
        <v>41</v>
      </c>
      <c r="D5" s="6" t="s">
        <v>42</v>
      </c>
      <c r="E5" s="6" t="s">
        <v>36</v>
      </c>
      <c r="F5" s="134">
        <v>4.4800000000000004</v>
      </c>
      <c r="G5" s="134">
        <v>2.11</v>
      </c>
      <c r="H5" s="132">
        <f t="shared" si="0"/>
        <v>2.123222748815166</v>
      </c>
      <c r="I5" s="136">
        <v>4.5</v>
      </c>
      <c r="J5" s="136">
        <v>2.29</v>
      </c>
      <c r="K5" s="158">
        <f t="shared" si="1"/>
        <v>1.965065502183406</v>
      </c>
      <c r="L5" s="141">
        <v>3.61</v>
      </c>
      <c r="M5" s="141">
        <v>2.16</v>
      </c>
      <c r="N5" s="161">
        <f t="shared" si="2"/>
        <v>1.6712962962962961</v>
      </c>
      <c r="O5" s="146">
        <v>7.17</v>
      </c>
      <c r="P5" s="146">
        <v>1.43</v>
      </c>
      <c r="Q5" s="156">
        <f t="shared" si="3"/>
        <v>5.0139860139860142</v>
      </c>
    </row>
    <row r="6" spans="1:20" x14ac:dyDescent="0.3">
      <c r="A6" s="98" t="s">
        <v>1</v>
      </c>
      <c r="B6" s="98" t="s">
        <v>170</v>
      </c>
      <c r="C6" s="5" t="s">
        <v>43</v>
      </c>
      <c r="D6" s="6" t="s">
        <v>44</v>
      </c>
      <c r="E6" s="6" t="s">
        <v>45</v>
      </c>
      <c r="F6" s="134">
        <v>2.3199999999999998</v>
      </c>
      <c r="G6" s="134">
        <v>2.4900000000000002</v>
      </c>
      <c r="H6" s="155">
        <f t="shared" si="0"/>
        <v>0.93172690763052191</v>
      </c>
      <c r="I6" s="136">
        <v>2.41</v>
      </c>
      <c r="J6" s="136">
        <v>2.35</v>
      </c>
      <c r="K6" s="158">
        <f t="shared" si="1"/>
        <v>1.0255319148936171</v>
      </c>
      <c r="L6" s="141">
        <v>1.81</v>
      </c>
      <c r="M6" s="141">
        <v>2.2200000000000002</v>
      </c>
      <c r="N6" s="157">
        <f t="shared" si="2"/>
        <v>0.81531531531531531</v>
      </c>
      <c r="O6" s="152">
        <v>-1.51</v>
      </c>
      <c r="P6" s="152">
        <v>-4.58</v>
      </c>
      <c r="Q6" s="156">
        <f t="shared" si="3"/>
        <v>0.3296943231441048</v>
      </c>
    </row>
    <row r="7" spans="1:20" x14ac:dyDescent="0.3">
      <c r="A7" s="107" t="s">
        <v>2</v>
      </c>
      <c r="B7" s="107" t="s">
        <v>169</v>
      </c>
      <c r="C7" s="5" t="s">
        <v>46</v>
      </c>
      <c r="D7" s="6" t="s">
        <v>47</v>
      </c>
      <c r="E7" s="6" t="s">
        <v>36</v>
      </c>
      <c r="F7" s="134">
        <v>4.5599999999999996</v>
      </c>
      <c r="G7" s="134">
        <v>2.34</v>
      </c>
      <c r="H7" s="132">
        <f t="shared" si="0"/>
        <v>1.9487179487179487</v>
      </c>
      <c r="I7" s="136">
        <v>4.5599999999999996</v>
      </c>
      <c r="J7" s="136">
        <v>2.99</v>
      </c>
      <c r="K7" s="160">
        <f t="shared" si="1"/>
        <v>1.5250836120401334</v>
      </c>
      <c r="L7" s="141">
        <v>3.85</v>
      </c>
      <c r="M7" s="141">
        <v>2.2599999999999998</v>
      </c>
      <c r="N7" s="161">
        <f t="shared" si="2"/>
        <v>1.7035398230088497</v>
      </c>
      <c r="O7" s="146">
        <v>5.73</v>
      </c>
      <c r="P7" s="146">
        <v>1.85</v>
      </c>
      <c r="Q7" s="156">
        <f t="shared" si="3"/>
        <v>3.0972972972972972</v>
      </c>
    </row>
    <row r="8" spans="1:20" x14ac:dyDescent="0.3">
      <c r="A8" s="98" t="s">
        <v>3</v>
      </c>
      <c r="B8" s="98" t="s">
        <v>170</v>
      </c>
      <c r="C8" s="5" t="s">
        <v>46</v>
      </c>
      <c r="D8" s="6" t="s">
        <v>44</v>
      </c>
      <c r="E8" s="6" t="s">
        <v>48</v>
      </c>
      <c r="F8" s="134">
        <v>5.29</v>
      </c>
      <c r="G8" s="134">
        <v>1.96</v>
      </c>
      <c r="H8" s="132">
        <f t="shared" si="0"/>
        <v>2.6989795918367347</v>
      </c>
      <c r="I8" s="136">
        <v>5.95</v>
      </c>
      <c r="J8" s="136">
        <v>2.46</v>
      </c>
      <c r="K8" s="158">
        <f t="shared" si="1"/>
        <v>2.4186991869918701</v>
      </c>
      <c r="L8" s="141">
        <v>4.38</v>
      </c>
      <c r="M8" s="141">
        <v>2.2400000000000002</v>
      </c>
      <c r="N8" s="161">
        <f t="shared" si="2"/>
        <v>1.9553571428571426</v>
      </c>
      <c r="O8" s="146">
        <v>5.15</v>
      </c>
      <c r="P8" s="146">
        <v>1.1200000000000001</v>
      </c>
      <c r="Q8" s="156">
        <f t="shared" si="3"/>
        <v>4.5982142857142856</v>
      </c>
    </row>
    <row r="9" spans="1:20" x14ac:dyDescent="0.3">
      <c r="A9" s="99" t="s">
        <v>4</v>
      </c>
      <c r="B9" s="99" t="s">
        <v>169</v>
      </c>
      <c r="C9" s="5" t="s">
        <v>49</v>
      </c>
      <c r="D9" s="6" t="s">
        <v>44</v>
      </c>
      <c r="E9" s="6" t="s">
        <v>36</v>
      </c>
      <c r="F9" s="134">
        <v>5.16</v>
      </c>
      <c r="G9" s="134">
        <v>1.99</v>
      </c>
      <c r="H9" s="132">
        <f t="shared" si="0"/>
        <v>2.5929648241206031</v>
      </c>
      <c r="I9" s="136">
        <v>5.22</v>
      </c>
      <c r="J9" s="136">
        <v>3.37</v>
      </c>
      <c r="K9" s="160">
        <f t="shared" si="1"/>
        <v>1.5489614243323442</v>
      </c>
      <c r="L9" s="141">
        <v>3.64</v>
      </c>
      <c r="M9" s="141">
        <v>1.17</v>
      </c>
      <c r="N9" s="157">
        <f t="shared" si="2"/>
        <v>3.1111111111111116</v>
      </c>
      <c r="O9" s="146">
        <v>5.49</v>
      </c>
      <c r="P9" s="146">
        <v>0.44</v>
      </c>
      <c r="Q9" s="156">
        <f t="shared" si="3"/>
        <v>12.477272727272728</v>
      </c>
    </row>
    <row r="10" spans="1:20" x14ac:dyDescent="0.3">
      <c r="A10" s="98" t="s">
        <v>5</v>
      </c>
      <c r="B10" s="98" t="s">
        <v>170</v>
      </c>
      <c r="C10" s="5" t="s">
        <v>50</v>
      </c>
      <c r="D10" s="6" t="s">
        <v>42</v>
      </c>
      <c r="E10" s="6" t="s">
        <v>51</v>
      </c>
      <c r="F10" s="230">
        <v>12.37</v>
      </c>
      <c r="G10" s="134">
        <v>1.23</v>
      </c>
      <c r="H10" s="132">
        <f t="shared" si="0"/>
        <v>10.056910569105691</v>
      </c>
      <c r="I10" s="136">
        <v>9.08</v>
      </c>
      <c r="J10" s="136">
        <v>4.62</v>
      </c>
      <c r="K10" s="158">
        <f t="shared" si="1"/>
        <v>1.9653679653679654</v>
      </c>
      <c r="L10" s="229">
        <v>8.39</v>
      </c>
      <c r="M10" s="141">
        <v>1.86</v>
      </c>
      <c r="N10" s="157">
        <f t="shared" si="2"/>
        <v>4.510752688172043</v>
      </c>
      <c r="O10" s="146">
        <v>9.11</v>
      </c>
      <c r="P10" s="146">
        <v>7.68</v>
      </c>
      <c r="Q10" s="156">
        <f t="shared" si="3"/>
        <v>1.1861979166666667</v>
      </c>
    </row>
    <row r="11" spans="1:20" x14ac:dyDescent="0.3">
      <c r="A11" s="99" t="s">
        <v>6</v>
      </c>
      <c r="B11" s="99" t="s">
        <v>169</v>
      </c>
      <c r="C11" s="5" t="s">
        <v>52</v>
      </c>
      <c r="D11" s="6" t="s">
        <v>53</v>
      </c>
      <c r="E11" s="6" t="s">
        <v>36</v>
      </c>
      <c r="F11" s="134">
        <v>8.4</v>
      </c>
      <c r="G11" s="134">
        <v>4.9000000000000004</v>
      </c>
      <c r="H11" s="153">
        <f t="shared" si="0"/>
        <v>1.7142857142857142</v>
      </c>
      <c r="I11" s="136">
        <v>9.08</v>
      </c>
      <c r="J11" s="136">
        <v>4.05</v>
      </c>
      <c r="K11" s="158">
        <f t="shared" si="1"/>
        <v>2.2419753086419756</v>
      </c>
      <c r="L11" s="141">
        <v>5.99</v>
      </c>
      <c r="M11" s="141">
        <v>1.63</v>
      </c>
      <c r="N11" s="157">
        <f t="shared" si="2"/>
        <v>3.6748466257668717</v>
      </c>
      <c r="O11" s="146">
        <v>8.6999999999999993</v>
      </c>
      <c r="P11" s="146">
        <v>4.07</v>
      </c>
      <c r="Q11" s="156">
        <f t="shared" si="3"/>
        <v>2.1375921375921374</v>
      </c>
    </row>
    <row r="12" spans="1:20" x14ac:dyDescent="0.3">
      <c r="A12" s="98" t="s">
        <v>7</v>
      </c>
      <c r="B12" s="98" t="s">
        <v>170</v>
      </c>
      <c r="C12" s="5" t="s">
        <v>54</v>
      </c>
      <c r="D12" s="6" t="s">
        <v>55</v>
      </c>
      <c r="E12" s="6" t="s">
        <v>56</v>
      </c>
      <c r="F12" s="134">
        <v>6.75</v>
      </c>
      <c r="G12" s="134">
        <v>1.97</v>
      </c>
      <c r="H12" s="132">
        <f t="shared" si="0"/>
        <v>3.4263959390862944</v>
      </c>
      <c r="I12" s="136">
        <v>7.47</v>
      </c>
      <c r="J12" s="136">
        <v>1.41</v>
      </c>
      <c r="K12" s="158">
        <f t="shared" si="1"/>
        <v>5.2978723404255321</v>
      </c>
      <c r="L12" s="141">
        <v>6.11</v>
      </c>
      <c r="M12" s="141">
        <v>1.21</v>
      </c>
      <c r="N12" s="157">
        <f t="shared" si="2"/>
        <v>5.0495867768595044</v>
      </c>
      <c r="O12" s="146">
        <v>10.93</v>
      </c>
      <c r="P12" s="146">
        <v>1.68</v>
      </c>
      <c r="Q12" s="156">
        <f t="shared" si="3"/>
        <v>6.5059523809523814</v>
      </c>
    </row>
    <row r="13" spans="1:20" x14ac:dyDescent="0.3">
      <c r="A13" s="99" t="s">
        <v>8</v>
      </c>
      <c r="B13" s="99" t="s">
        <v>169</v>
      </c>
      <c r="C13" s="5" t="s">
        <v>54</v>
      </c>
      <c r="D13" s="6" t="s">
        <v>44</v>
      </c>
      <c r="E13" s="6" t="s">
        <v>36</v>
      </c>
      <c r="F13" s="134">
        <v>8.77</v>
      </c>
      <c r="G13" s="134">
        <v>6.38</v>
      </c>
      <c r="H13" s="153">
        <f t="shared" si="0"/>
        <v>1.3746081504702194</v>
      </c>
      <c r="I13" s="136">
        <v>12.43</v>
      </c>
      <c r="J13" s="136">
        <v>3.41</v>
      </c>
      <c r="K13" s="158">
        <f t="shared" si="1"/>
        <v>3.6451612903225805</v>
      </c>
      <c r="L13" s="141">
        <v>8.26</v>
      </c>
      <c r="M13" s="141">
        <v>1.58</v>
      </c>
      <c r="N13" s="157">
        <f t="shared" si="2"/>
        <v>5.2278481012658222</v>
      </c>
      <c r="O13" s="146">
        <v>8.42</v>
      </c>
      <c r="P13" s="146">
        <v>4.5599999999999996</v>
      </c>
      <c r="Q13" s="162">
        <f t="shared" si="3"/>
        <v>1.8464912280701755</v>
      </c>
    </row>
    <row r="14" spans="1:20" x14ac:dyDescent="0.3">
      <c r="A14" s="98" t="s">
        <v>9</v>
      </c>
      <c r="B14" s="98" t="s">
        <v>170</v>
      </c>
      <c r="C14" s="5" t="s">
        <v>57</v>
      </c>
      <c r="D14" s="6" t="s">
        <v>58</v>
      </c>
      <c r="E14" s="6" t="s">
        <v>59</v>
      </c>
      <c r="F14" s="134">
        <v>6.9</v>
      </c>
      <c r="G14" s="134">
        <v>1.1000000000000001</v>
      </c>
      <c r="H14" s="132">
        <f t="shared" si="0"/>
        <v>6.2727272727272725</v>
      </c>
      <c r="I14" s="136">
        <v>6.71</v>
      </c>
      <c r="J14" s="136">
        <v>1.62</v>
      </c>
      <c r="K14" s="158">
        <f t="shared" si="1"/>
        <v>4.1419753086419746</v>
      </c>
      <c r="L14" s="141">
        <v>6.84</v>
      </c>
      <c r="M14" s="141">
        <v>2.23</v>
      </c>
      <c r="N14" s="157">
        <f t="shared" si="2"/>
        <v>3.0672645739910314</v>
      </c>
      <c r="O14" s="146">
        <v>5.75</v>
      </c>
      <c r="P14" s="146">
        <v>1.47</v>
      </c>
      <c r="Q14" s="156">
        <f t="shared" si="3"/>
        <v>3.9115646258503403</v>
      </c>
    </row>
    <row r="15" spans="1:20" x14ac:dyDescent="0.3">
      <c r="A15" s="99" t="s">
        <v>10</v>
      </c>
      <c r="B15" s="99" t="s">
        <v>169</v>
      </c>
      <c r="C15" s="5" t="s">
        <v>60</v>
      </c>
      <c r="D15" s="6" t="s">
        <v>61</v>
      </c>
      <c r="E15" s="6" t="s">
        <v>36</v>
      </c>
      <c r="F15" s="134">
        <v>9.17</v>
      </c>
      <c r="G15" s="134">
        <v>3.61</v>
      </c>
      <c r="H15" s="132">
        <f t="shared" si="0"/>
        <v>2.5401662049861495</v>
      </c>
      <c r="I15" s="136">
        <v>10.07</v>
      </c>
      <c r="J15" s="136">
        <v>4.3099999999999996</v>
      </c>
      <c r="K15" s="158">
        <f t="shared" si="1"/>
        <v>2.3364269141531326</v>
      </c>
      <c r="L15" s="141">
        <v>6.5</v>
      </c>
      <c r="M15" s="141">
        <v>1.95</v>
      </c>
      <c r="N15" s="157">
        <f t="shared" si="2"/>
        <v>3.3333333333333335</v>
      </c>
      <c r="O15" s="146">
        <v>8.01</v>
      </c>
      <c r="P15" s="146">
        <v>4</v>
      </c>
      <c r="Q15" s="162">
        <f t="shared" si="3"/>
        <v>2.0024999999999999</v>
      </c>
    </row>
    <row r="16" spans="1:20" x14ac:dyDescent="0.3">
      <c r="A16" s="98" t="s">
        <v>11</v>
      </c>
      <c r="B16" s="98" t="s">
        <v>170</v>
      </c>
      <c r="C16" s="5" t="s">
        <v>108</v>
      </c>
      <c r="D16" s="6" t="s">
        <v>62</v>
      </c>
      <c r="E16" s="6" t="s">
        <v>63</v>
      </c>
      <c r="F16" s="134">
        <v>6.52</v>
      </c>
      <c r="G16" s="134">
        <v>2.88</v>
      </c>
      <c r="H16" s="132">
        <f t="shared" si="0"/>
        <v>2.2638888888888888</v>
      </c>
      <c r="I16" s="136">
        <v>6.86</v>
      </c>
      <c r="J16" s="136">
        <v>2.61</v>
      </c>
      <c r="K16" s="158">
        <f t="shared" si="1"/>
        <v>2.6283524904214564</v>
      </c>
      <c r="L16" s="141">
        <v>5.18</v>
      </c>
      <c r="M16" s="141">
        <v>2.31</v>
      </c>
      <c r="N16" s="157">
        <f t="shared" si="2"/>
        <v>2.2424242424242422</v>
      </c>
      <c r="O16" s="146">
        <v>8.84</v>
      </c>
      <c r="P16" s="146">
        <v>2.7</v>
      </c>
      <c r="Q16" s="156">
        <f t="shared" si="3"/>
        <v>3.2740740740740737</v>
      </c>
    </row>
    <row r="17" spans="1:17" x14ac:dyDescent="0.3">
      <c r="A17" s="99" t="s">
        <v>12</v>
      </c>
      <c r="B17" s="99" t="s">
        <v>169</v>
      </c>
      <c r="C17" s="5" t="s">
        <v>64</v>
      </c>
      <c r="D17" s="6" t="s">
        <v>65</v>
      </c>
      <c r="E17" s="6" t="s">
        <v>36</v>
      </c>
      <c r="F17" s="134">
        <v>8.77</v>
      </c>
      <c r="G17" s="134">
        <v>3.77</v>
      </c>
      <c r="H17" s="132">
        <f t="shared" si="0"/>
        <v>2.3262599469496021</v>
      </c>
      <c r="I17" s="136">
        <v>9.4700000000000006</v>
      </c>
      <c r="J17" s="136">
        <v>5.39</v>
      </c>
      <c r="K17" s="158">
        <f t="shared" si="1"/>
        <v>1.7569573283859001</v>
      </c>
      <c r="L17" s="141">
        <v>6</v>
      </c>
      <c r="M17" s="141">
        <v>1.41</v>
      </c>
      <c r="N17" s="157">
        <f t="shared" si="2"/>
        <v>4.2553191489361701</v>
      </c>
      <c r="O17" s="146">
        <v>8.58</v>
      </c>
      <c r="P17" s="146">
        <v>6.7</v>
      </c>
      <c r="Q17" s="156">
        <f t="shared" si="3"/>
        <v>1.2805970149253731</v>
      </c>
    </row>
    <row r="18" spans="1:17" x14ac:dyDescent="0.3">
      <c r="A18" s="98" t="s">
        <v>13</v>
      </c>
      <c r="B18" s="98" t="s">
        <v>170</v>
      </c>
      <c r="C18" s="5" t="s">
        <v>66</v>
      </c>
      <c r="D18" s="6" t="s">
        <v>44</v>
      </c>
      <c r="E18" s="231" t="s">
        <v>67</v>
      </c>
      <c r="F18" s="134">
        <v>8.74</v>
      </c>
      <c r="G18" s="134">
        <v>2.4900000000000002</v>
      </c>
      <c r="H18" s="132">
        <f t="shared" si="0"/>
        <v>3.51004016064257</v>
      </c>
      <c r="I18" s="136">
        <v>11.14</v>
      </c>
      <c r="J18" s="136">
        <v>1.94</v>
      </c>
      <c r="K18" s="158">
        <f t="shared" si="1"/>
        <v>5.7422680412371134</v>
      </c>
      <c r="L18" s="141">
        <v>7.27</v>
      </c>
      <c r="M18" s="141">
        <v>1.99</v>
      </c>
      <c r="N18" s="157">
        <f t="shared" si="2"/>
        <v>3.6532663316582914</v>
      </c>
      <c r="O18" s="146">
        <v>7.21</v>
      </c>
      <c r="P18" s="146">
        <v>4.17</v>
      </c>
      <c r="Q18" s="162">
        <f t="shared" si="3"/>
        <v>1.7290167865707435</v>
      </c>
    </row>
    <row r="19" spans="1:17" x14ac:dyDescent="0.3">
      <c r="A19" s="99" t="s">
        <v>14</v>
      </c>
      <c r="B19" s="99" t="s">
        <v>169</v>
      </c>
      <c r="C19" s="5" t="s">
        <v>64</v>
      </c>
      <c r="D19" s="6" t="s">
        <v>68</v>
      </c>
      <c r="E19" s="6" t="s">
        <v>36</v>
      </c>
      <c r="F19" s="134">
        <v>8.7100000000000009</v>
      </c>
      <c r="G19" s="134">
        <v>4.45</v>
      </c>
      <c r="H19" s="153">
        <f t="shared" si="0"/>
        <v>1.9573033707865171</v>
      </c>
      <c r="I19" s="136">
        <v>10.29</v>
      </c>
      <c r="J19" s="136">
        <v>4.78</v>
      </c>
      <c r="K19" s="158">
        <f t="shared" si="1"/>
        <v>2.1527196652719662</v>
      </c>
      <c r="L19" s="141">
        <v>6.14</v>
      </c>
      <c r="M19" s="141">
        <v>1.89</v>
      </c>
      <c r="N19" s="157">
        <f t="shared" si="2"/>
        <v>3.2486772486772488</v>
      </c>
      <c r="O19" s="146">
        <v>9.0399999999999991</v>
      </c>
      <c r="P19" s="146">
        <v>6.43</v>
      </c>
      <c r="Q19" s="156">
        <f t="shared" si="3"/>
        <v>1.405909797822706</v>
      </c>
    </row>
    <row r="20" spans="1:17" x14ac:dyDescent="0.3">
      <c r="A20" s="98" t="s">
        <v>15</v>
      </c>
      <c r="B20" s="98" t="s">
        <v>170</v>
      </c>
      <c r="C20" s="5" t="s">
        <v>69</v>
      </c>
      <c r="D20" s="6" t="s">
        <v>70</v>
      </c>
      <c r="E20" s="6" t="s">
        <v>71</v>
      </c>
      <c r="F20" s="134">
        <v>5.41</v>
      </c>
      <c r="G20" s="134">
        <v>2.25</v>
      </c>
      <c r="H20" s="132">
        <f t="shared" si="0"/>
        <v>2.4044444444444446</v>
      </c>
      <c r="I20" s="136">
        <v>5.64</v>
      </c>
      <c r="J20" s="136">
        <v>1.22</v>
      </c>
      <c r="K20" s="158">
        <f t="shared" si="1"/>
        <v>4.6229508196721314</v>
      </c>
      <c r="L20" s="141">
        <v>5.1100000000000003</v>
      </c>
      <c r="M20" s="141">
        <v>2.8</v>
      </c>
      <c r="N20" s="161">
        <f t="shared" si="2"/>
        <v>1.8250000000000002</v>
      </c>
      <c r="O20" s="146">
        <v>8.8699999999999992</v>
      </c>
      <c r="P20" s="146">
        <v>1.45</v>
      </c>
      <c r="Q20" s="156">
        <f t="shared" si="3"/>
        <v>6.1172413793103448</v>
      </c>
    </row>
    <row r="21" spans="1:17" x14ac:dyDescent="0.3">
      <c r="A21" s="99" t="s">
        <v>16</v>
      </c>
      <c r="B21" s="99" t="s">
        <v>169</v>
      </c>
      <c r="C21" s="5" t="s">
        <v>72</v>
      </c>
      <c r="D21" s="6" t="s">
        <v>73</v>
      </c>
      <c r="E21" s="6" t="s">
        <v>36</v>
      </c>
      <c r="F21" s="134">
        <v>8.1999999999999993</v>
      </c>
      <c r="G21" s="134">
        <v>3.53</v>
      </c>
      <c r="H21" s="132">
        <f t="shared" si="0"/>
        <v>2.3229461756373935</v>
      </c>
      <c r="I21" s="136">
        <v>10.58</v>
      </c>
      <c r="J21" s="136">
        <v>3.54</v>
      </c>
      <c r="K21" s="158">
        <f t="shared" si="1"/>
        <v>2.9887005649717513</v>
      </c>
      <c r="L21" s="141">
        <v>5.9</v>
      </c>
      <c r="M21" s="141">
        <v>1.97</v>
      </c>
      <c r="N21" s="157">
        <f t="shared" si="2"/>
        <v>2.9949238578680206</v>
      </c>
      <c r="O21" s="146">
        <v>10.48</v>
      </c>
      <c r="P21" s="146">
        <v>6.58</v>
      </c>
      <c r="Q21" s="162">
        <f t="shared" si="3"/>
        <v>1.5927051671732524</v>
      </c>
    </row>
    <row r="22" spans="1:17" x14ac:dyDescent="0.3">
      <c r="A22" s="98" t="s">
        <v>17</v>
      </c>
      <c r="B22" s="98" t="s">
        <v>170</v>
      </c>
      <c r="C22" s="5" t="s">
        <v>74</v>
      </c>
      <c r="D22" s="6" t="s">
        <v>75</v>
      </c>
      <c r="E22" s="6" t="s">
        <v>76</v>
      </c>
      <c r="F22" s="134">
        <v>8.59</v>
      </c>
      <c r="G22" s="134">
        <v>3.51</v>
      </c>
      <c r="H22" s="132">
        <f t="shared" si="0"/>
        <v>2.4472934472934473</v>
      </c>
      <c r="I22" s="136">
        <v>8.69</v>
      </c>
      <c r="J22" s="136">
        <v>2.75</v>
      </c>
      <c r="K22" s="158">
        <f t="shared" si="1"/>
        <v>3.1599999999999997</v>
      </c>
      <c r="L22" s="141">
        <v>6.79</v>
      </c>
      <c r="M22" s="141">
        <v>2.69</v>
      </c>
      <c r="N22" s="157">
        <f t="shared" si="2"/>
        <v>2.5241635687732344</v>
      </c>
      <c r="O22" s="146">
        <v>8.19</v>
      </c>
      <c r="P22" s="146">
        <v>3.22</v>
      </c>
      <c r="Q22" s="156">
        <f t="shared" si="3"/>
        <v>2.543478260869565</v>
      </c>
    </row>
    <row r="23" spans="1:17" x14ac:dyDescent="0.3">
      <c r="A23" s="99" t="s">
        <v>18</v>
      </c>
      <c r="B23" s="99" t="s">
        <v>169</v>
      </c>
      <c r="C23" s="5" t="s">
        <v>109</v>
      </c>
      <c r="D23" s="6" t="s">
        <v>77</v>
      </c>
      <c r="E23" s="6" t="s">
        <v>36</v>
      </c>
      <c r="F23" s="134">
        <v>8.75</v>
      </c>
      <c r="G23" s="134">
        <v>4.05</v>
      </c>
      <c r="H23" s="132">
        <f t="shared" si="0"/>
        <v>2.1604938271604941</v>
      </c>
      <c r="I23" s="136">
        <v>9.7799999999999994</v>
      </c>
      <c r="J23" s="136">
        <v>3.68</v>
      </c>
      <c r="K23" s="158">
        <f t="shared" si="1"/>
        <v>2.6576086956521738</v>
      </c>
      <c r="L23" s="141">
        <v>6.79</v>
      </c>
      <c r="M23" s="141">
        <v>2.4900000000000002</v>
      </c>
      <c r="N23" s="157">
        <f t="shared" si="2"/>
        <v>2.7269076305220881</v>
      </c>
      <c r="O23" s="146">
        <v>9.77</v>
      </c>
      <c r="P23" s="146">
        <v>3.74</v>
      </c>
      <c r="Q23" s="156">
        <f t="shared" si="3"/>
        <v>2.6122994652406413</v>
      </c>
    </row>
    <row r="24" spans="1:17" x14ac:dyDescent="0.3">
      <c r="A24" s="98" t="s">
        <v>19</v>
      </c>
      <c r="B24" s="98" t="s">
        <v>170</v>
      </c>
      <c r="C24" s="5" t="s">
        <v>78</v>
      </c>
      <c r="D24" s="6" t="s">
        <v>44</v>
      </c>
      <c r="E24" s="6" t="s">
        <v>79</v>
      </c>
      <c r="F24" s="134">
        <v>7.48</v>
      </c>
      <c r="G24" s="134">
        <v>1.74</v>
      </c>
      <c r="H24" s="132">
        <f t="shared" si="0"/>
        <v>4.2988505747126435</v>
      </c>
      <c r="I24" s="136">
        <v>13.1</v>
      </c>
      <c r="J24" s="136">
        <v>1.02</v>
      </c>
      <c r="K24" s="158">
        <f t="shared" si="1"/>
        <v>12.84313725490196</v>
      </c>
      <c r="L24" s="141">
        <v>5.7</v>
      </c>
      <c r="M24" s="141">
        <v>-0.68</v>
      </c>
      <c r="N24" s="157">
        <f t="shared" si="2"/>
        <v>-8.382352941176471</v>
      </c>
      <c r="O24" s="228">
        <v>20.170000000000002</v>
      </c>
      <c r="P24" s="146">
        <v>-2.1</v>
      </c>
      <c r="Q24" s="156">
        <f t="shared" si="3"/>
        <v>-9.6047619047619044</v>
      </c>
    </row>
    <row r="25" spans="1:17" x14ac:dyDescent="0.3">
      <c r="A25" s="107" t="s">
        <v>20</v>
      </c>
      <c r="B25" s="107" t="s">
        <v>169</v>
      </c>
      <c r="C25" s="5" t="s">
        <v>80</v>
      </c>
      <c r="D25" s="6" t="s">
        <v>81</v>
      </c>
      <c r="E25" s="6" t="s">
        <v>36</v>
      </c>
      <c r="F25" s="134">
        <v>6.54</v>
      </c>
      <c r="G25" s="230">
        <v>12.27</v>
      </c>
      <c r="H25" s="155">
        <f t="shared" si="0"/>
        <v>0.5330073349633252</v>
      </c>
      <c r="I25" s="136">
        <v>9.0500000000000007</v>
      </c>
      <c r="J25" s="136">
        <v>7.36</v>
      </c>
      <c r="K25" s="158">
        <f t="shared" si="1"/>
        <v>1.2296195652173914</v>
      </c>
      <c r="L25" s="141">
        <v>6.38</v>
      </c>
      <c r="M25" s="141">
        <v>2.35</v>
      </c>
      <c r="N25" s="157">
        <f t="shared" si="2"/>
        <v>2.7148936170212763</v>
      </c>
      <c r="O25" s="146">
        <v>8.17</v>
      </c>
      <c r="P25" s="146">
        <v>6.16</v>
      </c>
      <c r="Q25" s="156">
        <f t="shared" si="3"/>
        <v>1.3262987012987013</v>
      </c>
    </row>
    <row r="26" spans="1:17" x14ac:dyDescent="0.3">
      <c r="A26" s="98" t="s">
        <v>21</v>
      </c>
      <c r="B26" s="98" t="s">
        <v>170</v>
      </c>
      <c r="C26" s="5" t="s">
        <v>82</v>
      </c>
      <c r="D26" s="6" t="s">
        <v>44</v>
      </c>
      <c r="E26" s="6" t="s">
        <v>83</v>
      </c>
      <c r="F26" s="134">
        <v>7.52</v>
      </c>
      <c r="G26" s="134">
        <v>3.73</v>
      </c>
      <c r="H26" s="132">
        <f t="shared" si="0"/>
        <v>2.0160857908847185</v>
      </c>
      <c r="I26" s="136">
        <v>8.14</v>
      </c>
      <c r="J26" s="136">
        <v>7.11</v>
      </c>
      <c r="K26" s="158">
        <f t="shared" si="1"/>
        <v>1.1448663853727146</v>
      </c>
      <c r="L26" s="141">
        <v>6.94</v>
      </c>
      <c r="M26" s="141">
        <v>3.07</v>
      </c>
      <c r="N26" s="157">
        <f t="shared" si="2"/>
        <v>2.2605863192182412</v>
      </c>
      <c r="O26" s="146">
        <v>7.7</v>
      </c>
      <c r="P26" s="146">
        <v>4.8899999999999997</v>
      </c>
      <c r="Q26" s="162">
        <f t="shared" si="3"/>
        <v>1.5746421267893662</v>
      </c>
    </row>
    <row r="27" spans="1:17" x14ac:dyDescent="0.3">
      <c r="A27" s="107" t="s">
        <v>22</v>
      </c>
      <c r="B27" s="107" t="s">
        <v>169</v>
      </c>
      <c r="C27" s="5" t="s">
        <v>84</v>
      </c>
      <c r="D27" s="6" t="s">
        <v>85</v>
      </c>
      <c r="E27" s="6" t="s">
        <v>36</v>
      </c>
      <c r="F27" s="134">
        <v>7.69</v>
      </c>
      <c r="G27" s="134">
        <v>4.3600000000000003</v>
      </c>
      <c r="H27" s="153">
        <f t="shared" si="0"/>
        <v>1.7637614678899083</v>
      </c>
      <c r="I27" s="136">
        <v>9.0500000000000007</v>
      </c>
      <c r="J27" s="136">
        <v>5.2</v>
      </c>
      <c r="K27" s="158">
        <f t="shared" si="1"/>
        <v>1.7403846153846154</v>
      </c>
      <c r="L27" s="141">
        <v>6.37</v>
      </c>
      <c r="M27" s="141">
        <v>2.46</v>
      </c>
      <c r="N27" s="157">
        <f t="shared" si="2"/>
        <v>2.589430894308943</v>
      </c>
      <c r="O27" s="146">
        <v>8.69</v>
      </c>
      <c r="P27" s="146">
        <v>5.16</v>
      </c>
      <c r="Q27" s="162">
        <f t="shared" si="3"/>
        <v>1.6841085271317828</v>
      </c>
    </row>
    <row r="28" spans="1:17" x14ac:dyDescent="0.3">
      <c r="A28" s="98" t="s">
        <v>23</v>
      </c>
      <c r="B28" s="98" t="s">
        <v>170</v>
      </c>
      <c r="C28" s="5" t="s">
        <v>86</v>
      </c>
      <c r="D28" s="6" t="s">
        <v>87</v>
      </c>
      <c r="E28" s="6" t="s">
        <v>88</v>
      </c>
      <c r="F28" s="134">
        <v>8.2899999999999991</v>
      </c>
      <c r="G28" s="134">
        <v>2.86</v>
      </c>
      <c r="H28" s="132">
        <f t="shared" si="0"/>
        <v>2.8986013986013983</v>
      </c>
      <c r="I28" s="136">
        <v>8.6</v>
      </c>
      <c r="J28" s="136">
        <v>4.2699999999999996</v>
      </c>
      <c r="K28" s="158">
        <f t="shared" si="1"/>
        <v>2.0140515222482436</v>
      </c>
      <c r="L28" s="141">
        <v>7.54</v>
      </c>
      <c r="M28" s="141">
        <v>2.41</v>
      </c>
      <c r="N28" s="157">
        <f t="shared" si="2"/>
        <v>3.1286307053941909</v>
      </c>
      <c r="O28" s="146">
        <v>8.49</v>
      </c>
      <c r="P28" s="146">
        <v>2.58</v>
      </c>
      <c r="Q28" s="156">
        <f t="shared" si="3"/>
        <v>3.2906976744186047</v>
      </c>
    </row>
    <row r="29" spans="1:17" x14ac:dyDescent="0.3">
      <c r="A29" s="107" t="s">
        <v>24</v>
      </c>
      <c r="B29" s="107" t="s">
        <v>169</v>
      </c>
      <c r="C29" s="5" t="s">
        <v>89</v>
      </c>
      <c r="D29" s="6" t="s">
        <v>42</v>
      </c>
      <c r="E29" s="6" t="s">
        <v>36</v>
      </c>
      <c r="F29" s="134">
        <v>6.91</v>
      </c>
      <c r="G29" s="134">
        <v>5.44</v>
      </c>
      <c r="H29" s="153">
        <f t="shared" si="0"/>
        <v>1.2702205882352942</v>
      </c>
      <c r="I29" s="136">
        <v>8.9600000000000009</v>
      </c>
      <c r="J29" s="227">
        <v>8.98</v>
      </c>
      <c r="K29" s="158">
        <f t="shared" si="1"/>
        <v>0.99777282850779514</v>
      </c>
      <c r="L29" s="141">
        <v>6.09</v>
      </c>
      <c r="M29" s="141">
        <v>2.36</v>
      </c>
      <c r="N29" s="157">
        <f t="shared" si="2"/>
        <v>2.5805084745762712</v>
      </c>
      <c r="O29" s="146">
        <v>9.24</v>
      </c>
      <c r="P29" s="146">
        <v>6.7</v>
      </c>
      <c r="Q29" s="156">
        <f t="shared" si="3"/>
        <v>1.3791044776119403</v>
      </c>
    </row>
    <row r="30" spans="1:17" x14ac:dyDescent="0.3">
      <c r="A30" s="98" t="s">
        <v>25</v>
      </c>
      <c r="B30" s="98" t="s">
        <v>170</v>
      </c>
      <c r="C30" s="5" t="s">
        <v>90</v>
      </c>
      <c r="D30" s="6" t="s">
        <v>44</v>
      </c>
      <c r="E30" s="6" t="s">
        <v>91</v>
      </c>
      <c r="F30" s="134">
        <v>8.3000000000000007</v>
      </c>
      <c r="G30" s="134">
        <v>3.67</v>
      </c>
      <c r="H30" s="132">
        <f t="shared" si="0"/>
        <v>2.26158038147139</v>
      </c>
      <c r="I30" s="136">
        <v>10.220000000000001</v>
      </c>
      <c r="J30" s="136">
        <v>3.58</v>
      </c>
      <c r="K30" s="158">
        <f t="shared" si="1"/>
        <v>2.8547486033519553</v>
      </c>
      <c r="L30" s="141">
        <v>6.6</v>
      </c>
      <c r="M30" s="141">
        <v>2.39</v>
      </c>
      <c r="N30" s="157">
        <f t="shared" si="2"/>
        <v>2.7615062761506275</v>
      </c>
      <c r="O30" s="146">
        <v>9.4600000000000009</v>
      </c>
      <c r="P30" s="146">
        <v>3.75</v>
      </c>
      <c r="Q30" s="156">
        <f t="shared" si="3"/>
        <v>2.5226666666666668</v>
      </c>
    </row>
    <row r="31" spans="1:17" x14ac:dyDescent="0.3">
      <c r="A31" s="107" t="s">
        <v>26</v>
      </c>
      <c r="B31" s="107" t="s">
        <v>169</v>
      </c>
      <c r="C31" s="5" t="s">
        <v>92</v>
      </c>
      <c r="D31" s="6" t="s">
        <v>93</v>
      </c>
      <c r="E31" s="6" t="s">
        <v>36</v>
      </c>
      <c r="F31" s="134">
        <v>7.02</v>
      </c>
      <c r="G31" s="134">
        <v>4.09</v>
      </c>
      <c r="H31" s="153">
        <f t="shared" si="0"/>
        <v>1.7163814180929096</v>
      </c>
      <c r="I31" s="136">
        <v>10.5</v>
      </c>
      <c r="J31" s="136">
        <v>7.16</v>
      </c>
      <c r="K31" s="158">
        <f t="shared" si="1"/>
        <v>1.4664804469273742</v>
      </c>
      <c r="L31" s="141">
        <v>5.52</v>
      </c>
      <c r="M31" s="141">
        <v>2.68</v>
      </c>
      <c r="N31" s="157">
        <f t="shared" si="2"/>
        <v>2.0597014925373132</v>
      </c>
      <c r="O31" s="146">
        <v>10.51</v>
      </c>
      <c r="P31" s="228">
        <v>9.89</v>
      </c>
      <c r="Q31" s="156">
        <f t="shared" si="3"/>
        <v>1.0626895854398382</v>
      </c>
    </row>
    <row r="32" spans="1:17" x14ac:dyDescent="0.3">
      <c r="A32" s="98" t="s">
        <v>27</v>
      </c>
      <c r="B32" s="98" t="s">
        <v>170</v>
      </c>
      <c r="C32" s="5" t="s">
        <v>94</v>
      </c>
      <c r="D32" s="6" t="s">
        <v>95</v>
      </c>
      <c r="E32" s="6" t="s">
        <v>96</v>
      </c>
      <c r="F32" s="134">
        <v>9.19</v>
      </c>
      <c r="G32" s="134">
        <v>2.41</v>
      </c>
      <c r="H32" s="132">
        <f t="shared" si="0"/>
        <v>3.813278008298755</v>
      </c>
      <c r="I32" s="227">
        <v>14.01</v>
      </c>
      <c r="J32" s="136">
        <v>3.85</v>
      </c>
      <c r="K32" s="158">
        <f t="shared" si="1"/>
        <v>3.638961038961039</v>
      </c>
      <c r="L32" s="141">
        <v>7.38</v>
      </c>
      <c r="M32" s="141">
        <v>1.66</v>
      </c>
      <c r="N32" s="157">
        <f t="shared" si="2"/>
        <v>4.4457831325301207</v>
      </c>
      <c r="O32" s="146">
        <v>15.24</v>
      </c>
      <c r="P32" s="146">
        <v>5.65</v>
      </c>
      <c r="Q32" s="156">
        <f t="shared" si="3"/>
        <v>2.6973451327433628</v>
      </c>
    </row>
    <row r="33" spans="1:17" x14ac:dyDescent="0.3">
      <c r="A33" s="107" t="s">
        <v>28</v>
      </c>
      <c r="B33" s="107" t="s">
        <v>169</v>
      </c>
      <c r="C33" s="5" t="s">
        <v>97</v>
      </c>
      <c r="D33" s="6" t="s">
        <v>98</v>
      </c>
      <c r="E33" s="6" t="s">
        <v>36</v>
      </c>
      <c r="F33" s="134">
        <v>7.59</v>
      </c>
      <c r="G33" s="134">
        <v>5.01</v>
      </c>
      <c r="H33" s="153">
        <f t="shared" si="0"/>
        <v>1.5149700598802396</v>
      </c>
      <c r="I33" s="136">
        <v>10.41</v>
      </c>
      <c r="J33" s="136">
        <v>4.92</v>
      </c>
      <c r="K33" s="158">
        <f t="shared" si="1"/>
        <v>2.1158536585365852</v>
      </c>
      <c r="L33" s="141">
        <v>6.05</v>
      </c>
      <c r="M33" s="141">
        <v>2.9</v>
      </c>
      <c r="N33" s="157">
        <f t="shared" si="2"/>
        <v>2.0862068965517242</v>
      </c>
      <c r="O33" s="146">
        <v>12.19</v>
      </c>
      <c r="P33" s="146">
        <v>9.81</v>
      </c>
      <c r="Q33" s="156">
        <f t="shared" si="3"/>
        <v>1.2426095820591232</v>
      </c>
    </row>
    <row r="34" spans="1:17" x14ac:dyDescent="0.3">
      <c r="A34" s="98" t="s">
        <v>29</v>
      </c>
      <c r="B34" s="98" t="s">
        <v>170</v>
      </c>
      <c r="C34" s="5" t="s">
        <v>99</v>
      </c>
      <c r="D34" s="6" t="s">
        <v>44</v>
      </c>
      <c r="E34" s="6" t="s">
        <v>100</v>
      </c>
      <c r="F34" s="134">
        <v>9.9499999999999993</v>
      </c>
      <c r="G34" s="134">
        <v>3.7</v>
      </c>
      <c r="H34" s="132">
        <f t="shared" si="0"/>
        <v>2.689189189189189</v>
      </c>
      <c r="I34" s="136">
        <v>9.1</v>
      </c>
      <c r="J34" s="136">
        <v>6.2</v>
      </c>
      <c r="K34" s="158">
        <f t="shared" si="1"/>
        <v>1.4677419354838708</v>
      </c>
      <c r="L34" s="141">
        <v>7.74</v>
      </c>
      <c r="M34" s="141">
        <v>3.22</v>
      </c>
      <c r="N34" s="157">
        <f t="shared" si="2"/>
        <v>2.4037267080745339</v>
      </c>
      <c r="O34" s="146">
        <v>10.33</v>
      </c>
      <c r="P34" s="146">
        <v>3.47</v>
      </c>
      <c r="Q34" s="156">
        <f t="shared" si="3"/>
        <v>2.9769452449567724</v>
      </c>
    </row>
    <row r="35" spans="1:17" x14ac:dyDescent="0.3">
      <c r="A35" s="98" t="s">
        <v>30</v>
      </c>
      <c r="B35" s="98" t="s">
        <v>170</v>
      </c>
      <c r="C35" s="5" t="s">
        <v>101</v>
      </c>
      <c r="D35" s="6" t="s">
        <v>44</v>
      </c>
      <c r="E35" s="6" t="s">
        <v>88</v>
      </c>
      <c r="F35" s="134">
        <v>10.210000000000001</v>
      </c>
      <c r="G35" s="134">
        <v>2.8</v>
      </c>
      <c r="H35" s="132">
        <f t="shared" si="0"/>
        <v>3.6464285714285718</v>
      </c>
      <c r="I35" s="136">
        <v>11.43</v>
      </c>
      <c r="J35" s="136">
        <v>0.84</v>
      </c>
      <c r="K35" s="158">
        <f t="shared" si="1"/>
        <v>13.607142857142858</v>
      </c>
      <c r="L35" s="141">
        <v>8.07</v>
      </c>
      <c r="M35" s="141">
        <v>2.42</v>
      </c>
      <c r="N35" s="157">
        <f t="shared" si="2"/>
        <v>3.334710743801653</v>
      </c>
      <c r="O35" s="146">
        <v>10.06</v>
      </c>
      <c r="P35" s="146">
        <v>1.24</v>
      </c>
      <c r="Q35" s="156">
        <f t="shared" si="3"/>
        <v>8.112903225806452</v>
      </c>
    </row>
    <row r="36" spans="1:17" x14ac:dyDescent="0.3">
      <c r="A36" s="107" t="s">
        <v>31</v>
      </c>
      <c r="B36" s="107" t="s">
        <v>169</v>
      </c>
      <c r="C36" s="5" t="s">
        <v>102</v>
      </c>
      <c r="D36" s="6" t="s">
        <v>103</v>
      </c>
      <c r="E36" s="6" t="s">
        <v>36</v>
      </c>
      <c r="F36" s="134">
        <v>7.58</v>
      </c>
      <c r="G36" s="134">
        <v>4.32</v>
      </c>
      <c r="H36" s="153">
        <f t="shared" si="0"/>
        <v>1.7546296296296295</v>
      </c>
      <c r="I36" s="136">
        <v>10.5</v>
      </c>
      <c r="J36" s="136">
        <v>5.0599999999999996</v>
      </c>
      <c r="K36" s="158">
        <f t="shared" si="1"/>
        <v>2.075098814229249</v>
      </c>
      <c r="L36" s="141">
        <v>6.09</v>
      </c>
      <c r="M36" s="141">
        <v>2.94</v>
      </c>
      <c r="N36" s="157">
        <f t="shared" si="2"/>
        <v>2.0714285714285716</v>
      </c>
      <c r="O36" s="146">
        <v>12.27</v>
      </c>
      <c r="P36" s="146">
        <v>6.77</v>
      </c>
      <c r="Q36" s="162">
        <f t="shared" si="3"/>
        <v>1.8124076809453471</v>
      </c>
    </row>
    <row r="37" spans="1:17" x14ac:dyDescent="0.3">
      <c r="A37" s="98" t="s">
        <v>32</v>
      </c>
      <c r="B37" s="98" t="s">
        <v>170</v>
      </c>
      <c r="C37" s="5" t="s">
        <v>104</v>
      </c>
      <c r="D37" s="6" t="s">
        <v>44</v>
      </c>
      <c r="E37" s="6" t="s">
        <v>105</v>
      </c>
      <c r="F37" s="134">
        <v>12.01</v>
      </c>
      <c r="G37" s="134">
        <v>5.67</v>
      </c>
      <c r="H37" s="132">
        <f t="shared" si="0"/>
        <v>2.1181657848324513</v>
      </c>
      <c r="I37" s="136">
        <v>12.62</v>
      </c>
      <c r="J37" s="136">
        <v>5.42</v>
      </c>
      <c r="K37" s="158">
        <f t="shared" si="1"/>
        <v>2.3284132841328411</v>
      </c>
      <c r="L37" s="141">
        <v>7.3</v>
      </c>
      <c r="M37" s="229">
        <v>3.37</v>
      </c>
      <c r="N37" s="157">
        <f t="shared" si="2"/>
        <v>2.1661721068249258</v>
      </c>
      <c r="O37" s="146">
        <v>7.56</v>
      </c>
      <c r="P37" s="146">
        <v>1.72</v>
      </c>
      <c r="Q37" s="156">
        <f t="shared" si="3"/>
        <v>4.3953488372093021</v>
      </c>
    </row>
    <row r="38" spans="1:17" x14ac:dyDescent="0.3">
      <c r="A38" s="107" t="s">
        <v>33</v>
      </c>
      <c r="B38" s="107" t="s">
        <v>169</v>
      </c>
      <c r="C38" s="5" t="s">
        <v>106</v>
      </c>
      <c r="D38" s="6" t="s">
        <v>107</v>
      </c>
      <c r="E38" s="6" t="s">
        <v>36</v>
      </c>
      <c r="F38" s="134">
        <v>8.58</v>
      </c>
      <c r="G38" s="134">
        <v>4.87</v>
      </c>
      <c r="H38" s="153">
        <f t="shared" si="0"/>
        <v>1.7618069815195072</v>
      </c>
      <c r="I38" s="136">
        <v>10.89</v>
      </c>
      <c r="J38" s="136">
        <v>4.53</v>
      </c>
      <c r="K38" s="158">
        <f t="shared" si="1"/>
        <v>2.4039735099337749</v>
      </c>
      <c r="L38" s="141">
        <v>6.22</v>
      </c>
      <c r="M38" s="141">
        <v>2.95</v>
      </c>
      <c r="N38" s="157">
        <f t="shared" si="2"/>
        <v>2.1084745762711861</v>
      </c>
      <c r="O38" s="146">
        <v>11.08</v>
      </c>
      <c r="P38" s="146">
        <v>3.28</v>
      </c>
      <c r="Q38" s="156">
        <f t="shared" si="3"/>
        <v>3.3780487804878052</v>
      </c>
    </row>
    <row r="39" spans="1:17" x14ac:dyDescent="0.3">
      <c r="A39" s="107" t="s">
        <v>144</v>
      </c>
      <c r="B39" s="138" t="s">
        <v>176</v>
      </c>
      <c r="C39" s="5" t="s">
        <v>142</v>
      </c>
      <c r="D39" s="139"/>
      <c r="E39" s="139"/>
      <c r="F39" s="140"/>
      <c r="G39" s="140"/>
      <c r="H39" s="140"/>
      <c r="I39" s="136"/>
      <c r="J39" s="136"/>
      <c r="K39" s="154"/>
      <c r="L39" s="141"/>
      <c r="M39" s="141"/>
      <c r="N39" s="141"/>
      <c r="O39" s="146">
        <v>6.83</v>
      </c>
      <c r="P39" s="146">
        <v>3.8</v>
      </c>
      <c r="Q39" s="162">
        <f t="shared" si="3"/>
        <v>1.7973684210526317</v>
      </c>
    </row>
    <row r="40" spans="1:17" x14ac:dyDescent="0.3">
      <c r="A40" s="107" t="s">
        <v>137</v>
      </c>
      <c r="C40" s="5" t="s">
        <v>138</v>
      </c>
      <c r="F40" s="84"/>
      <c r="G40" s="84"/>
      <c r="H40" s="84"/>
      <c r="I40" s="136">
        <v>9.77</v>
      </c>
      <c r="J40" s="136">
        <v>-1.17</v>
      </c>
      <c r="K40" s="154"/>
      <c r="L40" s="141">
        <v>11.48</v>
      </c>
      <c r="M40" s="141">
        <v>0.36</v>
      </c>
      <c r="N40" s="141"/>
      <c r="O40" s="146">
        <v>9.83</v>
      </c>
      <c r="P40" s="146">
        <v>-1.54</v>
      </c>
      <c r="Q40" s="156">
        <f t="shared" si="3"/>
        <v>-6.383116883116883</v>
      </c>
    </row>
    <row r="41" spans="1:17" x14ac:dyDescent="0.3">
      <c r="A41" s="147" t="s">
        <v>175</v>
      </c>
      <c r="C41" s="5" t="s">
        <v>89</v>
      </c>
      <c r="F41" s="84"/>
      <c r="G41" s="84"/>
      <c r="H41" s="84"/>
      <c r="I41" s="136">
        <v>9</v>
      </c>
      <c r="J41" s="136">
        <v>5.53</v>
      </c>
      <c r="K41" s="154"/>
      <c r="L41" s="141"/>
      <c r="M41" s="141"/>
      <c r="N41" s="141"/>
      <c r="Q41" s="156" t="e">
        <f t="shared" si="3"/>
        <v>#DIV/0!</v>
      </c>
    </row>
    <row r="42" spans="1:17" x14ac:dyDescent="0.3">
      <c r="A42" s="107" t="s">
        <v>154</v>
      </c>
      <c r="C42" s="5" t="s">
        <v>156</v>
      </c>
      <c r="F42" s="84"/>
      <c r="G42" s="84"/>
      <c r="H42" s="84"/>
      <c r="O42" s="146">
        <v>13.13</v>
      </c>
      <c r="P42" s="146">
        <v>3.23</v>
      </c>
      <c r="Q42" s="156">
        <f t="shared" si="3"/>
        <v>4.0650154798761609</v>
      </c>
    </row>
    <row r="43" spans="1:17" x14ac:dyDescent="0.3">
      <c r="D43" s="2" t="s">
        <v>192</v>
      </c>
      <c r="E43" s="2" t="s">
        <v>114</v>
      </c>
      <c r="F43" s="170">
        <f>AVERAGE(F3:F38)</f>
        <v>7.5219444444444434</v>
      </c>
      <c r="G43" s="171">
        <f t="shared" ref="G43:P43" si="4">AVERAGE(G3:G38)</f>
        <v>3.5741666666666672</v>
      </c>
      <c r="H43" s="114">
        <f>AVERAGE(H3:H38)</f>
        <v>2.5807263503475091</v>
      </c>
      <c r="I43" s="170">
        <f>AVERAGE(I3:I38)</f>
        <v>8.7377777777777776</v>
      </c>
      <c r="J43" s="171">
        <f t="shared" si="4"/>
        <v>3.8519444444444439</v>
      </c>
      <c r="K43" s="114">
        <f t="shared" si="4"/>
        <v>3.0397835964604925</v>
      </c>
      <c r="L43" s="170">
        <f t="shared" si="4"/>
        <v>5.9825000000000008</v>
      </c>
      <c r="M43" s="171">
        <f t="shared" si="4"/>
        <v>2.2244444444444444</v>
      </c>
      <c r="N43" s="114">
        <f t="shared" si="4"/>
        <v>2.455802258013394</v>
      </c>
      <c r="O43" s="170">
        <f>AVERAGE(O3:O38)</f>
        <v>8.8452777777777758</v>
      </c>
      <c r="P43" s="171">
        <f t="shared" si="4"/>
        <v>3.5930555555555554</v>
      </c>
      <c r="Q43" s="114">
        <f>AVERAGE(Q3:Q38)</f>
        <v>2.1230173170422</v>
      </c>
    </row>
    <row r="44" spans="1:17" x14ac:dyDescent="0.3">
      <c r="E44" s="2" t="s">
        <v>162</v>
      </c>
      <c r="F44" s="150">
        <f>STDEV(F3:F38)</f>
        <v>2.1551623332221888</v>
      </c>
      <c r="G44" s="150">
        <f t="shared" ref="G44:P44" si="5">STDEV(G3:G38)</f>
        <v>1.9778218538873229</v>
      </c>
      <c r="H44" s="150">
        <f t="shared" ref="H44" si="6">STDEV(H3:H38)</f>
        <v>1.6494372728204763</v>
      </c>
      <c r="I44" s="150">
        <f t="shared" si="5"/>
        <v>2.7956855648977754</v>
      </c>
      <c r="J44" s="150">
        <f t="shared" si="5"/>
        <v>1.9436384429274385</v>
      </c>
      <c r="K44" s="150"/>
      <c r="L44" s="150">
        <f t="shared" si="5"/>
        <v>1.5198465618043677</v>
      </c>
      <c r="M44" s="150">
        <f t="shared" si="5"/>
        <v>0.73755365691276831</v>
      </c>
      <c r="N44" s="150"/>
      <c r="O44" s="150">
        <f t="shared" si="5"/>
        <v>3.3109467667214894</v>
      </c>
      <c r="P44" s="150">
        <f t="shared" si="5"/>
        <v>3.0384195322516372</v>
      </c>
    </row>
    <row r="45" spans="1:17" s="149" customFormat="1" x14ac:dyDescent="0.3">
      <c r="A45" s="148"/>
      <c r="B45" s="148"/>
      <c r="D45" s="139"/>
      <c r="E45" s="2" t="s">
        <v>185</v>
      </c>
      <c r="F45" s="114">
        <f t="shared" ref="F45:P45" si="7">MIN(F3:F38)</f>
        <v>2.3199999999999998</v>
      </c>
      <c r="G45" s="114">
        <f t="shared" si="7"/>
        <v>1.1000000000000001</v>
      </c>
      <c r="H45" s="114">
        <f t="shared" ref="H45" si="8">MIN(H3:H38)</f>
        <v>0.5330073349633252</v>
      </c>
      <c r="I45" s="114">
        <f t="shared" si="7"/>
        <v>2.41</v>
      </c>
      <c r="J45" s="114">
        <f t="shared" si="7"/>
        <v>0.84</v>
      </c>
      <c r="K45" s="114"/>
      <c r="L45" s="114">
        <f t="shared" si="7"/>
        <v>1.81</v>
      </c>
      <c r="M45" s="114">
        <f t="shared" si="7"/>
        <v>-0.68</v>
      </c>
      <c r="N45" s="114"/>
      <c r="O45" s="114">
        <f t="shared" si="7"/>
        <v>-1.51</v>
      </c>
      <c r="P45" s="114">
        <f t="shared" si="7"/>
        <v>-4.58</v>
      </c>
    </row>
    <row r="46" spans="1:17" x14ac:dyDescent="0.3">
      <c r="E46" s="139" t="s">
        <v>186</v>
      </c>
      <c r="F46" s="114">
        <f t="shared" ref="F46:P46" si="9">MAX(F3:F38)</f>
        <v>12.37</v>
      </c>
      <c r="G46" s="114">
        <f t="shared" si="9"/>
        <v>12.27</v>
      </c>
      <c r="H46" s="114">
        <f t="shared" ref="H46" si="10">MAX(H3:H38)</f>
        <v>10.056910569105691</v>
      </c>
      <c r="I46" s="114">
        <f t="shared" si="9"/>
        <v>14.01</v>
      </c>
      <c r="J46" s="114">
        <f t="shared" si="9"/>
        <v>8.98</v>
      </c>
      <c r="K46" s="114"/>
      <c r="L46" s="114">
        <f t="shared" si="9"/>
        <v>8.39</v>
      </c>
      <c r="M46" s="114">
        <f t="shared" si="9"/>
        <v>3.37</v>
      </c>
      <c r="N46" s="114"/>
      <c r="O46" s="151">
        <f t="shared" si="9"/>
        <v>20.170000000000002</v>
      </c>
      <c r="P46" s="114">
        <f t="shared" si="9"/>
        <v>9.89</v>
      </c>
    </row>
    <row r="48" spans="1:17" x14ac:dyDescent="0.3">
      <c r="D48" s="2" t="s">
        <v>190</v>
      </c>
      <c r="E48" s="2" t="s">
        <v>114</v>
      </c>
      <c r="F48" s="172">
        <f>AVERAGE(F3,F5,F7,F9,F11,F13,F15,F17,F19,F21,F23,F25,F27,F29,F31,F33,F36,F38)</f>
        <v>7.2638888888888893</v>
      </c>
      <c r="G48" s="172">
        <f>AVERAGE(G3,G5,G7,G9,G11,G13,G15,G17,G19,G21,G23,G25,G27,G29,G31,G33,G36,G38)</f>
        <v>4.3933333333333344</v>
      </c>
      <c r="H48" s="172"/>
      <c r="I48" s="172">
        <f>AVERAGE(I3,I5,I7,I9,I11,I13,I15,I17,I19,I21,I23,I25,I27,I29,I31,I33,I36,I38)</f>
        <v>8.84</v>
      </c>
      <c r="J48" s="172">
        <f t="shared" ref="J48:P48" si="11">AVERAGE(J3,J5,J7,J9,J11,J13,J15,J17,J19,J21,J23,J25,J27,J29,J31,J33,J36,J38)</f>
        <v>4.6127777777777776</v>
      </c>
      <c r="K48" s="172"/>
      <c r="L48" s="172">
        <f t="shared" si="11"/>
        <v>5.7055555555555557</v>
      </c>
      <c r="M48" s="172">
        <f t="shared" si="11"/>
        <v>2.2016666666666662</v>
      </c>
      <c r="N48" s="172"/>
      <c r="O48" s="172">
        <f t="shared" si="11"/>
        <v>8.9227777777777781</v>
      </c>
      <c r="P48" s="172">
        <f t="shared" si="11"/>
        <v>4.8433333333333337</v>
      </c>
      <c r="Q48" s="114"/>
    </row>
    <row r="49" spans="4:17" x14ac:dyDescent="0.3">
      <c r="E49" s="2" t="s">
        <v>162</v>
      </c>
      <c r="F49" s="150">
        <f>STDEV(F3,F5,F7,F9,F11,F13,F15,F17,F19,F21,F23,F25,F27,F29,F31,F33,F36,F38)</f>
        <v>1.6885675756440266</v>
      </c>
      <c r="G49" s="150">
        <f>STDEV(G3,G5,G7,G9,G11,G13,G15,G17,G19,G21,G23,G25,G27,G29,G31,G33,G36,G38)</f>
        <v>2.3386773536992815</v>
      </c>
      <c r="H49" s="150"/>
      <c r="I49" s="150">
        <f t="shared" ref="I49:P49" si="12">STDEV(I3,I5,I7,I9,I11,I13,I15,I17,I19,I21,I23,I25,I27,I29,I31,I33,I36,I38)</f>
        <v>2.5322902909514693</v>
      </c>
      <c r="J49" s="150">
        <f t="shared" si="12"/>
        <v>1.7923031701123464</v>
      </c>
      <c r="K49" s="150"/>
      <c r="L49" s="150">
        <f t="shared" si="12"/>
        <v>1.288497630494853</v>
      </c>
      <c r="M49" s="150">
        <f t="shared" si="12"/>
        <v>0.52690271453868542</v>
      </c>
      <c r="N49" s="150"/>
      <c r="O49" s="150">
        <f t="shared" si="12"/>
        <v>1.9199473202195629</v>
      </c>
      <c r="P49" s="150">
        <f t="shared" si="12"/>
        <v>2.8753455035362059</v>
      </c>
    </row>
    <row r="50" spans="4:17" x14ac:dyDescent="0.3">
      <c r="E50" s="2" t="s">
        <v>185</v>
      </c>
      <c r="F50" s="114">
        <f>MIN(F3,F5,F7,F9,F11,F13,F15,F17,F19,F21,F23,F25,F27,F29,F31,F33,F36,F38)</f>
        <v>3.87</v>
      </c>
      <c r="G50" s="114">
        <f>MIN(G3,G5,G7,G9,G11,G13,G15,G17,G19,G21,G23,G25,G27,G29,G31,G33,G36,G38)</f>
        <v>1.59</v>
      </c>
      <c r="H50" s="114"/>
      <c r="I50" s="114">
        <f t="shared" ref="I50:P50" si="13">MIN(I3,I5,I7,I9,I11,I13,I15,I17,I19,I21,I23,I25,I27,I29,I31,I33,I36,I38)</f>
        <v>3.78</v>
      </c>
      <c r="J50" s="114">
        <f t="shared" si="13"/>
        <v>2.0099999999999998</v>
      </c>
      <c r="K50" s="114"/>
      <c r="L50" s="114">
        <f t="shared" si="13"/>
        <v>3.3</v>
      </c>
      <c r="M50" s="114">
        <f t="shared" si="13"/>
        <v>1.17</v>
      </c>
      <c r="N50" s="114"/>
      <c r="O50" s="114">
        <f t="shared" si="13"/>
        <v>5.49</v>
      </c>
      <c r="P50" s="114">
        <f t="shared" si="13"/>
        <v>-0.39</v>
      </c>
      <c r="Q50" s="149"/>
    </row>
    <row r="51" spans="4:17" x14ac:dyDescent="0.3">
      <c r="E51" s="139" t="s">
        <v>186</v>
      </c>
      <c r="F51" s="114">
        <f>MAX(F3,F5,F7,F9,F11,F13,F15,F17,F19,F21,F23,F25,F27,F29,F31,F33,F36,F38)</f>
        <v>9.17</v>
      </c>
      <c r="G51" s="114">
        <f>MAX(G3,G5,G7,G9,G11,G13,G15,G17,G19,G21,G23,G25,G27,G29,G31,G33,G36,G38)</f>
        <v>12.27</v>
      </c>
      <c r="H51" s="114"/>
      <c r="I51" s="114">
        <f t="shared" ref="I51:P51" si="14">MAX(I3,I5,I7,I9,I11,I13,I15,I17,I19,I21,I23,I25,I27,I29,I31,I33,I36,I38)</f>
        <v>12.43</v>
      </c>
      <c r="J51" s="114">
        <f t="shared" si="14"/>
        <v>8.98</v>
      </c>
      <c r="K51" s="114"/>
      <c r="L51" s="114">
        <f t="shared" si="14"/>
        <v>8.26</v>
      </c>
      <c r="M51" s="114">
        <f t="shared" si="14"/>
        <v>2.95</v>
      </c>
      <c r="N51" s="114"/>
      <c r="O51" s="114">
        <f t="shared" si="14"/>
        <v>12.27</v>
      </c>
      <c r="P51" s="114">
        <f t="shared" si="14"/>
        <v>9.89</v>
      </c>
    </row>
    <row r="53" spans="4:17" x14ac:dyDescent="0.3">
      <c r="D53" s="2" t="s">
        <v>191</v>
      </c>
      <c r="E53" s="2" t="s">
        <v>114</v>
      </c>
      <c r="F53" s="172">
        <f>AVERAGE(F8,F10,F12,F14,F16,F18,F20,F22,F24,F26,F28,F30,F32,F34,F35,F37,F4,F6)</f>
        <v>7.7799999999999994</v>
      </c>
      <c r="G53" s="172">
        <f>AVERAGE(G8,G10,G12,G14,G16,G18,G20,G22,G24,G26,G28,G30,G32,G34,G35,G37,G4,G6)</f>
        <v>2.7550000000000003</v>
      </c>
      <c r="H53" s="172"/>
      <c r="I53" s="172">
        <f t="shared" ref="I53:P53" si="15">AVERAGE(I8,I10,I12,I14,I16,I18,I20,I22,I24,I26,I28,I30,I32,I34,I35,I37,I4,I6)</f>
        <v>8.6355555555555554</v>
      </c>
      <c r="J53" s="172">
        <f t="shared" si="15"/>
        <v>3.0911111111111116</v>
      </c>
      <c r="K53" s="172"/>
      <c r="L53" s="172">
        <f t="shared" si="15"/>
        <v>6.2594444444444441</v>
      </c>
      <c r="M53" s="172">
        <f t="shared" si="15"/>
        <v>2.2472222222222218</v>
      </c>
      <c r="N53" s="172"/>
      <c r="O53" s="172">
        <f t="shared" si="15"/>
        <v>8.7677777777777788</v>
      </c>
      <c r="P53" s="172">
        <f t="shared" si="15"/>
        <v>2.3427777777777781</v>
      </c>
    </row>
    <row r="54" spans="4:17" x14ac:dyDescent="0.3">
      <c r="E54" s="2" t="s">
        <v>162</v>
      </c>
      <c r="F54" s="150">
        <f>STDEV(F8,F10,F12,F14,F16,F18,F20,F22,F24,F26,F28,F30,F32,F34,F35,F37,F4,F6)</f>
        <v>2.5632768549835054</v>
      </c>
      <c r="G54" s="150">
        <f t="shared" ref="G54:P54" si="16">STDEV(G8,G10,G12,G14,G16,G18,G20,G22,G24,G26,G28,G30,G32,G34,G35,G37,G4,G6)</f>
        <v>1.0785352267284167</v>
      </c>
      <c r="H54" s="150"/>
      <c r="I54" s="150">
        <f t="shared" si="16"/>
        <v>3.1075472117415379</v>
      </c>
      <c r="J54" s="150">
        <f t="shared" si="16"/>
        <v>1.8274279220963847</v>
      </c>
      <c r="K54" s="150"/>
      <c r="L54" s="150">
        <f t="shared" si="16"/>
        <v>1.7126294617349735</v>
      </c>
      <c r="M54" s="150">
        <f t="shared" si="16"/>
        <v>0.91719396598638336</v>
      </c>
      <c r="N54" s="150"/>
      <c r="O54" s="150">
        <f t="shared" si="16"/>
        <v>4.3440379095349879</v>
      </c>
      <c r="P54" s="150">
        <f t="shared" si="16"/>
        <v>2.7256446739971238</v>
      </c>
    </row>
    <row r="55" spans="4:17" x14ac:dyDescent="0.3">
      <c r="E55" s="2" t="s">
        <v>185</v>
      </c>
      <c r="F55" s="114">
        <f>MIN(F8,F10,F12,F14,F16,F18,F20,F22,F24,F26,F28,F30,F32,F34,F35,F37,F4,F6)</f>
        <v>2.3199999999999998</v>
      </c>
      <c r="G55" s="114">
        <f t="shared" ref="G55:P55" si="17">MIN(G8,G10,G12,G14,G16,G18,G20,G22,G24,G26,G28,G30,G32,G34,G35,G37,G4,G6)</f>
        <v>1.1000000000000001</v>
      </c>
      <c r="H55" s="114"/>
      <c r="I55" s="114">
        <f t="shared" si="17"/>
        <v>2.41</v>
      </c>
      <c r="J55" s="114">
        <f t="shared" si="17"/>
        <v>0.84</v>
      </c>
      <c r="K55" s="114"/>
      <c r="L55" s="114">
        <f t="shared" si="17"/>
        <v>1.81</v>
      </c>
      <c r="M55" s="114">
        <f t="shared" si="17"/>
        <v>-0.68</v>
      </c>
      <c r="N55" s="114"/>
      <c r="O55" s="114">
        <f t="shared" si="17"/>
        <v>-1.51</v>
      </c>
      <c r="P55" s="114">
        <f t="shared" si="17"/>
        <v>-4.58</v>
      </c>
    </row>
    <row r="56" spans="4:17" x14ac:dyDescent="0.3">
      <c r="E56" s="139" t="s">
        <v>186</v>
      </c>
      <c r="F56" s="114">
        <f>MAX(F8,F10,F12,F14,F16,F18,F20,F22,F24,F26,F28,F30,F32,F34,F35,F37,F4,F6)</f>
        <v>12.37</v>
      </c>
      <c r="G56" s="114">
        <f t="shared" ref="G56:P56" si="18">MAX(G8,G10,G12,G14,G16,G18,G20,G22,G24,G26,G28,G30,G32,G34,G35,G37,G4,G6)</f>
        <v>5.67</v>
      </c>
      <c r="H56" s="114"/>
      <c r="I56" s="114">
        <f t="shared" si="18"/>
        <v>14.01</v>
      </c>
      <c r="J56" s="114">
        <f t="shared" si="18"/>
        <v>7.11</v>
      </c>
      <c r="K56" s="114"/>
      <c r="L56" s="114">
        <f t="shared" si="18"/>
        <v>8.39</v>
      </c>
      <c r="M56" s="114">
        <f t="shared" si="18"/>
        <v>3.37</v>
      </c>
      <c r="N56" s="114"/>
      <c r="O56" s="114">
        <f t="shared" si="18"/>
        <v>20.170000000000002</v>
      </c>
      <c r="P56" s="114">
        <f t="shared" si="18"/>
        <v>7.68</v>
      </c>
    </row>
  </sheetData>
  <mergeCells count="4">
    <mergeCell ref="A1:A2"/>
    <mergeCell ref="C1:C2"/>
    <mergeCell ref="D1:D2"/>
    <mergeCell ref="E1:E2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9"/>
  <sheetViews>
    <sheetView tabSelected="1" zoomScale="80" zoomScaleNormal="80" workbookViewId="0">
      <pane xSplit="3" topLeftCell="AQ1" activePane="topRight" state="frozen"/>
      <selection pane="topRight" activeCell="BA20" sqref="BA20"/>
    </sheetView>
  </sheetViews>
  <sheetFormatPr defaultRowHeight="16.5" x14ac:dyDescent="0.3"/>
  <cols>
    <col min="1" max="1" width="9" style="1"/>
    <col min="2" max="2" width="29.875" customWidth="1"/>
    <col min="3" max="3" width="14.75" style="2" customWidth="1"/>
    <col min="4" max="4" width="10.375" style="2" customWidth="1"/>
    <col min="5" max="20" width="9" style="1"/>
    <col min="21" max="21" width="9" style="3"/>
    <col min="22" max="31" width="9" style="1"/>
  </cols>
  <sheetData>
    <row r="1" spans="1:49" s="1" customFormat="1" x14ac:dyDescent="0.3">
      <c r="A1" s="291" t="s">
        <v>118</v>
      </c>
      <c r="B1" s="293" t="s">
        <v>119</v>
      </c>
      <c r="C1" s="295" t="s">
        <v>120</v>
      </c>
      <c r="D1" s="295" t="s">
        <v>121</v>
      </c>
      <c r="E1" s="293" t="s">
        <v>122</v>
      </c>
      <c r="F1" s="293"/>
      <c r="G1" s="293"/>
      <c r="H1" s="293"/>
      <c r="I1" s="300" t="s">
        <v>123</v>
      </c>
      <c r="J1" s="301" t="s">
        <v>133</v>
      </c>
      <c r="K1" s="297" t="s">
        <v>124</v>
      </c>
      <c r="L1" s="298"/>
      <c r="M1" s="298"/>
      <c r="N1" s="299"/>
      <c r="O1" s="297" t="s">
        <v>125</v>
      </c>
      <c r="P1" s="298"/>
      <c r="Q1" s="299"/>
      <c r="R1" s="297" t="s">
        <v>135</v>
      </c>
      <c r="S1" s="298"/>
      <c r="T1" s="299"/>
      <c r="U1" s="297" t="s">
        <v>126</v>
      </c>
      <c r="V1" s="298"/>
      <c r="W1" s="299"/>
      <c r="X1" s="297" t="s">
        <v>127</v>
      </c>
      <c r="Y1" s="298"/>
      <c r="Z1" s="299"/>
      <c r="AA1" s="297" t="s">
        <v>128</v>
      </c>
      <c r="AB1" s="298"/>
      <c r="AC1" s="299"/>
      <c r="AD1" s="297" t="s">
        <v>129</v>
      </c>
      <c r="AE1" s="298"/>
      <c r="AF1" s="299"/>
      <c r="AG1" s="297" t="s">
        <v>130</v>
      </c>
      <c r="AH1" s="298"/>
      <c r="AI1" s="299"/>
      <c r="AJ1" s="297" t="s">
        <v>131</v>
      </c>
      <c r="AK1" s="298"/>
      <c r="AL1" s="299"/>
      <c r="AM1" s="297" t="s">
        <v>132</v>
      </c>
      <c r="AN1" s="298"/>
      <c r="AO1" s="299"/>
      <c r="AP1" s="297" t="s">
        <v>134</v>
      </c>
      <c r="AQ1" s="298"/>
      <c r="AR1" s="299"/>
      <c r="AS1" s="297" t="s">
        <v>160</v>
      </c>
      <c r="AT1" s="298"/>
      <c r="AU1" s="266"/>
      <c r="AV1" s="297" t="s">
        <v>161</v>
      </c>
      <c r="AW1" s="298"/>
    </row>
    <row r="2" spans="1:49" s="1" customFormat="1" ht="17.25" thickBot="1" x14ac:dyDescent="0.35">
      <c r="A2" s="292"/>
      <c r="B2" s="294"/>
      <c r="C2" s="296"/>
      <c r="D2" s="296"/>
      <c r="E2" s="265" t="s">
        <v>111</v>
      </c>
      <c r="F2" s="265" t="s">
        <v>110</v>
      </c>
      <c r="G2" s="265" t="s">
        <v>113</v>
      </c>
      <c r="H2" s="265" t="s">
        <v>112</v>
      </c>
      <c r="I2" s="294"/>
      <c r="J2" s="302"/>
      <c r="K2" s="13" t="s">
        <v>115</v>
      </c>
      <c r="L2" s="13" t="s">
        <v>116</v>
      </c>
      <c r="M2" s="13" t="s">
        <v>117</v>
      </c>
      <c r="N2" s="265" t="s">
        <v>114</v>
      </c>
      <c r="O2" s="13" t="s">
        <v>115</v>
      </c>
      <c r="P2" s="13" t="s">
        <v>116</v>
      </c>
      <c r="Q2" s="265" t="s">
        <v>114</v>
      </c>
      <c r="R2" s="13" t="s">
        <v>115</v>
      </c>
      <c r="S2" s="13" t="s">
        <v>116</v>
      </c>
      <c r="T2" s="265" t="s">
        <v>114</v>
      </c>
      <c r="U2" s="13" t="s">
        <v>115</v>
      </c>
      <c r="V2" s="13" t="s">
        <v>116</v>
      </c>
      <c r="W2" s="265" t="s">
        <v>114</v>
      </c>
      <c r="X2" s="13" t="s">
        <v>115</v>
      </c>
      <c r="Y2" s="13" t="s">
        <v>116</v>
      </c>
      <c r="Z2" s="265" t="s">
        <v>114</v>
      </c>
      <c r="AA2" s="13" t="s">
        <v>115</v>
      </c>
      <c r="AB2" s="13" t="s">
        <v>116</v>
      </c>
      <c r="AC2" s="265" t="s">
        <v>114</v>
      </c>
      <c r="AD2" s="13" t="s">
        <v>115</v>
      </c>
      <c r="AE2" s="13" t="s">
        <v>116</v>
      </c>
      <c r="AF2" s="265" t="s">
        <v>114</v>
      </c>
      <c r="AG2" s="13" t="s">
        <v>115</v>
      </c>
      <c r="AH2" s="13" t="s">
        <v>116</v>
      </c>
      <c r="AI2" s="265" t="s">
        <v>114</v>
      </c>
      <c r="AJ2" s="13" t="s">
        <v>115</v>
      </c>
      <c r="AK2" s="13" t="s">
        <v>116</v>
      </c>
      <c r="AL2" s="265" t="s">
        <v>114</v>
      </c>
      <c r="AM2" s="13" t="s">
        <v>115</v>
      </c>
      <c r="AN2" s="13" t="s">
        <v>116</v>
      </c>
      <c r="AO2" s="265" t="s">
        <v>114</v>
      </c>
      <c r="AP2" s="13" t="s">
        <v>115</v>
      </c>
      <c r="AQ2" s="13" t="s">
        <v>116</v>
      </c>
      <c r="AR2" s="265" t="s">
        <v>114</v>
      </c>
      <c r="AS2" s="85" t="s">
        <v>114</v>
      </c>
      <c r="AT2" s="88" t="s">
        <v>162</v>
      </c>
      <c r="AU2" s="243" t="s">
        <v>201</v>
      </c>
      <c r="AV2" s="85" t="s">
        <v>200</v>
      </c>
      <c r="AW2" s="88" t="s">
        <v>162</v>
      </c>
    </row>
    <row r="3" spans="1:49" x14ac:dyDescent="0.3">
      <c r="A3" s="8" t="s">
        <v>136</v>
      </c>
      <c r="B3" s="9" t="s">
        <v>34</v>
      </c>
      <c r="C3" s="10" t="s">
        <v>35</v>
      </c>
      <c r="D3" s="10" t="s">
        <v>36</v>
      </c>
      <c r="E3" s="21"/>
      <c r="F3" s="21"/>
      <c r="G3" s="61"/>
      <c r="H3" s="11"/>
      <c r="I3" s="21"/>
      <c r="J3" s="21"/>
      <c r="K3" s="15"/>
      <c r="L3" s="15"/>
      <c r="M3" s="15"/>
      <c r="N3" s="21"/>
      <c r="O3" s="42"/>
      <c r="P3" s="42"/>
      <c r="Q3" s="44"/>
      <c r="R3" s="17"/>
      <c r="S3" s="17"/>
      <c r="T3" s="23"/>
      <c r="U3" s="17"/>
      <c r="V3" s="17"/>
      <c r="W3" s="23"/>
      <c r="X3" s="17"/>
      <c r="Y3" s="17"/>
      <c r="Z3" s="22"/>
      <c r="AA3" s="19"/>
      <c r="AB3" s="19"/>
      <c r="AC3" s="22"/>
      <c r="AD3" s="19"/>
      <c r="AE3" s="19"/>
      <c r="AF3" s="22"/>
      <c r="AG3" s="19"/>
      <c r="AH3" s="19"/>
      <c r="AI3" s="22"/>
      <c r="AJ3" s="19"/>
      <c r="AK3" s="19"/>
      <c r="AL3" s="22"/>
      <c r="AM3" s="19"/>
      <c r="AN3" s="19"/>
      <c r="AO3" s="22"/>
      <c r="AP3" s="55"/>
      <c r="AQ3" s="55"/>
      <c r="AR3" s="56"/>
      <c r="AS3" s="288">
        <v>5.3</v>
      </c>
      <c r="AT3" s="236">
        <v>3.7277410854084929E-3</v>
      </c>
      <c r="AU3" s="239"/>
      <c r="AV3" s="239">
        <v>3.01</v>
      </c>
      <c r="AW3" s="236">
        <v>5.7920162965025973E-2</v>
      </c>
    </row>
    <row r="4" spans="1:49" x14ac:dyDescent="0.3">
      <c r="A4" s="263" t="s">
        <v>37</v>
      </c>
      <c r="B4" s="5" t="s">
        <v>38</v>
      </c>
      <c r="C4" s="6" t="s">
        <v>39</v>
      </c>
      <c r="D4" s="6" t="s">
        <v>40</v>
      </c>
      <c r="E4" s="24"/>
      <c r="F4" s="24"/>
      <c r="G4" s="62"/>
      <c r="H4" s="264"/>
      <c r="I4" s="24"/>
      <c r="J4" s="24"/>
      <c r="K4" s="16"/>
      <c r="L4" s="16"/>
      <c r="M4" s="16"/>
      <c r="N4" s="21"/>
      <c r="O4" s="43"/>
      <c r="P4" s="43"/>
      <c r="Q4" s="44"/>
      <c r="R4" s="18"/>
      <c r="S4" s="18"/>
      <c r="T4" s="23"/>
      <c r="U4" s="18"/>
      <c r="V4" s="18"/>
      <c r="W4" s="23"/>
      <c r="X4" s="18"/>
      <c r="Y4" s="18"/>
      <c r="Z4" s="22"/>
      <c r="AA4" s="20"/>
      <c r="AB4" s="20"/>
      <c r="AC4" s="22"/>
      <c r="AD4" s="20"/>
      <c r="AE4" s="20"/>
      <c r="AF4" s="22"/>
      <c r="AG4" s="20"/>
      <c r="AH4" s="20"/>
      <c r="AI4" s="22"/>
      <c r="AJ4" s="20"/>
      <c r="AK4" s="20"/>
      <c r="AL4" s="22"/>
      <c r="AM4" s="20"/>
      <c r="AN4" s="20"/>
      <c r="AO4" s="22"/>
      <c r="AP4" s="57"/>
      <c r="AQ4" s="57"/>
      <c r="AR4" s="58"/>
      <c r="AS4" s="115">
        <v>4.8899999999999997</v>
      </c>
      <c r="AT4" s="237">
        <v>0.16651127684340208</v>
      </c>
      <c r="AU4">
        <v>1.86</v>
      </c>
      <c r="AW4" s="237">
        <v>0.20852792028464448</v>
      </c>
    </row>
    <row r="5" spans="1:49" x14ac:dyDescent="0.3">
      <c r="A5" s="263" t="s">
        <v>0</v>
      </c>
      <c r="B5" s="5" t="s">
        <v>41</v>
      </c>
      <c r="C5" s="6" t="s">
        <v>42</v>
      </c>
      <c r="D5" s="6" t="s">
        <v>36</v>
      </c>
      <c r="E5" s="24"/>
      <c r="F5" s="24"/>
      <c r="G5" s="62"/>
      <c r="H5" s="264"/>
      <c r="I5" s="24"/>
      <c r="J5" s="24"/>
      <c r="K5" s="16"/>
      <c r="L5" s="16"/>
      <c r="M5" s="16"/>
      <c r="N5" s="21"/>
      <c r="O5" s="43"/>
      <c r="P5" s="43"/>
      <c r="Q5" s="44"/>
      <c r="R5" s="18"/>
      <c r="S5" s="18"/>
      <c r="T5" s="23"/>
      <c r="U5" s="18"/>
      <c r="V5" s="18"/>
      <c r="W5" s="23"/>
      <c r="X5" s="18"/>
      <c r="Y5" s="18"/>
      <c r="Z5" s="22"/>
      <c r="AA5" s="20"/>
      <c r="AB5" s="20"/>
      <c r="AC5" s="22"/>
      <c r="AD5" s="20"/>
      <c r="AE5" s="20"/>
      <c r="AF5" s="22"/>
      <c r="AG5" s="20"/>
      <c r="AH5" s="20"/>
      <c r="AI5" s="22"/>
      <c r="AJ5" s="20"/>
      <c r="AK5" s="20"/>
      <c r="AL5" s="22"/>
      <c r="AM5" s="20"/>
      <c r="AN5" s="20"/>
      <c r="AO5" s="22"/>
      <c r="AP5" s="57"/>
      <c r="AQ5" s="57"/>
      <c r="AR5" s="58"/>
      <c r="AS5" s="289">
        <v>5.7</v>
      </c>
      <c r="AT5" s="237">
        <v>0.15674303153198044</v>
      </c>
      <c r="AU5" s="240"/>
      <c r="AV5" s="240">
        <v>2.2999999999999998</v>
      </c>
      <c r="AW5" s="237">
        <v>0.25084337785922889</v>
      </c>
    </row>
    <row r="6" spans="1:49" x14ac:dyDescent="0.3">
      <c r="A6" s="263" t="s">
        <v>1</v>
      </c>
      <c r="B6" s="5" t="s">
        <v>43</v>
      </c>
      <c r="C6" s="6" t="s">
        <v>44</v>
      </c>
      <c r="D6" s="6" t="s">
        <v>45</v>
      </c>
      <c r="E6" s="24"/>
      <c r="F6" s="24"/>
      <c r="G6" s="62"/>
      <c r="H6" s="264"/>
      <c r="I6" s="24"/>
      <c r="J6" s="24"/>
      <c r="K6" s="16"/>
      <c r="L6" s="16"/>
      <c r="M6" s="16"/>
      <c r="N6" s="21"/>
      <c r="O6" s="43"/>
      <c r="P6" s="43"/>
      <c r="Q6" s="44"/>
      <c r="R6" s="18"/>
      <c r="S6" s="18"/>
      <c r="T6" s="23"/>
      <c r="U6" s="18"/>
      <c r="V6" s="18"/>
      <c r="W6" s="23"/>
      <c r="X6" s="18"/>
      <c r="Y6" s="18"/>
      <c r="Z6" s="22"/>
      <c r="AA6" s="20"/>
      <c r="AB6" s="20"/>
      <c r="AC6" s="22"/>
      <c r="AD6" s="20"/>
      <c r="AE6" s="20"/>
      <c r="AF6" s="22"/>
      <c r="AG6" s="20"/>
      <c r="AH6" s="20"/>
      <c r="AI6" s="22"/>
      <c r="AJ6" s="20"/>
      <c r="AK6" s="20"/>
      <c r="AL6" s="22"/>
      <c r="AM6" s="20"/>
      <c r="AN6" s="20"/>
      <c r="AO6" s="22"/>
      <c r="AP6" s="57"/>
      <c r="AQ6" s="57"/>
      <c r="AR6" s="58"/>
      <c r="AS6" s="115">
        <v>4.66</v>
      </c>
      <c r="AT6" s="237">
        <v>8.3298792441450262E-2</v>
      </c>
      <c r="AU6">
        <v>2.84</v>
      </c>
      <c r="AW6" s="237">
        <v>0.10275068410188595</v>
      </c>
    </row>
    <row r="7" spans="1:49" x14ac:dyDescent="0.3">
      <c r="A7" s="263" t="s">
        <v>2</v>
      </c>
      <c r="B7" s="5" t="s">
        <v>46</v>
      </c>
      <c r="C7" s="6" t="s">
        <v>47</v>
      </c>
      <c r="D7" s="6" t="s">
        <v>36</v>
      </c>
      <c r="E7" s="24"/>
      <c r="F7" s="24"/>
      <c r="G7" s="62"/>
      <c r="H7" s="264"/>
      <c r="I7" s="24"/>
      <c r="J7" s="24"/>
      <c r="K7" s="16"/>
      <c r="L7" s="16"/>
      <c r="M7" s="16"/>
      <c r="N7" s="21"/>
      <c r="O7" s="43"/>
      <c r="P7" s="43"/>
      <c r="Q7" s="44"/>
      <c r="R7" s="18"/>
      <c r="S7" s="18"/>
      <c r="T7" s="23"/>
      <c r="U7" s="18"/>
      <c r="V7" s="18"/>
      <c r="W7" s="23"/>
      <c r="X7" s="18"/>
      <c r="Y7" s="18"/>
      <c r="Z7" s="22"/>
      <c r="AA7" s="20"/>
      <c r="AB7" s="20"/>
      <c r="AC7" s="22"/>
      <c r="AD7" s="20"/>
      <c r="AE7" s="20"/>
      <c r="AF7" s="22"/>
      <c r="AG7" s="20"/>
      <c r="AH7" s="20"/>
      <c r="AI7" s="22"/>
      <c r="AJ7" s="20"/>
      <c r="AK7" s="20"/>
      <c r="AL7" s="22"/>
      <c r="AM7" s="20"/>
      <c r="AN7" s="20"/>
      <c r="AO7" s="22"/>
      <c r="AP7" s="57"/>
      <c r="AQ7" s="57"/>
      <c r="AR7" s="58"/>
      <c r="AS7" s="289">
        <v>6.17</v>
      </c>
      <c r="AT7" s="237">
        <v>1.7153209137164199E-2</v>
      </c>
      <c r="AU7" s="240"/>
      <c r="AV7" s="240">
        <v>2.82</v>
      </c>
      <c r="AW7" s="237">
        <v>0.19649536491058509</v>
      </c>
    </row>
    <row r="8" spans="1:49" x14ac:dyDescent="0.3">
      <c r="A8" s="263" t="s">
        <v>3</v>
      </c>
      <c r="B8" s="5" t="s">
        <v>46</v>
      </c>
      <c r="C8" s="6" t="s">
        <v>44</v>
      </c>
      <c r="D8" s="6" t="s">
        <v>48</v>
      </c>
      <c r="E8" s="24"/>
      <c r="F8" s="24"/>
      <c r="G8" s="62"/>
      <c r="H8" s="264"/>
      <c r="I8" s="24"/>
      <c r="J8" s="24"/>
      <c r="K8" s="16"/>
      <c r="L8" s="16"/>
      <c r="M8" s="16"/>
      <c r="N8" s="21"/>
      <c r="O8" s="43"/>
      <c r="P8" s="43"/>
      <c r="Q8" s="44"/>
      <c r="R8" s="18"/>
      <c r="S8" s="18"/>
      <c r="T8" s="23"/>
      <c r="U8" s="18"/>
      <c r="V8" s="18"/>
      <c r="W8" s="23"/>
      <c r="X8" s="18"/>
      <c r="Y8" s="18"/>
      <c r="Z8" s="22"/>
      <c r="AA8" s="20"/>
      <c r="AB8" s="20"/>
      <c r="AC8" s="22"/>
      <c r="AD8" s="20"/>
      <c r="AE8" s="20"/>
      <c r="AF8" s="22"/>
      <c r="AG8" s="20"/>
      <c r="AH8" s="20"/>
      <c r="AI8" s="22"/>
      <c r="AJ8" s="20"/>
      <c r="AK8" s="20"/>
      <c r="AL8" s="22"/>
      <c r="AM8" s="20"/>
      <c r="AN8" s="20"/>
      <c r="AO8" s="22"/>
      <c r="AP8" s="57"/>
      <c r="AQ8" s="57"/>
      <c r="AR8" s="58"/>
      <c r="AS8" s="248">
        <v>7.22</v>
      </c>
      <c r="AT8" s="238">
        <v>6.3646197006455782E-2</v>
      </c>
      <c r="AU8">
        <v>2.5299999999999998</v>
      </c>
      <c r="AW8" s="238">
        <v>0.26450620539397279</v>
      </c>
    </row>
    <row r="9" spans="1:49" x14ac:dyDescent="0.3">
      <c r="A9" s="263" t="s">
        <v>4</v>
      </c>
      <c r="B9" s="5" t="s">
        <v>49</v>
      </c>
      <c r="C9" s="6" t="s">
        <v>44</v>
      </c>
      <c r="D9" s="6" t="s">
        <v>36</v>
      </c>
      <c r="E9" s="24"/>
      <c r="F9" s="24"/>
      <c r="G9" s="62"/>
      <c r="H9" s="264"/>
      <c r="I9" s="24"/>
      <c r="J9" s="24"/>
      <c r="K9" s="16"/>
      <c r="L9" s="16"/>
      <c r="M9" s="16"/>
      <c r="N9" s="21"/>
      <c r="O9" s="43"/>
      <c r="P9" s="43"/>
      <c r="Q9" s="44"/>
      <c r="R9" s="18"/>
      <c r="S9" s="18"/>
      <c r="T9" s="23"/>
      <c r="U9" s="18"/>
      <c r="V9" s="18"/>
      <c r="W9" s="23"/>
      <c r="X9" s="18"/>
      <c r="Y9" s="18"/>
      <c r="Z9" s="22"/>
      <c r="AA9" s="20"/>
      <c r="AB9" s="20"/>
      <c r="AC9" s="22"/>
      <c r="AD9" s="20"/>
      <c r="AE9" s="20"/>
      <c r="AF9" s="22"/>
      <c r="AG9" s="20"/>
      <c r="AH9" s="20"/>
      <c r="AI9" s="22"/>
      <c r="AJ9" s="20"/>
      <c r="AK9" s="20"/>
      <c r="AL9" s="22"/>
      <c r="AM9" s="20"/>
      <c r="AN9" s="20"/>
      <c r="AO9" s="22"/>
      <c r="AP9" s="57"/>
      <c r="AQ9" s="57"/>
      <c r="AR9" s="58"/>
      <c r="AS9" s="290">
        <v>6.56</v>
      </c>
      <c r="AT9" s="238">
        <v>0.49244413893993705</v>
      </c>
      <c r="AU9" s="242"/>
      <c r="AV9" s="254">
        <v>2.4500000000000002</v>
      </c>
      <c r="AW9" s="238">
        <v>0.98623840776887839</v>
      </c>
    </row>
    <row r="10" spans="1:49" x14ac:dyDescent="0.3">
      <c r="A10" s="263" t="s">
        <v>5</v>
      </c>
      <c r="B10" s="5" t="s">
        <v>50</v>
      </c>
      <c r="C10" s="6" t="s">
        <v>42</v>
      </c>
      <c r="D10" s="6" t="s">
        <v>51</v>
      </c>
      <c r="E10" s="24"/>
      <c r="F10" s="24"/>
      <c r="G10" s="62"/>
      <c r="H10" s="264"/>
      <c r="I10" s="24"/>
      <c r="J10" s="24"/>
      <c r="K10" s="16"/>
      <c r="L10" s="16"/>
      <c r="M10" s="16"/>
      <c r="N10" s="21"/>
      <c r="O10" s="43"/>
      <c r="P10" s="43"/>
      <c r="Q10" s="44"/>
      <c r="R10" s="18"/>
      <c r="S10" s="18"/>
      <c r="T10" s="23"/>
      <c r="U10" s="18"/>
      <c r="V10" s="18"/>
      <c r="W10" s="23"/>
      <c r="X10" s="18"/>
      <c r="Y10" s="18"/>
      <c r="Z10" s="22"/>
      <c r="AA10" s="20"/>
      <c r="AB10" s="20"/>
      <c r="AC10" s="22"/>
      <c r="AD10" s="20"/>
      <c r="AE10" s="20"/>
      <c r="AF10" s="22"/>
      <c r="AG10" s="20"/>
      <c r="AH10" s="20"/>
      <c r="AI10" s="22"/>
      <c r="AJ10" s="20"/>
      <c r="AK10" s="20"/>
      <c r="AL10" s="22"/>
      <c r="AM10" s="20"/>
      <c r="AN10" s="20"/>
      <c r="AO10" s="22"/>
      <c r="AP10" s="57"/>
      <c r="AQ10" s="57"/>
      <c r="AR10" s="58"/>
      <c r="AS10" s="241">
        <v>10.25</v>
      </c>
      <c r="AT10" s="238">
        <v>7.9704641504677293E-2</v>
      </c>
      <c r="AU10">
        <v>7.06</v>
      </c>
      <c r="AW10" s="238">
        <v>0.15438636625265237</v>
      </c>
    </row>
    <row r="11" spans="1:49" x14ac:dyDescent="0.3">
      <c r="A11" s="263" t="s">
        <v>6</v>
      </c>
      <c r="B11" s="5" t="s">
        <v>52</v>
      </c>
      <c r="C11" s="6" t="s">
        <v>53</v>
      </c>
      <c r="D11" s="6" t="s">
        <v>36</v>
      </c>
      <c r="E11" s="24"/>
      <c r="F11" s="24"/>
      <c r="G11" s="62"/>
      <c r="H11" s="264"/>
      <c r="I11" s="24"/>
      <c r="J11" s="24"/>
      <c r="K11" s="16"/>
      <c r="L11" s="16"/>
      <c r="M11" s="16"/>
      <c r="N11" s="21"/>
      <c r="O11" s="43"/>
      <c r="P11" s="43"/>
      <c r="Q11" s="44"/>
      <c r="R11" s="18"/>
      <c r="S11" s="18"/>
      <c r="T11" s="23"/>
      <c r="U11" s="18"/>
      <c r="V11" s="18"/>
      <c r="W11" s="23"/>
      <c r="X11" s="18"/>
      <c r="Y11" s="18"/>
      <c r="Z11" s="22"/>
      <c r="AA11" s="20"/>
      <c r="AB11" s="20"/>
      <c r="AC11" s="22"/>
      <c r="AD11" s="20"/>
      <c r="AE11" s="20"/>
      <c r="AF11" s="22"/>
      <c r="AG11" s="20"/>
      <c r="AH11" s="20"/>
      <c r="AI11" s="22"/>
      <c r="AJ11" s="20"/>
      <c r="AK11" s="20"/>
      <c r="AL11" s="22"/>
      <c r="AM11" s="20"/>
      <c r="AN11" s="20"/>
      <c r="AO11" s="22"/>
      <c r="AP11" s="57"/>
      <c r="AQ11" s="57"/>
      <c r="AR11" s="58"/>
      <c r="AS11" s="241">
        <v>9.6999999999999993</v>
      </c>
      <c r="AT11" s="238">
        <v>0.57517961264283402</v>
      </c>
      <c r="AU11" s="242"/>
      <c r="AV11" s="254">
        <v>5.74</v>
      </c>
      <c r="AW11" s="238">
        <v>0.71413658224666299</v>
      </c>
    </row>
    <row r="12" spans="1:49" x14ac:dyDescent="0.3">
      <c r="A12" s="263" t="s">
        <v>7</v>
      </c>
      <c r="B12" s="5" t="s">
        <v>54</v>
      </c>
      <c r="C12" s="6" t="s">
        <v>55</v>
      </c>
      <c r="D12" s="6" t="s">
        <v>56</v>
      </c>
      <c r="E12" s="24"/>
      <c r="F12" s="24"/>
      <c r="G12" s="62"/>
      <c r="H12" s="264"/>
      <c r="I12" s="24"/>
      <c r="J12" s="24"/>
      <c r="K12" s="16"/>
      <c r="L12" s="16"/>
      <c r="M12" s="16"/>
      <c r="N12" s="21"/>
      <c r="O12" s="43"/>
      <c r="P12" s="43"/>
      <c r="Q12" s="44"/>
      <c r="R12" s="18"/>
      <c r="S12" s="18"/>
      <c r="T12" s="23"/>
      <c r="U12" s="18"/>
      <c r="V12" s="18"/>
      <c r="W12" s="23"/>
      <c r="X12" s="18"/>
      <c r="Y12" s="18"/>
      <c r="Z12" s="22"/>
      <c r="AA12" s="20"/>
      <c r="AB12" s="20"/>
      <c r="AC12" s="22"/>
      <c r="AD12" s="20"/>
      <c r="AE12" s="20"/>
      <c r="AF12" s="22"/>
      <c r="AG12" s="20"/>
      <c r="AH12" s="20"/>
      <c r="AI12" s="22"/>
      <c r="AJ12" s="20"/>
      <c r="AK12" s="20"/>
      <c r="AL12" s="22"/>
      <c r="AM12" s="20"/>
      <c r="AN12" s="20"/>
      <c r="AO12" s="22"/>
      <c r="AP12" s="57"/>
      <c r="AQ12" s="57"/>
      <c r="AR12" s="58"/>
      <c r="AS12" s="248">
        <v>8.2799999999999994</v>
      </c>
      <c r="AT12" s="238">
        <v>9.819930150221734E-2</v>
      </c>
      <c r="AU12">
        <v>1.69</v>
      </c>
      <c r="AW12" s="238">
        <v>6.3421278360175762E-2</v>
      </c>
    </row>
    <row r="13" spans="1:49" x14ac:dyDescent="0.3">
      <c r="A13" s="263" t="s">
        <v>8</v>
      </c>
      <c r="B13" s="5" t="s">
        <v>54</v>
      </c>
      <c r="C13" s="6" t="s">
        <v>44</v>
      </c>
      <c r="D13" s="6" t="s">
        <v>36</v>
      </c>
      <c r="E13" s="24"/>
      <c r="F13" s="24"/>
      <c r="G13" s="62"/>
      <c r="H13" s="264"/>
      <c r="I13" s="24"/>
      <c r="J13" s="24"/>
      <c r="K13" s="16"/>
      <c r="L13" s="16"/>
      <c r="M13" s="16"/>
      <c r="N13" s="21"/>
      <c r="O13" s="43"/>
      <c r="P13" s="43"/>
      <c r="Q13" s="44"/>
      <c r="R13" s="18"/>
      <c r="S13" s="18"/>
      <c r="T13" s="23"/>
      <c r="U13" s="18"/>
      <c r="V13" s="18"/>
      <c r="W13" s="23"/>
      <c r="X13" s="18"/>
      <c r="Y13" s="18"/>
      <c r="Z13" s="22"/>
      <c r="AA13" s="20"/>
      <c r="AB13" s="20"/>
      <c r="AC13" s="22"/>
      <c r="AD13" s="20"/>
      <c r="AE13" s="20"/>
      <c r="AF13" s="22"/>
      <c r="AG13" s="20"/>
      <c r="AH13" s="20"/>
      <c r="AI13" s="22"/>
      <c r="AJ13" s="20"/>
      <c r="AK13" s="20"/>
      <c r="AL13" s="22"/>
      <c r="AM13" s="20"/>
      <c r="AN13" s="20"/>
      <c r="AO13" s="22"/>
      <c r="AP13" s="57"/>
      <c r="AQ13" s="57"/>
      <c r="AR13" s="58"/>
      <c r="AS13" s="241">
        <v>10</v>
      </c>
      <c r="AT13" s="238">
        <v>1.2873289073436736E-3</v>
      </c>
      <c r="AU13" s="242"/>
      <c r="AV13" s="254">
        <v>3.95</v>
      </c>
      <c r="AW13" s="238">
        <v>3.6860267350658713E-2</v>
      </c>
    </row>
    <row r="14" spans="1:49" x14ac:dyDescent="0.3">
      <c r="A14" s="263" t="s">
        <v>9</v>
      </c>
      <c r="B14" s="5" t="s">
        <v>57</v>
      </c>
      <c r="C14" s="6" t="s">
        <v>58</v>
      </c>
      <c r="D14" s="6" t="s">
        <v>59</v>
      </c>
      <c r="E14" s="24"/>
      <c r="F14" s="24"/>
      <c r="G14" s="62"/>
      <c r="H14" s="264"/>
      <c r="I14" s="24"/>
      <c r="J14" s="24"/>
      <c r="K14" s="16"/>
      <c r="L14" s="16"/>
      <c r="M14" s="16"/>
      <c r="N14" s="21"/>
      <c r="O14" s="43"/>
      <c r="P14" s="43"/>
      <c r="Q14" s="44"/>
      <c r="R14" s="18"/>
      <c r="S14" s="18"/>
      <c r="T14" s="23"/>
      <c r="U14" s="18"/>
      <c r="V14" s="18"/>
      <c r="W14" s="23"/>
      <c r="X14" s="18"/>
      <c r="Y14" s="18"/>
      <c r="Z14" s="22"/>
      <c r="AA14" s="20"/>
      <c r="AB14" s="20"/>
      <c r="AC14" s="22"/>
      <c r="AD14" s="20"/>
      <c r="AE14" s="20"/>
      <c r="AF14" s="22"/>
      <c r="AG14" s="20"/>
      <c r="AH14" s="20"/>
      <c r="AI14" s="22"/>
      <c r="AJ14" s="20"/>
      <c r="AK14" s="20"/>
      <c r="AL14" s="22"/>
      <c r="AM14" s="20"/>
      <c r="AN14" s="20"/>
      <c r="AO14" s="22"/>
      <c r="AP14" s="57"/>
      <c r="AQ14" s="57"/>
      <c r="AR14" s="58"/>
      <c r="AS14" s="241">
        <v>7.91</v>
      </c>
      <c r="AT14" s="238">
        <v>1.8618270041066646E-2</v>
      </c>
      <c r="AU14">
        <v>2.34</v>
      </c>
      <c r="AW14" s="238">
        <v>0.27657272522805271</v>
      </c>
    </row>
    <row r="15" spans="1:49" x14ac:dyDescent="0.3">
      <c r="A15" s="263" t="s">
        <v>10</v>
      </c>
      <c r="B15" s="5" t="s">
        <v>60</v>
      </c>
      <c r="C15" s="6" t="s">
        <v>61</v>
      </c>
      <c r="D15" s="6" t="s">
        <v>36</v>
      </c>
      <c r="E15" s="24"/>
      <c r="F15" s="24"/>
      <c r="G15" s="62"/>
      <c r="H15" s="264"/>
      <c r="I15" s="24"/>
      <c r="J15" s="24"/>
      <c r="K15" s="16"/>
      <c r="L15" s="16"/>
      <c r="M15" s="16"/>
      <c r="N15" s="21"/>
      <c r="O15" s="43"/>
      <c r="P15" s="43"/>
      <c r="Q15" s="44"/>
      <c r="R15" s="18"/>
      <c r="S15" s="18"/>
      <c r="T15" s="23"/>
      <c r="U15" s="18"/>
      <c r="V15" s="18"/>
      <c r="W15" s="23"/>
      <c r="X15" s="18"/>
      <c r="Y15" s="18"/>
      <c r="Z15" s="22"/>
      <c r="AA15" s="20"/>
      <c r="AB15" s="20"/>
      <c r="AC15" s="22"/>
      <c r="AD15" s="20"/>
      <c r="AE15" s="20"/>
      <c r="AF15" s="22"/>
      <c r="AG15" s="20"/>
      <c r="AH15" s="20"/>
      <c r="AI15" s="22"/>
      <c r="AJ15" s="20"/>
      <c r="AK15" s="20"/>
      <c r="AL15" s="22"/>
      <c r="AM15" s="20"/>
      <c r="AN15" s="20"/>
      <c r="AO15" s="22"/>
      <c r="AP15" s="57"/>
      <c r="AQ15" s="57"/>
      <c r="AR15" s="58"/>
      <c r="AS15" s="241">
        <v>10.02</v>
      </c>
      <c r="AT15" s="238">
        <v>3.7660775159466316E-2</v>
      </c>
      <c r="AU15" s="242"/>
      <c r="AV15" s="254">
        <v>3.95</v>
      </c>
      <c r="AW15" s="238">
        <v>0.27707027384356758</v>
      </c>
    </row>
    <row r="16" spans="1:49" x14ac:dyDescent="0.3">
      <c r="A16" s="263" t="s">
        <v>11</v>
      </c>
      <c r="B16" s="5" t="s">
        <v>108</v>
      </c>
      <c r="C16" s="6" t="s">
        <v>62</v>
      </c>
      <c r="D16" s="6" t="s">
        <v>63</v>
      </c>
      <c r="E16" s="24"/>
      <c r="F16" s="24"/>
      <c r="G16" s="62"/>
      <c r="H16" s="264"/>
      <c r="I16" s="24"/>
      <c r="J16" s="24"/>
      <c r="K16" s="16"/>
      <c r="L16" s="16"/>
      <c r="M16" s="16"/>
      <c r="N16" s="21"/>
      <c r="O16" s="43"/>
      <c r="P16" s="43"/>
      <c r="Q16" s="44"/>
      <c r="R16" s="18"/>
      <c r="S16" s="18"/>
      <c r="T16" s="23"/>
      <c r="U16" s="18"/>
      <c r="V16" s="18"/>
      <c r="W16" s="23"/>
      <c r="X16" s="18"/>
      <c r="Y16" s="18"/>
      <c r="Z16" s="22"/>
      <c r="AA16" s="20"/>
      <c r="AB16" s="20"/>
      <c r="AC16" s="22"/>
      <c r="AD16" s="20"/>
      <c r="AE16" s="20"/>
      <c r="AF16" s="22"/>
      <c r="AG16" s="20"/>
      <c r="AH16" s="20"/>
      <c r="AI16" s="22"/>
      <c r="AJ16" s="20"/>
      <c r="AK16" s="20"/>
      <c r="AL16" s="22"/>
      <c r="AM16" s="20"/>
      <c r="AN16" s="20"/>
      <c r="AO16" s="22"/>
      <c r="AP16" s="57"/>
      <c r="AQ16" s="57"/>
      <c r="AR16" s="58"/>
      <c r="AS16" s="241">
        <v>8.6199999999999992</v>
      </c>
      <c r="AT16" s="238">
        <v>1.9568101124389753E-2</v>
      </c>
      <c r="AU16">
        <v>3.8</v>
      </c>
      <c r="AW16" s="238">
        <v>0.13265796128074875</v>
      </c>
    </row>
    <row r="17" spans="1:49" x14ac:dyDescent="0.3">
      <c r="A17" s="263" t="s">
        <v>12</v>
      </c>
      <c r="B17" s="5" t="s">
        <v>64</v>
      </c>
      <c r="C17" s="6" t="s">
        <v>65</v>
      </c>
      <c r="D17" s="6" t="s">
        <v>36</v>
      </c>
      <c r="E17" s="24"/>
      <c r="F17" s="24"/>
      <c r="G17" s="62"/>
      <c r="H17" s="264"/>
      <c r="I17" s="24"/>
      <c r="J17" s="24"/>
      <c r="K17" s="16"/>
      <c r="L17" s="16"/>
      <c r="M17" s="16"/>
      <c r="N17" s="21"/>
      <c r="O17" s="43"/>
      <c r="P17" s="43"/>
      <c r="Q17" s="44"/>
      <c r="R17" s="18"/>
      <c r="S17" s="18"/>
      <c r="T17" s="23"/>
      <c r="U17" s="18"/>
      <c r="V17" s="18"/>
      <c r="W17" s="23"/>
      <c r="X17" s="18"/>
      <c r="Y17" s="18"/>
      <c r="Z17" s="22"/>
      <c r="AA17" s="20"/>
      <c r="AB17" s="20"/>
      <c r="AC17" s="22"/>
      <c r="AD17" s="20"/>
      <c r="AE17" s="20"/>
      <c r="AF17" s="22"/>
      <c r="AG17" s="20"/>
      <c r="AH17" s="20"/>
      <c r="AI17" s="22"/>
      <c r="AJ17" s="20"/>
      <c r="AK17" s="20"/>
      <c r="AL17" s="22"/>
      <c r="AM17" s="20"/>
      <c r="AN17" s="20"/>
      <c r="AO17" s="22"/>
      <c r="AP17" s="57"/>
      <c r="AQ17" s="57"/>
      <c r="AR17" s="58"/>
      <c r="AS17" s="3">
        <v>9.9</v>
      </c>
      <c r="AT17" s="238">
        <v>3.8825055466070154E-3</v>
      </c>
      <c r="AU17" s="242"/>
      <c r="AV17" s="254">
        <v>4.57</v>
      </c>
      <c r="AW17" s="238">
        <v>0.14331075404192123</v>
      </c>
    </row>
    <row r="18" spans="1:49" x14ac:dyDescent="0.3">
      <c r="A18" s="263" t="s">
        <v>13</v>
      </c>
      <c r="B18" s="5" t="s">
        <v>66</v>
      </c>
      <c r="C18" s="6" t="s">
        <v>44</v>
      </c>
      <c r="D18" s="6" t="s">
        <v>67</v>
      </c>
      <c r="E18" s="24"/>
      <c r="F18" s="24"/>
      <c r="G18" s="62"/>
      <c r="H18" s="264"/>
      <c r="I18" s="24"/>
      <c r="J18" s="24"/>
      <c r="K18" s="16"/>
      <c r="L18" s="16"/>
      <c r="M18" s="16"/>
      <c r="N18" s="21"/>
      <c r="O18" s="43"/>
      <c r="P18" s="43"/>
      <c r="Q18" s="44"/>
      <c r="R18" s="18"/>
      <c r="S18" s="18"/>
      <c r="T18" s="23"/>
      <c r="U18" s="18"/>
      <c r="V18" s="18"/>
      <c r="W18" s="23"/>
      <c r="X18" s="18"/>
      <c r="Y18" s="18"/>
      <c r="Z18" s="22"/>
      <c r="AA18" s="20"/>
      <c r="AB18" s="20"/>
      <c r="AC18" s="22"/>
      <c r="AD18" s="20"/>
      <c r="AE18" s="20"/>
      <c r="AF18" s="22"/>
      <c r="AG18" s="20"/>
      <c r="AH18" s="20"/>
      <c r="AI18" s="22"/>
      <c r="AJ18" s="20"/>
      <c r="AK18" s="20"/>
      <c r="AL18" s="22"/>
      <c r="AM18" s="20"/>
      <c r="AN18" s="20"/>
      <c r="AO18" s="22"/>
      <c r="AP18" s="57"/>
      <c r="AQ18" s="57"/>
      <c r="AR18" s="58"/>
      <c r="AS18" s="3">
        <v>10.37</v>
      </c>
      <c r="AT18" s="238">
        <v>2.521285819107039E-2</v>
      </c>
      <c r="AU18">
        <v>3.36</v>
      </c>
      <c r="AW18" s="238">
        <v>9.3110237027455092E-2</v>
      </c>
    </row>
    <row r="19" spans="1:49" x14ac:dyDescent="0.3">
      <c r="A19" s="263" t="s">
        <v>14</v>
      </c>
      <c r="B19" s="5" t="s">
        <v>64</v>
      </c>
      <c r="C19" s="6" t="s">
        <v>68</v>
      </c>
      <c r="D19" s="6" t="s">
        <v>36</v>
      </c>
      <c r="E19" s="24"/>
      <c r="F19" s="24"/>
      <c r="G19" s="62"/>
      <c r="H19" s="264"/>
      <c r="I19" s="24"/>
      <c r="J19" s="24"/>
      <c r="K19" s="16"/>
      <c r="L19" s="16"/>
      <c r="M19" s="16"/>
      <c r="N19" s="21"/>
      <c r="O19" s="43"/>
      <c r="P19" s="43"/>
      <c r="Q19" s="44"/>
      <c r="R19" s="18"/>
      <c r="S19" s="18"/>
      <c r="T19" s="23"/>
      <c r="U19" s="18"/>
      <c r="V19" s="18"/>
      <c r="W19" s="23"/>
      <c r="X19" s="18"/>
      <c r="Y19" s="18"/>
      <c r="Z19" s="22"/>
      <c r="AA19" s="20"/>
      <c r="AB19" s="20"/>
      <c r="AC19" s="22"/>
      <c r="AD19" s="20"/>
      <c r="AE19" s="20"/>
      <c r="AF19" s="22"/>
      <c r="AG19" s="20"/>
      <c r="AH19" s="20"/>
      <c r="AI19" s="22"/>
      <c r="AJ19" s="20"/>
      <c r="AK19" s="20"/>
      <c r="AL19" s="22"/>
      <c r="AM19" s="20"/>
      <c r="AN19" s="20"/>
      <c r="AO19" s="22"/>
      <c r="AP19" s="57"/>
      <c r="AQ19" s="57"/>
      <c r="AR19" s="58"/>
      <c r="AS19" s="3">
        <v>9.3000000000000007</v>
      </c>
      <c r="AT19" s="238">
        <v>0.3755704959502259</v>
      </c>
      <c r="AU19" s="242"/>
      <c r="AV19" s="254">
        <v>4.78</v>
      </c>
      <c r="AW19" s="238">
        <v>0.40301052342025151</v>
      </c>
    </row>
    <row r="20" spans="1:49" x14ac:dyDescent="0.3">
      <c r="A20" s="263" t="s">
        <v>15</v>
      </c>
      <c r="B20" s="5" t="s">
        <v>69</v>
      </c>
      <c r="C20" s="6" t="s">
        <v>70</v>
      </c>
      <c r="D20" s="6" t="s">
        <v>71</v>
      </c>
      <c r="E20" s="24"/>
      <c r="F20" s="24"/>
      <c r="G20" s="62"/>
      <c r="H20" s="264"/>
      <c r="I20" s="24"/>
      <c r="J20" s="24"/>
      <c r="K20" s="16"/>
      <c r="L20" s="16"/>
      <c r="M20" s="16"/>
      <c r="N20" s="21"/>
      <c r="O20" s="43"/>
      <c r="P20" s="43"/>
      <c r="Q20" s="44"/>
      <c r="R20" s="18"/>
      <c r="S20" s="18"/>
      <c r="T20" s="23"/>
      <c r="U20" s="18"/>
      <c r="V20" s="18"/>
      <c r="W20" s="23"/>
      <c r="X20" s="18"/>
      <c r="Y20" s="18"/>
      <c r="Z20" s="22"/>
      <c r="AA20" s="20"/>
      <c r="AB20" s="20"/>
      <c r="AC20" s="22"/>
      <c r="AD20" s="20"/>
      <c r="AE20" s="20"/>
      <c r="AF20" s="22"/>
      <c r="AG20" s="20"/>
      <c r="AH20" s="20"/>
      <c r="AI20" s="22"/>
      <c r="AJ20" s="20"/>
      <c r="AK20" s="20"/>
      <c r="AL20" s="22"/>
      <c r="AM20" s="20"/>
      <c r="AN20" s="20"/>
      <c r="AO20" s="22"/>
      <c r="AP20" s="57"/>
      <c r="AQ20" s="57"/>
      <c r="AR20" s="58"/>
      <c r="AS20" s="248">
        <v>4.1100000000000003</v>
      </c>
      <c r="AT20" s="238">
        <v>0.11602293625629394</v>
      </c>
      <c r="AU20">
        <v>0.88</v>
      </c>
      <c r="AW20" s="238">
        <v>3.880510515534303E-2</v>
      </c>
    </row>
    <row r="21" spans="1:49" x14ac:dyDescent="0.3">
      <c r="A21" s="263" t="s">
        <v>16</v>
      </c>
      <c r="B21" s="5" t="s">
        <v>72</v>
      </c>
      <c r="C21" s="6" t="s">
        <v>73</v>
      </c>
      <c r="D21" s="6" t="s">
        <v>36</v>
      </c>
      <c r="E21" s="24"/>
      <c r="F21" s="24"/>
      <c r="G21" s="62"/>
      <c r="H21" s="264"/>
      <c r="I21" s="24"/>
      <c r="J21" s="24"/>
      <c r="K21" s="16"/>
      <c r="L21" s="16"/>
      <c r="M21" s="16"/>
      <c r="N21" s="21"/>
      <c r="O21" s="43"/>
      <c r="P21" s="43"/>
      <c r="Q21" s="44"/>
      <c r="R21" s="18"/>
      <c r="S21" s="18"/>
      <c r="T21" s="23"/>
      <c r="U21" s="18"/>
      <c r="V21" s="18"/>
      <c r="W21" s="23"/>
      <c r="X21" s="18"/>
      <c r="Y21" s="18"/>
      <c r="Z21" s="22"/>
      <c r="AA21" s="20"/>
      <c r="AB21" s="20"/>
      <c r="AC21" s="22"/>
      <c r="AD21" s="20"/>
      <c r="AE21" s="20"/>
      <c r="AF21" s="22"/>
      <c r="AG21" s="20"/>
      <c r="AH21" s="20"/>
      <c r="AI21" s="22"/>
      <c r="AJ21" s="20"/>
      <c r="AK21" s="20"/>
      <c r="AL21" s="22"/>
      <c r="AM21" s="20"/>
      <c r="AN21" s="20"/>
      <c r="AO21" s="22"/>
      <c r="AP21" s="57"/>
      <c r="AQ21" s="57"/>
      <c r="AR21" s="58"/>
      <c r="AS21" s="3">
        <v>9.08</v>
      </c>
      <c r="AT21" s="238">
        <v>8.8061638859566096E-2</v>
      </c>
      <c r="AU21" s="242"/>
      <c r="AV21" s="254">
        <v>4.32</v>
      </c>
      <c r="AW21" s="238">
        <v>0.24286255777639695</v>
      </c>
    </row>
    <row r="22" spans="1:49" x14ac:dyDescent="0.3">
      <c r="A22" s="263" t="s">
        <v>17</v>
      </c>
      <c r="B22" s="5" t="s">
        <v>74</v>
      </c>
      <c r="C22" s="6" t="s">
        <v>75</v>
      </c>
      <c r="D22" s="6" t="s">
        <v>76</v>
      </c>
      <c r="E22" s="24"/>
      <c r="F22" s="24"/>
      <c r="G22" s="62"/>
      <c r="H22" s="264"/>
      <c r="I22" s="24"/>
      <c r="J22" s="24"/>
      <c r="K22" s="16"/>
      <c r="L22" s="16"/>
      <c r="M22" s="16"/>
      <c r="N22" s="21"/>
      <c r="O22" s="43"/>
      <c r="P22" s="43"/>
      <c r="Q22" s="44"/>
      <c r="R22" s="18"/>
      <c r="S22" s="18"/>
      <c r="T22" s="23"/>
      <c r="U22" s="18"/>
      <c r="V22" s="18"/>
      <c r="W22" s="23"/>
      <c r="X22" s="18"/>
      <c r="Y22" s="18"/>
      <c r="Z22" s="22"/>
      <c r="AA22" s="20"/>
      <c r="AB22" s="20"/>
      <c r="AC22" s="22"/>
      <c r="AD22" s="20"/>
      <c r="AE22" s="20"/>
      <c r="AF22" s="22"/>
      <c r="AG22" s="20"/>
      <c r="AH22" s="20"/>
      <c r="AI22" s="22"/>
      <c r="AJ22" s="20"/>
      <c r="AK22" s="20"/>
      <c r="AL22" s="22"/>
      <c r="AM22" s="20"/>
      <c r="AN22" s="20"/>
      <c r="AO22" s="22"/>
      <c r="AP22" s="57"/>
      <c r="AQ22" s="57"/>
      <c r="AR22" s="58"/>
      <c r="AS22" s="3">
        <v>10.59</v>
      </c>
      <c r="AT22" s="238">
        <v>2.0911449152259499E-2</v>
      </c>
      <c r="AU22">
        <v>4.21</v>
      </c>
      <c r="AW22" s="238">
        <v>1.5085814170951554E-2</v>
      </c>
    </row>
    <row r="23" spans="1:49" x14ac:dyDescent="0.3">
      <c r="A23" s="263" t="s">
        <v>18</v>
      </c>
      <c r="B23" s="5" t="s">
        <v>109</v>
      </c>
      <c r="C23" s="6" t="s">
        <v>77</v>
      </c>
      <c r="D23" s="6" t="s">
        <v>36</v>
      </c>
      <c r="E23" s="24"/>
      <c r="F23" s="24"/>
      <c r="G23" s="62"/>
      <c r="H23" s="264"/>
      <c r="I23" s="24"/>
      <c r="J23" s="24"/>
      <c r="K23" s="16"/>
      <c r="L23" s="16"/>
      <c r="M23" s="16"/>
      <c r="N23" s="21"/>
      <c r="O23" s="43"/>
      <c r="P23" s="43"/>
      <c r="Q23" s="44"/>
      <c r="R23" s="18"/>
      <c r="S23" s="18"/>
      <c r="T23" s="23"/>
      <c r="U23" s="18"/>
      <c r="V23" s="18"/>
      <c r="W23" s="23"/>
      <c r="X23" s="18"/>
      <c r="Y23" s="18"/>
      <c r="Z23" s="22"/>
      <c r="AA23" s="20"/>
      <c r="AB23" s="20"/>
      <c r="AC23" s="22"/>
      <c r="AD23" s="20"/>
      <c r="AE23" s="20"/>
      <c r="AF23" s="22"/>
      <c r="AG23" s="20"/>
      <c r="AH23" s="20"/>
      <c r="AI23" s="22"/>
      <c r="AJ23" s="20"/>
      <c r="AK23" s="20"/>
      <c r="AL23" s="22"/>
      <c r="AM23" s="20"/>
      <c r="AN23" s="20"/>
      <c r="AO23" s="22"/>
      <c r="AP23" s="57"/>
      <c r="AQ23" s="57"/>
      <c r="AR23" s="58"/>
      <c r="AS23" s="3">
        <v>9.73</v>
      </c>
      <c r="AT23" s="238">
        <v>6.44453231286123E-2</v>
      </c>
      <c r="AU23" s="242"/>
      <c r="AV23" s="254">
        <v>4.3600000000000003</v>
      </c>
      <c r="AW23" s="238">
        <v>0.37253469137712086</v>
      </c>
    </row>
    <row r="24" spans="1:49" x14ac:dyDescent="0.3">
      <c r="A24" s="263" t="s">
        <v>19</v>
      </c>
      <c r="B24" s="5" t="s">
        <v>78</v>
      </c>
      <c r="C24" s="6" t="s">
        <v>44</v>
      </c>
      <c r="D24" s="6" t="s">
        <v>79</v>
      </c>
      <c r="E24" s="24"/>
      <c r="F24" s="24"/>
      <c r="G24" s="62"/>
      <c r="H24" s="264"/>
      <c r="I24" s="24"/>
      <c r="J24" s="24"/>
      <c r="K24" s="16"/>
      <c r="L24" s="16"/>
      <c r="M24" s="16"/>
      <c r="N24" s="21"/>
      <c r="O24" s="43"/>
      <c r="P24" s="43"/>
      <c r="Q24" s="44"/>
      <c r="R24" s="18"/>
      <c r="S24" s="18"/>
      <c r="T24" s="23"/>
      <c r="U24" s="18"/>
      <c r="V24" s="18"/>
      <c r="W24" s="23"/>
      <c r="X24" s="18"/>
      <c r="Y24" s="18"/>
      <c r="Z24" s="22"/>
      <c r="AA24" s="20"/>
      <c r="AB24" s="20"/>
      <c r="AC24" s="22"/>
      <c r="AD24" s="20"/>
      <c r="AE24" s="20"/>
      <c r="AF24" s="22"/>
      <c r="AG24" s="20"/>
      <c r="AH24" s="20"/>
      <c r="AI24" s="22"/>
      <c r="AJ24" s="20"/>
      <c r="AK24" s="20"/>
      <c r="AL24" s="22"/>
      <c r="AM24" s="20"/>
      <c r="AN24" s="20"/>
      <c r="AO24" s="22"/>
      <c r="AP24" s="57"/>
      <c r="AQ24" s="57"/>
      <c r="AR24" s="58"/>
      <c r="AS24" s="3">
        <v>12.48</v>
      </c>
      <c r="AT24" s="238">
        <v>8.7863101660185114E-2</v>
      </c>
      <c r="AU24">
        <v>2.4700000000000002</v>
      </c>
      <c r="AW24" s="238">
        <v>0.38983062294699999</v>
      </c>
    </row>
    <row r="25" spans="1:49" x14ac:dyDescent="0.3">
      <c r="A25" s="263" t="s">
        <v>20</v>
      </c>
      <c r="B25" s="5" t="s">
        <v>80</v>
      </c>
      <c r="C25" s="6" t="s">
        <v>81</v>
      </c>
      <c r="D25" s="6" t="s">
        <v>36</v>
      </c>
      <c r="E25" s="24"/>
      <c r="F25" s="24"/>
      <c r="G25" s="62"/>
      <c r="H25" s="264"/>
      <c r="I25" s="24"/>
      <c r="J25" s="24"/>
      <c r="K25" s="16"/>
      <c r="L25" s="16"/>
      <c r="M25" s="16"/>
      <c r="N25" s="21"/>
      <c r="O25" s="43"/>
      <c r="P25" s="43"/>
      <c r="Q25" s="44"/>
      <c r="R25" s="18"/>
      <c r="S25" s="18"/>
      <c r="T25" s="23"/>
      <c r="U25" s="18"/>
      <c r="V25" s="18"/>
      <c r="W25" s="23"/>
      <c r="X25" s="18"/>
      <c r="Y25" s="18"/>
      <c r="Z25" s="22"/>
      <c r="AA25" s="20"/>
      <c r="AB25" s="20"/>
      <c r="AC25" s="22"/>
      <c r="AD25" s="20"/>
      <c r="AE25" s="20"/>
      <c r="AF25" s="22"/>
      <c r="AG25" s="20"/>
      <c r="AH25" s="20"/>
      <c r="AI25" s="22"/>
      <c r="AJ25" s="20"/>
      <c r="AK25" s="20"/>
      <c r="AL25" s="22"/>
      <c r="AM25" s="20"/>
      <c r="AN25" s="20"/>
      <c r="AO25" s="22"/>
      <c r="AP25" s="57"/>
      <c r="AQ25" s="57"/>
      <c r="AR25" s="58"/>
      <c r="AS25" s="3">
        <v>9.1</v>
      </c>
      <c r="AT25" s="238">
        <v>8.0437066951270356E-2</v>
      </c>
      <c r="AU25" s="242"/>
      <c r="AV25" s="254">
        <v>4.71</v>
      </c>
      <c r="AW25" s="238">
        <v>0.53248577445146306</v>
      </c>
    </row>
    <row r="26" spans="1:49" x14ac:dyDescent="0.3">
      <c r="A26" s="263" t="s">
        <v>21</v>
      </c>
      <c r="B26" s="5" t="s">
        <v>82</v>
      </c>
      <c r="C26" s="6" t="s">
        <v>44</v>
      </c>
      <c r="D26" s="6" t="s">
        <v>83</v>
      </c>
      <c r="E26" s="24"/>
      <c r="F26" s="24"/>
      <c r="G26" s="62"/>
      <c r="H26" s="264"/>
      <c r="I26" s="24"/>
      <c r="J26" s="24"/>
      <c r="K26" s="16"/>
      <c r="L26" s="16"/>
      <c r="M26" s="16"/>
      <c r="N26" s="21"/>
      <c r="O26" s="43"/>
      <c r="P26" s="43"/>
      <c r="Q26" s="44"/>
      <c r="R26" s="18"/>
      <c r="S26" s="18"/>
      <c r="T26" s="23"/>
      <c r="U26" s="18"/>
      <c r="V26" s="18"/>
      <c r="W26" s="23"/>
      <c r="X26" s="18"/>
      <c r="Y26" s="18"/>
      <c r="Z26" s="22"/>
      <c r="AA26" s="20"/>
      <c r="AB26" s="20"/>
      <c r="AC26" s="22"/>
      <c r="AD26" s="20"/>
      <c r="AE26" s="20"/>
      <c r="AF26" s="22"/>
      <c r="AG26" s="20"/>
      <c r="AH26" s="20"/>
      <c r="AI26" s="22"/>
      <c r="AJ26" s="20"/>
      <c r="AK26" s="20"/>
      <c r="AL26" s="22"/>
      <c r="AM26" s="20"/>
      <c r="AN26" s="20"/>
      <c r="AO26" s="22"/>
      <c r="AP26" s="57"/>
      <c r="AQ26" s="57"/>
      <c r="AR26" s="58"/>
      <c r="AS26" s="287">
        <v>6.28</v>
      </c>
      <c r="AT26" s="238">
        <v>1.283725066922436E-2</v>
      </c>
      <c r="AU26">
        <v>8.36</v>
      </c>
      <c r="AW26" s="238">
        <v>0.10332673146960671</v>
      </c>
    </row>
    <row r="27" spans="1:49" x14ac:dyDescent="0.3">
      <c r="A27" s="263" t="s">
        <v>22</v>
      </c>
      <c r="B27" s="5" t="s">
        <v>84</v>
      </c>
      <c r="C27" s="6" t="s">
        <v>85</v>
      </c>
      <c r="D27" s="6" t="s">
        <v>36</v>
      </c>
      <c r="E27" s="24"/>
      <c r="F27" s="24"/>
      <c r="G27" s="62"/>
      <c r="H27" s="264"/>
      <c r="I27" s="24"/>
      <c r="J27" s="24"/>
      <c r="K27" s="16"/>
      <c r="L27" s="16"/>
      <c r="M27" s="16"/>
      <c r="N27" s="21"/>
      <c r="O27" s="43"/>
      <c r="P27" s="43"/>
      <c r="Q27" s="44"/>
      <c r="R27" s="18"/>
      <c r="S27" s="18"/>
      <c r="T27" s="23"/>
      <c r="U27" s="18"/>
      <c r="V27" s="18"/>
      <c r="W27" s="23"/>
      <c r="X27" s="18"/>
      <c r="Y27" s="18"/>
      <c r="Z27" s="22"/>
      <c r="AA27" s="20"/>
      <c r="AB27" s="20"/>
      <c r="AC27" s="22"/>
      <c r="AD27" s="20"/>
      <c r="AE27" s="20"/>
      <c r="AF27" s="22"/>
      <c r="AG27" s="20"/>
      <c r="AH27" s="20"/>
      <c r="AI27" s="22"/>
      <c r="AJ27" s="20"/>
      <c r="AK27" s="20"/>
      <c r="AL27" s="22"/>
      <c r="AM27" s="20"/>
      <c r="AN27" s="20"/>
      <c r="AO27" s="22"/>
      <c r="AP27" s="57"/>
      <c r="AQ27" s="57"/>
      <c r="AR27" s="58"/>
      <c r="AS27" s="3">
        <v>9.08</v>
      </c>
      <c r="AT27" s="261">
        <v>1.8521749965434695E-2</v>
      </c>
      <c r="AU27" s="244"/>
      <c r="AV27" s="262">
        <v>5.62</v>
      </c>
      <c r="AW27" s="261">
        <v>0.24807085247528246</v>
      </c>
    </row>
    <row r="28" spans="1:49" x14ac:dyDescent="0.3">
      <c r="A28" s="263" t="s">
        <v>23</v>
      </c>
      <c r="B28" s="5" t="s">
        <v>86</v>
      </c>
      <c r="C28" s="6" t="s">
        <v>87</v>
      </c>
      <c r="D28" s="6" t="s">
        <v>88</v>
      </c>
      <c r="E28" s="24"/>
      <c r="F28" s="24"/>
      <c r="G28" s="62"/>
      <c r="H28" s="264"/>
      <c r="I28" s="24"/>
      <c r="J28" s="24"/>
      <c r="K28" s="16"/>
      <c r="L28" s="16"/>
      <c r="M28" s="16"/>
      <c r="N28" s="21"/>
      <c r="O28" s="43"/>
      <c r="P28" s="43"/>
      <c r="Q28" s="44"/>
      <c r="R28" s="18"/>
      <c r="S28" s="18"/>
      <c r="T28" s="23"/>
      <c r="U28" s="18"/>
      <c r="V28" s="18"/>
      <c r="W28" s="23"/>
      <c r="X28" s="18"/>
      <c r="Y28" s="18"/>
      <c r="Z28" s="22"/>
      <c r="AA28" s="20"/>
      <c r="AB28" s="20"/>
      <c r="AC28" s="22"/>
      <c r="AD28" s="20"/>
      <c r="AE28" s="20"/>
      <c r="AF28" s="22"/>
      <c r="AG28" s="20"/>
      <c r="AH28" s="20"/>
      <c r="AI28" s="22"/>
      <c r="AJ28" s="20"/>
      <c r="AK28" s="20"/>
      <c r="AL28" s="22"/>
      <c r="AM28" s="20"/>
      <c r="AN28" s="20"/>
      <c r="AO28" s="22"/>
      <c r="AP28" s="57"/>
      <c r="AQ28" s="57"/>
      <c r="AR28" s="58"/>
      <c r="AS28" s="3">
        <v>12.37</v>
      </c>
      <c r="AT28" s="238">
        <v>4.0160440764470022E-3</v>
      </c>
      <c r="AU28">
        <v>3.18</v>
      </c>
      <c r="AW28" s="238">
        <v>0.5141341331643795</v>
      </c>
    </row>
    <row r="29" spans="1:49" x14ac:dyDescent="0.3">
      <c r="A29" s="263" t="s">
        <v>24</v>
      </c>
      <c r="B29" s="5" t="s">
        <v>89</v>
      </c>
      <c r="C29" s="6" t="s">
        <v>42</v>
      </c>
      <c r="D29" s="6" t="s">
        <v>36</v>
      </c>
      <c r="E29" s="24"/>
      <c r="F29" s="24"/>
      <c r="G29" s="62"/>
      <c r="H29" s="264"/>
      <c r="I29" s="24"/>
      <c r="J29" s="24"/>
      <c r="K29" s="16"/>
      <c r="L29" s="16"/>
      <c r="M29" s="16"/>
      <c r="N29" s="21"/>
      <c r="O29" s="43"/>
      <c r="P29" s="43"/>
      <c r="Q29" s="44"/>
      <c r="R29" s="18"/>
      <c r="S29" s="18"/>
      <c r="T29" s="23"/>
      <c r="U29" s="18"/>
      <c r="V29" s="18"/>
      <c r="W29" s="23"/>
      <c r="X29" s="18"/>
      <c r="Y29" s="18"/>
      <c r="Z29" s="22"/>
      <c r="AA29" s="20"/>
      <c r="AB29" s="20"/>
      <c r="AC29" s="22"/>
      <c r="AD29" s="20"/>
      <c r="AE29" s="20"/>
      <c r="AF29" s="22"/>
      <c r="AG29" s="20"/>
      <c r="AH29" s="20"/>
      <c r="AI29" s="22"/>
      <c r="AJ29" s="20"/>
      <c r="AK29" s="20"/>
      <c r="AL29" s="22"/>
      <c r="AM29" s="20"/>
      <c r="AN29" s="20"/>
      <c r="AO29" s="22"/>
      <c r="AP29" s="57"/>
      <c r="AQ29" s="57"/>
      <c r="AR29" s="58"/>
      <c r="AS29" s="3">
        <v>9.59</v>
      </c>
      <c r="AT29" s="238">
        <v>9.9529250563689609E-2</v>
      </c>
      <c r="AU29" s="242"/>
      <c r="AV29" s="254">
        <v>5.23</v>
      </c>
      <c r="AW29" s="238">
        <v>0.53820017941476939</v>
      </c>
    </row>
    <row r="30" spans="1:49" x14ac:dyDescent="0.3">
      <c r="A30" s="263" t="s">
        <v>25</v>
      </c>
      <c r="B30" s="5" t="s">
        <v>90</v>
      </c>
      <c r="C30" s="6" t="s">
        <v>44</v>
      </c>
      <c r="D30" s="6" t="s">
        <v>91</v>
      </c>
      <c r="E30" s="24"/>
      <c r="F30" s="24"/>
      <c r="G30" s="62"/>
      <c r="H30" s="264"/>
      <c r="I30" s="24"/>
      <c r="J30" s="24"/>
      <c r="K30" s="16"/>
      <c r="L30" s="16"/>
      <c r="M30" s="16"/>
      <c r="N30" s="21"/>
      <c r="O30" s="43"/>
      <c r="P30" s="43"/>
      <c r="Q30" s="44"/>
      <c r="R30" s="18"/>
      <c r="S30" s="18"/>
      <c r="T30" s="23"/>
      <c r="U30" s="18"/>
      <c r="V30" s="18"/>
      <c r="W30" s="23"/>
      <c r="X30" s="18"/>
      <c r="Y30" s="18"/>
      <c r="Z30" s="22"/>
      <c r="AA30" s="20"/>
      <c r="AB30" s="20"/>
      <c r="AC30" s="22"/>
      <c r="AD30" s="20"/>
      <c r="AE30" s="20"/>
      <c r="AF30" s="22"/>
      <c r="AG30" s="20"/>
      <c r="AH30" s="20"/>
      <c r="AI30" s="22"/>
      <c r="AJ30" s="20"/>
      <c r="AK30" s="20"/>
      <c r="AL30" s="22"/>
      <c r="AM30" s="20"/>
      <c r="AN30" s="20"/>
      <c r="AO30" s="22"/>
      <c r="AP30" s="57"/>
      <c r="AQ30" s="57"/>
      <c r="AR30" s="58"/>
      <c r="AS30" s="3">
        <v>8.6999999999999993</v>
      </c>
      <c r="AT30" s="238">
        <v>7.0269109732793267E-2</v>
      </c>
      <c r="AU30">
        <v>3.55</v>
      </c>
      <c r="AW30" s="238">
        <v>0.3110056562192447</v>
      </c>
    </row>
    <row r="31" spans="1:49" x14ac:dyDescent="0.3">
      <c r="A31" s="263" t="s">
        <v>26</v>
      </c>
      <c r="B31" s="5" t="s">
        <v>92</v>
      </c>
      <c r="C31" s="6" t="s">
        <v>93</v>
      </c>
      <c r="D31" s="6" t="s">
        <v>36</v>
      </c>
      <c r="E31" s="24"/>
      <c r="F31" s="24"/>
      <c r="G31" s="62"/>
      <c r="H31" s="264"/>
      <c r="I31" s="24"/>
      <c r="J31" s="24"/>
      <c r="K31" s="16"/>
      <c r="L31" s="16"/>
      <c r="M31" s="16"/>
      <c r="N31" s="21"/>
      <c r="O31" s="43"/>
      <c r="P31" s="43"/>
      <c r="Q31" s="44"/>
      <c r="R31" s="18"/>
      <c r="S31" s="18"/>
      <c r="T31" s="23"/>
      <c r="U31" s="18"/>
      <c r="V31" s="18"/>
      <c r="W31" s="23"/>
      <c r="X31" s="18"/>
      <c r="Y31" s="18"/>
      <c r="Z31" s="22"/>
      <c r="AA31" s="20"/>
      <c r="AB31" s="20"/>
      <c r="AC31" s="22"/>
      <c r="AD31" s="20"/>
      <c r="AE31" s="20"/>
      <c r="AF31" s="22"/>
      <c r="AG31" s="20"/>
      <c r="AH31" s="20"/>
      <c r="AI31" s="22"/>
      <c r="AJ31" s="20"/>
      <c r="AK31" s="20"/>
      <c r="AL31" s="22"/>
      <c r="AM31" s="20"/>
      <c r="AN31" s="20"/>
      <c r="AO31" s="22"/>
      <c r="AP31" s="57"/>
      <c r="AQ31" s="57"/>
      <c r="AR31" s="58"/>
      <c r="AS31" s="3">
        <v>9.44</v>
      </c>
      <c r="AT31" s="238">
        <v>4.3339161517552446E-2</v>
      </c>
      <c r="AU31" s="242"/>
      <c r="AV31" s="254">
        <v>4.88</v>
      </c>
      <c r="AW31" s="238">
        <v>4.6372557684976902E-4</v>
      </c>
    </row>
    <row r="32" spans="1:49" x14ac:dyDescent="0.3">
      <c r="A32" s="263" t="s">
        <v>27</v>
      </c>
      <c r="B32" s="5" t="s">
        <v>94</v>
      </c>
      <c r="C32" s="6" t="s">
        <v>95</v>
      </c>
      <c r="D32" s="6" t="s">
        <v>96</v>
      </c>
      <c r="E32" s="24"/>
      <c r="F32" s="24"/>
      <c r="G32" s="62"/>
      <c r="H32" s="264"/>
      <c r="I32" s="24"/>
      <c r="J32" s="24"/>
      <c r="K32" s="16"/>
      <c r="L32" s="16"/>
      <c r="M32" s="16"/>
      <c r="N32" s="21"/>
      <c r="O32" s="43"/>
      <c r="P32" s="43"/>
      <c r="Q32" s="44"/>
      <c r="R32" s="18"/>
      <c r="S32" s="18"/>
      <c r="T32" s="23"/>
      <c r="U32" s="18"/>
      <c r="V32" s="18"/>
      <c r="W32" s="23"/>
      <c r="X32" s="18"/>
      <c r="Y32" s="18"/>
      <c r="Z32" s="22"/>
      <c r="AA32" s="20"/>
      <c r="AB32" s="20"/>
      <c r="AC32" s="22"/>
      <c r="AD32" s="20"/>
      <c r="AE32" s="20"/>
      <c r="AF32" s="22"/>
      <c r="AG32" s="20"/>
      <c r="AH32" s="20"/>
      <c r="AI32" s="22"/>
      <c r="AJ32" s="20"/>
      <c r="AK32" s="20"/>
      <c r="AL32" s="22"/>
      <c r="AM32" s="20"/>
      <c r="AN32" s="20"/>
      <c r="AO32" s="22"/>
      <c r="AP32" s="57"/>
      <c r="AQ32" s="57"/>
      <c r="AR32" s="58"/>
      <c r="AS32" s="3">
        <v>10.81</v>
      </c>
      <c r="AT32" s="238">
        <v>0.23290221135151665</v>
      </c>
      <c r="AU32">
        <v>2.67</v>
      </c>
      <c r="AW32" s="238">
        <v>0.62703711914061089</v>
      </c>
    </row>
    <row r="33" spans="1:49" x14ac:dyDescent="0.3">
      <c r="A33" s="263" t="s">
        <v>28</v>
      </c>
      <c r="B33" s="5" t="s">
        <v>97</v>
      </c>
      <c r="C33" s="6" t="s">
        <v>98</v>
      </c>
      <c r="D33" s="6" t="s">
        <v>36</v>
      </c>
      <c r="E33" s="24"/>
      <c r="F33" s="24"/>
      <c r="G33" s="62"/>
      <c r="H33" s="264"/>
      <c r="I33" s="24"/>
      <c r="J33" s="24"/>
      <c r="K33" s="16"/>
      <c r="L33" s="16"/>
      <c r="M33" s="16"/>
      <c r="N33" s="21"/>
      <c r="O33" s="43"/>
      <c r="P33" s="43"/>
      <c r="Q33" s="44"/>
      <c r="R33" s="18"/>
      <c r="S33" s="18"/>
      <c r="T33" s="23"/>
      <c r="U33" s="18"/>
      <c r="V33" s="18"/>
      <c r="W33" s="23"/>
      <c r="X33" s="18"/>
      <c r="Y33" s="18"/>
      <c r="Z33" s="22"/>
      <c r="AA33" s="20"/>
      <c r="AB33" s="20"/>
      <c r="AC33" s="22"/>
      <c r="AD33" s="20"/>
      <c r="AE33" s="20"/>
      <c r="AF33" s="22"/>
      <c r="AG33" s="20"/>
      <c r="AH33" s="20"/>
      <c r="AI33" s="22"/>
      <c r="AJ33" s="20"/>
      <c r="AK33" s="20"/>
      <c r="AL33" s="22"/>
      <c r="AM33" s="20"/>
      <c r="AN33" s="20"/>
      <c r="AO33" s="22"/>
      <c r="AP33" s="57"/>
      <c r="AQ33" s="57"/>
      <c r="AR33" s="58"/>
      <c r="AS33" s="3">
        <v>9.4</v>
      </c>
      <c r="AT33" s="238">
        <v>6.9060422413227671E-2</v>
      </c>
      <c r="AU33" s="242"/>
      <c r="AV33" s="254">
        <v>6.24</v>
      </c>
      <c r="AW33" s="238">
        <v>0.13021613064648094</v>
      </c>
    </row>
    <row r="34" spans="1:49" x14ac:dyDescent="0.3">
      <c r="A34" s="263" t="s">
        <v>29</v>
      </c>
      <c r="B34" s="5" t="s">
        <v>99</v>
      </c>
      <c r="C34" s="6" t="s">
        <v>44</v>
      </c>
      <c r="D34" s="6" t="s">
        <v>100</v>
      </c>
      <c r="E34" s="24"/>
      <c r="F34" s="24"/>
      <c r="G34" s="62"/>
      <c r="H34" s="264"/>
      <c r="I34" s="24"/>
      <c r="J34" s="24"/>
      <c r="K34" s="16"/>
      <c r="L34" s="16"/>
      <c r="M34" s="16"/>
      <c r="N34" s="21"/>
      <c r="O34" s="43"/>
      <c r="P34" s="43"/>
      <c r="Q34" s="44"/>
      <c r="R34" s="18"/>
      <c r="S34" s="18"/>
      <c r="T34" s="23"/>
      <c r="U34" s="18"/>
      <c r="V34" s="18"/>
      <c r="W34" s="23"/>
      <c r="X34" s="18"/>
      <c r="Y34" s="18"/>
      <c r="Z34" s="22"/>
      <c r="AA34" s="20"/>
      <c r="AB34" s="20"/>
      <c r="AC34" s="22"/>
      <c r="AD34" s="20"/>
      <c r="AE34" s="20"/>
      <c r="AF34" s="22"/>
      <c r="AG34" s="20"/>
      <c r="AH34" s="20"/>
      <c r="AI34" s="22"/>
      <c r="AJ34" s="20"/>
      <c r="AK34" s="20"/>
      <c r="AL34" s="22"/>
      <c r="AM34" s="20"/>
      <c r="AN34" s="20"/>
      <c r="AO34" s="22"/>
      <c r="AP34" s="57"/>
      <c r="AQ34" s="57"/>
      <c r="AR34" s="58"/>
      <c r="AS34" s="3">
        <v>11.16</v>
      </c>
      <c r="AT34" s="238">
        <v>2.2911435629021194E-2</v>
      </c>
      <c r="AU34">
        <v>3.64</v>
      </c>
      <c r="AW34" s="238">
        <v>0.49055571057872227</v>
      </c>
    </row>
    <row r="35" spans="1:49" x14ac:dyDescent="0.3">
      <c r="A35" s="263" t="s">
        <v>30</v>
      </c>
      <c r="B35" s="5" t="s">
        <v>101</v>
      </c>
      <c r="C35" s="6" t="s">
        <v>44</v>
      </c>
      <c r="D35" s="6" t="s">
        <v>88</v>
      </c>
      <c r="E35" s="24"/>
      <c r="F35" s="24"/>
      <c r="G35" s="62"/>
      <c r="H35" s="264"/>
      <c r="I35" s="24"/>
      <c r="J35" s="24"/>
      <c r="K35" s="16"/>
      <c r="L35" s="16"/>
      <c r="M35" s="16"/>
      <c r="N35" s="21"/>
      <c r="O35" s="43"/>
      <c r="P35" s="43"/>
      <c r="Q35" s="44"/>
      <c r="R35" s="18"/>
      <c r="S35" s="18"/>
      <c r="T35" s="23"/>
      <c r="U35" s="18"/>
      <c r="V35" s="18"/>
      <c r="W35" s="23"/>
      <c r="X35" s="18"/>
      <c r="Y35" s="18"/>
      <c r="Z35" s="22"/>
      <c r="AA35" s="20"/>
      <c r="AB35" s="20"/>
      <c r="AC35" s="22"/>
      <c r="AD35" s="20"/>
      <c r="AE35" s="20"/>
      <c r="AF35" s="22"/>
      <c r="AG35" s="20"/>
      <c r="AH35" s="20"/>
      <c r="AI35" s="22"/>
      <c r="AJ35" s="20"/>
      <c r="AK35" s="20"/>
      <c r="AL35" s="22"/>
      <c r="AM35" s="20"/>
      <c r="AN35" s="20"/>
      <c r="AO35" s="22"/>
      <c r="AP35" s="57"/>
      <c r="AQ35" s="57"/>
      <c r="AR35" s="58"/>
      <c r="AS35" s="3">
        <v>12.38</v>
      </c>
      <c r="AT35" s="238">
        <v>6.9133732415872826E-2</v>
      </c>
      <c r="AU35">
        <v>2.5</v>
      </c>
      <c r="AW35" s="238">
        <v>0.12708698090719103</v>
      </c>
    </row>
    <row r="36" spans="1:49" x14ac:dyDescent="0.3">
      <c r="A36" s="263" t="s">
        <v>31</v>
      </c>
      <c r="B36" s="5" t="s">
        <v>102</v>
      </c>
      <c r="C36" s="6" t="s">
        <v>103</v>
      </c>
      <c r="D36" s="6" t="s">
        <v>36</v>
      </c>
      <c r="E36" s="24"/>
      <c r="F36" s="24"/>
      <c r="G36" s="62"/>
      <c r="H36" s="264"/>
      <c r="I36" s="24"/>
      <c r="J36" s="24"/>
      <c r="K36" s="16"/>
      <c r="L36" s="16"/>
      <c r="M36" s="16"/>
      <c r="N36" s="21"/>
      <c r="O36" s="43"/>
      <c r="P36" s="43"/>
      <c r="Q36" s="44"/>
      <c r="R36" s="18"/>
      <c r="S36" s="18"/>
      <c r="T36" s="23"/>
      <c r="U36" s="18"/>
      <c r="V36" s="18"/>
      <c r="W36" s="23"/>
      <c r="X36" s="18"/>
      <c r="Y36" s="18"/>
      <c r="Z36" s="22"/>
      <c r="AA36" s="20"/>
      <c r="AB36" s="20"/>
      <c r="AC36" s="22"/>
      <c r="AD36" s="20"/>
      <c r="AE36" s="20"/>
      <c r="AF36" s="22"/>
      <c r="AG36" s="20"/>
      <c r="AH36" s="20"/>
      <c r="AI36" s="22"/>
      <c r="AJ36" s="20"/>
      <c r="AK36" s="20"/>
      <c r="AL36" s="22"/>
      <c r="AM36" s="20"/>
      <c r="AN36" s="20"/>
      <c r="AO36" s="22"/>
      <c r="AP36" s="57"/>
      <c r="AQ36" s="57"/>
      <c r="AR36" s="58"/>
      <c r="AS36" s="3">
        <v>10.89</v>
      </c>
      <c r="AT36" s="238">
        <v>3.8110505678902354E-2</v>
      </c>
      <c r="AU36" s="242"/>
      <c r="AV36" s="254">
        <v>3.9</v>
      </c>
      <c r="AW36" s="238">
        <v>0.16214961877130052</v>
      </c>
    </row>
    <row r="37" spans="1:49" x14ac:dyDescent="0.3">
      <c r="A37" s="263" t="s">
        <v>32</v>
      </c>
      <c r="B37" s="5" t="s">
        <v>104</v>
      </c>
      <c r="C37" s="6" t="s">
        <v>44</v>
      </c>
      <c r="D37" s="6" t="s">
        <v>105</v>
      </c>
      <c r="E37" s="24"/>
      <c r="F37" s="24"/>
      <c r="G37" s="62"/>
      <c r="H37" s="264"/>
      <c r="I37" s="24"/>
      <c r="J37" s="24"/>
      <c r="K37" s="16"/>
      <c r="L37" s="16"/>
      <c r="M37" s="16"/>
      <c r="N37" s="21"/>
      <c r="O37" s="43"/>
      <c r="P37" s="43"/>
      <c r="Q37" s="44"/>
      <c r="R37" s="18"/>
      <c r="S37" s="18"/>
      <c r="T37" s="23"/>
      <c r="U37" s="18"/>
      <c r="V37" s="18"/>
      <c r="W37" s="23"/>
      <c r="X37" s="18"/>
      <c r="Y37" s="18"/>
      <c r="Z37" s="22"/>
      <c r="AA37" s="20"/>
      <c r="AB37" s="20"/>
      <c r="AC37" s="22"/>
      <c r="AD37" s="20"/>
      <c r="AE37" s="20"/>
      <c r="AF37" s="22"/>
      <c r="AG37" s="20"/>
      <c r="AH37" s="20"/>
      <c r="AI37" s="22"/>
      <c r="AJ37" s="20"/>
      <c r="AK37" s="20"/>
      <c r="AL37" s="22"/>
      <c r="AM37" s="20"/>
      <c r="AN37" s="20"/>
      <c r="AO37" s="22"/>
      <c r="AP37" s="57"/>
      <c r="AQ37" s="57"/>
      <c r="AR37" s="58"/>
      <c r="AS37" s="3">
        <v>9.91</v>
      </c>
      <c r="AT37" s="238">
        <v>1.1959576297387586E-2</v>
      </c>
      <c r="AU37">
        <v>4.82</v>
      </c>
      <c r="AW37" s="238">
        <v>8.2594907945865048E-2</v>
      </c>
    </row>
    <row r="38" spans="1:49" x14ac:dyDescent="0.3">
      <c r="A38" s="263" t="s">
        <v>33</v>
      </c>
      <c r="B38" s="5" t="s">
        <v>106</v>
      </c>
      <c r="C38" s="6" t="s">
        <v>107</v>
      </c>
      <c r="D38" s="6" t="s">
        <v>36</v>
      </c>
      <c r="E38" s="24"/>
      <c r="F38" s="24"/>
      <c r="G38" s="62"/>
      <c r="H38" s="264"/>
      <c r="I38" s="24"/>
      <c r="J38" s="24"/>
      <c r="K38" s="16"/>
      <c r="L38" s="16"/>
      <c r="M38" s="16"/>
      <c r="N38" s="21"/>
      <c r="O38" s="43"/>
      <c r="P38" s="43"/>
      <c r="Q38" s="44"/>
      <c r="R38" s="18"/>
      <c r="S38" s="18"/>
      <c r="T38" s="23"/>
      <c r="U38" s="18"/>
      <c r="V38" s="18"/>
      <c r="W38" s="23"/>
      <c r="X38" s="18"/>
      <c r="Y38" s="18"/>
      <c r="Z38" s="22"/>
      <c r="AA38" s="20"/>
      <c r="AB38" s="20"/>
      <c r="AC38" s="22"/>
      <c r="AD38" s="20"/>
      <c r="AE38" s="20"/>
      <c r="AF38" s="22"/>
      <c r="AG38" s="20"/>
      <c r="AH38" s="20"/>
      <c r="AI38" s="22"/>
      <c r="AJ38" s="20"/>
      <c r="AK38" s="20"/>
      <c r="AL38" s="22"/>
      <c r="AM38" s="20"/>
      <c r="AN38" s="20"/>
      <c r="AO38" s="22"/>
      <c r="AP38" s="57"/>
      <c r="AQ38" s="57"/>
      <c r="AR38" s="58"/>
      <c r="AS38" s="3">
        <v>10.210000000000001</v>
      </c>
      <c r="AT38" s="238">
        <v>1.2625402184686484E-2</v>
      </c>
      <c r="AU38" s="242"/>
      <c r="AV38" s="254">
        <v>4.7300000000000004</v>
      </c>
      <c r="AW38" s="238">
        <v>2.024641098191219E-2</v>
      </c>
    </row>
    <row r="39" spans="1:49" x14ac:dyDescent="0.3">
      <c r="A39" s="263" t="s">
        <v>137</v>
      </c>
      <c r="B39" s="5" t="s">
        <v>138</v>
      </c>
      <c r="AS39" s="3">
        <v>11.75</v>
      </c>
      <c r="AT39" s="238">
        <v>1.1835082370384236E-2</v>
      </c>
      <c r="AU39" s="248"/>
      <c r="AV39" s="262">
        <v>1.33</v>
      </c>
      <c r="AW39" s="238">
        <v>2.1568365494116837E-2</v>
      </c>
    </row>
  </sheetData>
  <mergeCells count="20">
    <mergeCell ref="X1:Z1"/>
    <mergeCell ref="A1:A2"/>
    <mergeCell ref="B1:B2"/>
    <mergeCell ref="C1:C2"/>
    <mergeCell ref="D1:D2"/>
    <mergeCell ref="E1:H1"/>
    <mergeCell ref="I1:I2"/>
    <mergeCell ref="J1:J2"/>
    <mergeCell ref="K1:N1"/>
    <mergeCell ref="O1:Q1"/>
    <mergeCell ref="R1:T1"/>
    <mergeCell ref="U1:W1"/>
    <mergeCell ref="AS1:AT1"/>
    <mergeCell ref="AV1:AW1"/>
    <mergeCell ref="AA1:AC1"/>
    <mergeCell ref="AD1:AF1"/>
    <mergeCell ref="AG1:AI1"/>
    <mergeCell ref="AJ1:AL1"/>
    <mergeCell ref="AM1:AO1"/>
    <mergeCell ref="AP1:AR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44"/>
  <sheetViews>
    <sheetView zoomScale="80" zoomScaleNormal="80" workbookViewId="0">
      <pane xSplit="5" ySplit="1" topLeftCell="BO2" activePane="bottomRight" state="frozen"/>
      <selection pane="topRight" activeCell="E1" sqref="E1"/>
      <selection pane="bottomLeft" activeCell="A2" sqref="A2"/>
      <selection pane="bottomRight" activeCell="BP41" sqref="BP41"/>
    </sheetView>
  </sheetViews>
  <sheetFormatPr defaultRowHeight="16.5" x14ac:dyDescent="0.3"/>
  <cols>
    <col min="1" max="2" width="9" style="1"/>
    <col min="3" max="3" width="29.875" customWidth="1"/>
    <col min="4" max="4" width="14.75" style="2" customWidth="1"/>
    <col min="5" max="5" width="10.375" style="2" customWidth="1"/>
    <col min="6" max="18" width="9" style="1"/>
    <col min="19" max="19" width="9" style="3"/>
    <col min="20" max="29" width="9" style="1"/>
  </cols>
  <sheetData>
    <row r="1" spans="1:70" s="1" customFormat="1" x14ac:dyDescent="0.3">
      <c r="A1" s="291" t="s">
        <v>118</v>
      </c>
      <c r="B1" s="107"/>
      <c r="C1" s="293" t="s">
        <v>119</v>
      </c>
      <c r="D1" s="295" t="s">
        <v>120</v>
      </c>
      <c r="E1" s="295" t="s">
        <v>121</v>
      </c>
      <c r="F1" s="293" t="s">
        <v>122</v>
      </c>
      <c r="G1" s="293"/>
      <c r="H1" s="293"/>
      <c r="I1" s="293"/>
      <c r="J1" s="300" t="s">
        <v>123</v>
      </c>
      <c r="K1" s="301" t="s">
        <v>133</v>
      </c>
      <c r="L1" s="297" t="s">
        <v>124</v>
      </c>
      <c r="M1" s="298"/>
      <c r="N1" s="298"/>
      <c r="O1" s="299"/>
      <c r="P1" s="297" t="s">
        <v>125</v>
      </c>
      <c r="Q1" s="298"/>
      <c r="R1" s="298"/>
      <c r="S1" s="299"/>
      <c r="T1" s="297" t="s">
        <v>135</v>
      </c>
      <c r="U1" s="298"/>
      <c r="V1" s="298"/>
      <c r="W1" s="299"/>
      <c r="X1" s="297" t="s">
        <v>126</v>
      </c>
      <c r="Y1" s="298"/>
      <c r="Z1" s="298"/>
      <c r="AA1" s="299"/>
      <c r="AB1" s="297" t="s">
        <v>127</v>
      </c>
      <c r="AC1" s="298"/>
      <c r="AD1" s="298"/>
      <c r="AE1" s="299"/>
      <c r="AF1" s="297" t="s">
        <v>128</v>
      </c>
      <c r="AG1" s="298"/>
      <c r="AH1" s="298"/>
      <c r="AI1" s="299"/>
      <c r="AJ1" s="102" t="s">
        <v>163</v>
      </c>
      <c r="AK1" s="102" t="s">
        <v>168</v>
      </c>
      <c r="AL1" s="102" t="s">
        <v>166</v>
      </c>
      <c r="AM1" s="102" t="s">
        <v>188</v>
      </c>
      <c r="AN1" s="297" t="s">
        <v>129</v>
      </c>
      <c r="AO1" s="298"/>
      <c r="AP1" s="298"/>
      <c r="AQ1" s="299"/>
      <c r="AR1" s="297" t="s">
        <v>130</v>
      </c>
      <c r="AS1" s="298"/>
      <c r="AT1" s="298"/>
      <c r="AU1" s="299"/>
      <c r="AV1" s="297" t="s">
        <v>131</v>
      </c>
      <c r="AW1" s="298"/>
      <c r="AX1" s="298"/>
      <c r="AY1" s="299"/>
      <c r="AZ1" s="297" t="s">
        <v>132</v>
      </c>
      <c r="BA1" s="298"/>
      <c r="BB1" s="298"/>
      <c r="BC1" s="299"/>
      <c r="BD1" s="102" t="s">
        <v>165</v>
      </c>
      <c r="BE1" s="102" t="s">
        <v>189</v>
      </c>
      <c r="BF1" s="297" t="s">
        <v>134</v>
      </c>
      <c r="BG1" s="298"/>
      <c r="BH1" s="298"/>
      <c r="BI1" s="299"/>
      <c r="BJ1" s="297" t="s">
        <v>160</v>
      </c>
      <c r="BK1" s="298"/>
      <c r="BL1" s="93"/>
      <c r="BM1" s="297" t="s">
        <v>161</v>
      </c>
      <c r="BN1" s="298"/>
      <c r="BO1" s="1" t="s">
        <v>164</v>
      </c>
      <c r="BQ1" s="1" t="s">
        <v>167</v>
      </c>
    </row>
    <row r="2" spans="1:70" s="1" customFormat="1" ht="17.25" thickBot="1" x14ac:dyDescent="0.35">
      <c r="A2" s="292"/>
      <c r="B2" s="108"/>
      <c r="C2" s="294"/>
      <c r="D2" s="296"/>
      <c r="E2" s="296"/>
      <c r="F2" s="12" t="s">
        <v>111</v>
      </c>
      <c r="G2" s="12" t="s">
        <v>110</v>
      </c>
      <c r="H2" s="12" t="s">
        <v>112</v>
      </c>
      <c r="I2" s="12" t="s">
        <v>113</v>
      </c>
      <c r="J2" s="294"/>
      <c r="K2" s="302"/>
      <c r="L2" s="13" t="s">
        <v>115</v>
      </c>
      <c r="M2" s="13" t="s">
        <v>116</v>
      </c>
      <c r="N2" s="13" t="s">
        <v>117</v>
      </c>
      <c r="O2" s="12" t="s">
        <v>114</v>
      </c>
      <c r="P2" s="13" t="s">
        <v>115</v>
      </c>
      <c r="Q2" s="13" t="s">
        <v>116</v>
      </c>
      <c r="R2" s="13" t="s">
        <v>117</v>
      </c>
      <c r="S2" s="12" t="s">
        <v>114</v>
      </c>
      <c r="T2" s="13" t="s">
        <v>115</v>
      </c>
      <c r="U2" s="13" t="s">
        <v>116</v>
      </c>
      <c r="V2" s="13" t="s">
        <v>117</v>
      </c>
      <c r="W2" s="12" t="s">
        <v>114</v>
      </c>
      <c r="X2" s="13" t="s">
        <v>115</v>
      </c>
      <c r="Y2" s="13" t="s">
        <v>116</v>
      </c>
      <c r="Z2" s="13" t="s">
        <v>117</v>
      </c>
      <c r="AA2" s="12" t="s">
        <v>114</v>
      </c>
      <c r="AB2" s="13" t="s">
        <v>115</v>
      </c>
      <c r="AC2" s="13" t="s">
        <v>116</v>
      </c>
      <c r="AD2" s="13" t="s">
        <v>117</v>
      </c>
      <c r="AE2" s="12" t="s">
        <v>114</v>
      </c>
      <c r="AF2" s="13" t="s">
        <v>115</v>
      </c>
      <c r="AG2" s="13" t="s">
        <v>116</v>
      </c>
      <c r="AH2" s="13" t="s">
        <v>117</v>
      </c>
      <c r="AI2" s="12" t="s">
        <v>114</v>
      </c>
      <c r="AJ2" s="104"/>
      <c r="AK2" s="104"/>
      <c r="AL2" s="104"/>
      <c r="AM2" s="104"/>
      <c r="AN2" s="13" t="s">
        <v>115</v>
      </c>
      <c r="AO2" s="13" t="s">
        <v>116</v>
      </c>
      <c r="AP2" s="13" t="s">
        <v>117</v>
      </c>
      <c r="AQ2" s="12" t="s">
        <v>114</v>
      </c>
      <c r="AR2" s="13" t="s">
        <v>115</v>
      </c>
      <c r="AS2" s="13" t="s">
        <v>116</v>
      </c>
      <c r="AT2" s="13" t="s">
        <v>117</v>
      </c>
      <c r="AU2" s="12" t="s">
        <v>114</v>
      </c>
      <c r="AV2" s="13" t="s">
        <v>115</v>
      </c>
      <c r="AW2" s="13" t="s">
        <v>116</v>
      </c>
      <c r="AX2" s="13" t="s">
        <v>117</v>
      </c>
      <c r="AY2" s="12" t="s">
        <v>114</v>
      </c>
      <c r="AZ2" s="13" t="s">
        <v>115</v>
      </c>
      <c r="BA2" s="13" t="s">
        <v>116</v>
      </c>
      <c r="BB2" s="13" t="s">
        <v>117</v>
      </c>
      <c r="BC2" s="12" t="s">
        <v>114</v>
      </c>
      <c r="BD2" s="97"/>
      <c r="BE2" s="159"/>
      <c r="BF2" s="13" t="s">
        <v>115</v>
      </c>
      <c r="BG2" s="13" t="s">
        <v>116</v>
      </c>
      <c r="BH2" s="13" t="s">
        <v>117</v>
      </c>
      <c r="BI2" s="26" t="s">
        <v>114</v>
      </c>
      <c r="BJ2" s="85" t="s">
        <v>114</v>
      </c>
      <c r="BK2" s="88" t="s">
        <v>162</v>
      </c>
      <c r="BL2" s="88"/>
      <c r="BM2" s="85" t="s">
        <v>114</v>
      </c>
      <c r="BN2" s="88" t="s">
        <v>162</v>
      </c>
    </row>
    <row r="3" spans="1:70" x14ac:dyDescent="0.3">
      <c r="A3" s="8" t="s">
        <v>139</v>
      </c>
      <c r="B3" s="8" t="s">
        <v>169</v>
      </c>
      <c r="C3" s="9" t="s">
        <v>34</v>
      </c>
      <c r="D3" s="10" t="s">
        <v>35</v>
      </c>
      <c r="E3" s="10" t="s">
        <v>36</v>
      </c>
      <c r="F3" s="21">
        <v>11.2</v>
      </c>
      <c r="G3" s="21">
        <v>7.3</v>
      </c>
      <c r="H3" s="21">
        <v>11.8</v>
      </c>
      <c r="I3" s="11">
        <v>101</v>
      </c>
      <c r="J3" s="21">
        <v>1.2</v>
      </c>
      <c r="K3" s="21">
        <v>1.9</v>
      </c>
      <c r="L3" s="15">
        <v>1.3</v>
      </c>
      <c r="M3" s="15">
        <v>1.2</v>
      </c>
      <c r="N3" s="15">
        <v>1.3</v>
      </c>
      <c r="O3" s="21">
        <v>1.3</v>
      </c>
      <c r="P3" s="15">
        <v>1.2</v>
      </c>
      <c r="Q3" s="15">
        <v>1.1000000000000001</v>
      </c>
      <c r="R3" s="15">
        <v>1.1000000000000001</v>
      </c>
      <c r="S3" s="21">
        <v>1.1333333333333333</v>
      </c>
      <c r="T3" s="17">
        <v>1.1439999999999999</v>
      </c>
      <c r="U3" s="17">
        <v>1.1479999999999999</v>
      </c>
      <c r="V3" s="17">
        <v>1.141</v>
      </c>
      <c r="W3" s="23">
        <v>1.1439999999999999</v>
      </c>
      <c r="X3" s="17">
        <v>1.129</v>
      </c>
      <c r="Y3" s="17">
        <v>1.123</v>
      </c>
      <c r="Z3" s="17">
        <v>1.1120000000000001</v>
      </c>
      <c r="AA3" s="23">
        <v>1.121</v>
      </c>
      <c r="AB3" s="17">
        <v>1.7999999999999999E-2</v>
      </c>
      <c r="AC3" s="17">
        <v>2.1000000000000001E-2</v>
      </c>
      <c r="AD3" s="19">
        <v>1.7999999999999999E-2</v>
      </c>
      <c r="AE3" s="22">
        <v>1.9E-2</v>
      </c>
      <c r="AF3" s="19">
        <v>0.94799999999999995</v>
      </c>
      <c r="AG3" s="19">
        <v>0.95499999999999996</v>
      </c>
      <c r="AH3" s="19">
        <v>0.97699999999999998</v>
      </c>
      <c r="AI3" s="22">
        <v>0.96</v>
      </c>
      <c r="AJ3" s="105">
        <f>(AI3*62.004)/14.007</f>
        <v>4.2495780681088027</v>
      </c>
      <c r="AK3" s="105">
        <f>1/AJ3</f>
        <v>0.2353174795174505</v>
      </c>
      <c r="AL3" s="103">
        <f>((AJ3*0.001)/62.004)*1000*1000</f>
        <v>68.537159991432873</v>
      </c>
      <c r="AM3" s="168">
        <f>LN(AJ3)</f>
        <v>1.4468196999158831</v>
      </c>
      <c r="AN3" s="19">
        <v>2.5000000000000001E-2</v>
      </c>
      <c r="AO3" s="19">
        <v>2.5000000000000001E-2</v>
      </c>
      <c r="AP3" s="19">
        <v>1.7000000000000001E-2</v>
      </c>
      <c r="AQ3" s="22">
        <v>2.1999999999999999E-2</v>
      </c>
      <c r="AR3" s="19">
        <v>8.0000000000000002E-3</v>
      </c>
      <c r="AS3" s="19">
        <v>0.01</v>
      </c>
      <c r="AT3" s="19">
        <v>0.01</v>
      </c>
      <c r="AU3" s="22">
        <v>8.9999999999999993E-3</v>
      </c>
      <c r="AV3" s="19">
        <v>5.0000000000000001E-3</v>
      </c>
      <c r="AW3" s="19">
        <v>5.0000000000000001E-3</v>
      </c>
      <c r="AX3" s="19">
        <v>3.0000000000000001E-3</v>
      </c>
      <c r="AY3" s="22">
        <v>4.0000000000000001E-3</v>
      </c>
      <c r="AZ3" s="19">
        <v>9.4570000000000007</v>
      </c>
      <c r="BA3" s="19">
        <v>9.5690000000000008</v>
      </c>
      <c r="BB3" s="19">
        <v>9.7430000000000003</v>
      </c>
      <c r="BC3" s="22">
        <v>9.5896666666666679</v>
      </c>
      <c r="BD3" s="103">
        <f>((BC3*0.001)/35.453)*1000*1000</f>
        <v>270.48956834870586</v>
      </c>
      <c r="BE3" s="169">
        <f>BD3/1000</f>
        <v>0.27048956834870586</v>
      </c>
      <c r="BF3" s="27">
        <v>4.4999999999999998E-2</v>
      </c>
      <c r="BG3" s="27">
        <v>4.2999999999999997E-2</v>
      </c>
      <c r="BH3" s="27">
        <v>4.4299999999999999E-2</v>
      </c>
      <c r="BI3" s="28">
        <v>4.41E-2</v>
      </c>
      <c r="BJ3" s="86">
        <v>3.87</v>
      </c>
      <c r="BK3" s="36">
        <v>7.8540520305837289E-2</v>
      </c>
      <c r="BL3" s="36"/>
      <c r="BM3" s="86">
        <v>1.59</v>
      </c>
      <c r="BN3" s="36">
        <v>0.16891353882968801</v>
      </c>
      <c r="BP3">
        <f>AL3/BD3</f>
        <v>0.25338189716461496</v>
      </c>
      <c r="BR3">
        <v>0.2353174795174505</v>
      </c>
    </row>
    <row r="4" spans="1:70" x14ac:dyDescent="0.3">
      <c r="A4" s="98" t="s">
        <v>37</v>
      </c>
      <c r="B4" s="98" t="s">
        <v>170</v>
      </c>
      <c r="C4" s="5" t="s">
        <v>38</v>
      </c>
      <c r="D4" s="6" t="s">
        <v>39</v>
      </c>
      <c r="E4" s="6" t="s">
        <v>40</v>
      </c>
      <c r="F4" s="24">
        <v>12.2</v>
      </c>
      <c r="G4" s="24">
        <v>7.1</v>
      </c>
      <c r="H4" s="24">
        <v>11.9</v>
      </c>
      <c r="I4" s="25">
        <v>72</v>
      </c>
      <c r="J4" s="24">
        <v>1.3</v>
      </c>
      <c r="K4" s="24">
        <v>2.2999999999999998</v>
      </c>
      <c r="L4" s="16">
        <v>1.5</v>
      </c>
      <c r="M4" s="16">
        <v>1.5</v>
      </c>
      <c r="N4" s="16">
        <v>1.5</v>
      </c>
      <c r="O4" s="21">
        <v>1.5</v>
      </c>
      <c r="P4" s="16">
        <v>1.3</v>
      </c>
      <c r="Q4" s="16">
        <v>1.2</v>
      </c>
      <c r="R4" s="16">
        <v>1.3</v>
      </c>
      <c r="S4" s="21">
        <v>1.2666666666666666</v>
      </c>
      <c r="T4" s="18">
        <v>0.98399999999999999</v>
      </c>
      <c r="U4" s="18">
        <v>1.0209999999999999</v>
      </c>
      <c r="V4" s="18">
        <v>0.98599999999999999</v>
      </c>
      <c r="W4" s="23">
        <v>0.997</v>
      </c>
      <c r="X4" s="18">
        <v>0.97899999999999998</v>
      </c>
      <c r="Y4" s="18">
        <v>0.96499999999999997</v>
      </c>
      <c r="Z4" s="18">
        <v>0.94299999999999995</v>
      </c>
      <c r="AA4" s="23">
        <v>0.96199999999999997</v>
      </c>
      <c r="AB4" s="18">
        <v>1.7000000000000001E-2</v>
      </c>
      <c r="AC4" s="18">
        <v>1.7999999999999999E-2</v>
      </c>
      <c r="AD4" s="20">
        <v>1.7999999999999999E-2</v>
      </c>
      <c r="AE4" s="22">
        <v>1.7999999999999999E-2</v>
      </c>
      <c r="AF4" s="20">
        <v>0.82099999999999995</v>
      </c>
      <c r="AG4" s="20">
        <v>0.82</v>
      </c>
      <c r="AH4" s="20">
        <v>0.83199999999999996</v>
      </c>
      <c r="AI4" s="22">
        <v>0.82433333333333325</v>
      </c>
      <c r="AJ4" s="105">
        <f t="shared" ref="AJ4:AJ38" si="0">(AI4*62.004)/14.007</f>
        <v>3.6490300564003708</v>
      </c>
      <c r="AK4" s="105">
        <f t="shared" ref="AK4:AK38" si="1">1/AJ4</f>
        <v>0.27404542701587442</v>
      </c>
      <c r="AL4" s="103">
        <f t="shared" ref="AL4:AL38" si="2">((AJ4*0.001)/62.004)*1000*1000</f>
        <v>58.851526617643557</v>
      </c>
      <c r="AM4" s="168">
        <f t="shared" ref="AM4:AM38" si="3">LN(AJ4)</f>
        <v>1.2944613943073076</v>
      </c>
      <c r="AN4" s="20">
        <v>2.5000000000000001E-2</v>
      </c>
      <c r="AO4" s="20">
        <v>2.8000000000000001E-2</v>
      </c>
      <c r="AP4" s="20">
        <v>2.3E-2</v>
      </c>
      <c r="AQ4" s="22">
        <v>2.5000000000000001E-2</v>
      </c>
      <c r="AR4" s="20">
        <v>0.01</v>
      </c>
      <c r="AS4" s="20">
        <v>1.0999999999999999E-2</v>
      </c>
      <c r="AT4" s="20">
        <v>1.0999999999999999E-2</v>
      </c>
      <c r="AU4" s="22">
        <v>1.0999999999999999E-2</v>
      </c>
      <c r="AV4" s="20">
        <v>7.0000000000000001E-3</v>
      </c>
      <c r="AW4" s="20">
        <v>4.0000000000000001E-3</v>
      </c>
      <c r="AX4" s="20">
        <v>5.0000000000000001E-3</v>
      </c>
      <c r="AY4" s="22">
        <v>5.0000000000000001E-3</v>
      </c>
      <c r="AZ4" s="20">
        <v>5.0549999999999997</v>
      </c>
      <c r="BA4" s="20">
        <v>5.0640000000000001</v>
      </c>
      <c r="BB4" s="20">
        <v>5.1349999999999998</v>
      </c>
      <c r="BC4" s="22">
        <v>5.0846666666666662</v>
      </c>
      <c r="BD4" s="103">
        <f t="shared" ref="BD4:BD38" si="4">((BC4*0.001)/35.453)*1000*1000</f>
        <v>143.41992685151232</v>
      </c>
      <c r="BE4" s="169">
        <f t="shared" ref="BE4:BE38" si="5">BD4/1000</f>
        <v>0.14341992685151231</v>
      </c>
      <c r="BF4" s="29">
        <v>4.9500000000000002E-2</v>
      </c>
      <c r="BG4" s="29">
        <v>5.0200000000000002E-2</v>
      </c>
      <c r="BH4" s="29">
        <v>4.8899999999999999E-2</v>
      </c>
      <c r="BI4" s="30">
        <v>4.9533333333333339E-2</v>
      </c>
      <c r="BJ4" s="87">
        <v>4.2</v>
      </c>
      <c r="BK4" s="38">
        <v>0.1208523225897936</v>
      </c>
      <c r="BL4" s="87">
        <v>3.13</v>
      </c>
      <c r="BN4" s="38">
        <v>0.13673235003015533</v>
      </c>
      <c r="BO4">
        <f>AL4/BD4</f>
        <v>0.41034414052222051</v>
      </c>
      <c r="BQ4">
        <v>0.27404542701587442</v>
      </c>
    </row>
    <row r="5" spans="1:70" x14ac:dyDescent="0.3">
      <c r="A5" s="7" t="s">
        <v>0</v>
      </c>
      <c r="B5" s="107" t="s">
        <v>169</v>
      </c>
      <c r="C5" s="5" t="s">
        <v>41</v>
      </c>
      <c r="D5" s="6" t="s">
        <v>42</v>
      </c>
      <c r="E5" s="6" t="s">
        <v>36</v>
      </c>
      <c r="F5" s="24">
        <v>11.9</v>
      </c>
      <c r="G5" s="24">
        <v>7.2</v>
      </c>
      <c r="H5" s="24">
        <v>12.2</v>
      </c>
      <c r="I5" s="25">
        <v>85</v>
      </c>
      <c r="J5" s="24">
        <v>1.2</v>
      </c>
      <c r="K5" s="24">
        <v>2.2000000000000002</v>
      </c>
      <c r="L5" s="16">
        <v>1.4</v>
      </c>
      <c r="M5" s="16">
        <v>1.4</v>
      </c>
      <c r="N5" s="16">
        <v>1.4</v>
      </c>
      <c r="O5" s="21">
        <v>1.4</v>
      </c>
      <c r="P5" s="16">
        <v>1.3</v>
      </c>
      <c r="Q5" s="16">
        <v>1.2</v>
      </c>
      <c r="R5" s="16">
        <v>1.2</v>
      </c>
      <c r="S5" s="21">
        <v>1.2333333333333334</v>
      </c>
      <c r="T5" s="18">
        <v>1.038</v>
      </c>
      <c r="U5" s="18">
        <v>1.0780000000000001</v>
      </c>
      <c r="V5" s="18">
        <v>1.0449999999999999</v>
      </c>
      <c r="W5" s="23">
        <v>1.054</v>
      </c>
      <c r="X5" s="18">
        <v>1.028</v>
      </c>
      <c r="Y5" s="18">
        <v>1.032</v>
      </c>
      <c r="Z5" s="18">
        <v>0.99399999999999999</v>
      </c>
      <c r="AA5" s="23">
        <v>1.018</v>
      </c>
      <c r="AB5" s="18">
        <v>1.4999999999999999E-2</v>
      </c>
      <c r="AC5" s="18">
        <v>2.4E-2</v>
      </c>
      <c r="AD5" s="20">
        <v>0.02</v>
      </c>
      <c r="AE5" s="22">
        <v>0.02</v>
      </c>
      <c r="AF5" s="20">
        <v>0.875</v>
      </c>
      <c r="AG5" s="20">
        <v>0.878</v>
      </c>
      <c r="AH5" s="20">
        <v>0.88800000000000001</v>
      </c>
      <c r="AI5" s="22">
        <v>0.8803333333333333</v>
      </c>
      <c r="AJ5" s="105">
        <f t="shared" si="0"/>
        <v>3.8969221103733847</v>
      </c>
      <c r="AK5" s="105">
        <f t="shared" si="1"/>
        <v>0.25661277584636782</v>
      </c>
      <c r="AL5" s="103">
        <f t="shared" si="2"/>
        <v>62.849527617143799</v>
      </c>
      <c r="AM5" s="168">
        <f t="shared" si="3"/>
        <v>1.3601870390830237</v>
      </c>
      <c r="AN5" s="20">
        <v>2.1999999999999999E-2</v>
      </c>
      <c r="AO5" s="20">
        <v>2.4E-2</v>
      </c>
      <c r="AP5" s="20">
        <v>1.9E-2</v>
      </c>
      <c r="AQ5" s="22">
        <v>2.1999999999999999E-2</v>
      </c>
      <c r="AR5" s="20">
        <v>8.9999999999999993E-3</v>
      </c>
      <c r="AS5" s="20">
        <v>1.0999999999999999E-2</v>
      </c>
      <c r="AT5" s="20">
        <v>0.01</v>
      </c>
      <c r="AU5" s="22">
        <v>0.01</v>
      </c>
      <c r="AV5" s="20">
        <v>4.0000000000000001E-3</v>
      </c>
      <c r="AW5" s="20">
        <v>2E-3</v>
      </c>
      <c r="AX5" s="20">
        <v>3.0000000000000001E-3</v>
      </c>
      <c r="AY5" s="22">
        <v>3.0000000000000001E-3</v>
      </c>
      <c r="AZ5" s="20">
        <v>6.6929999999999996</v>
      </c>
      <c r="BA5" s="20">
        <v>6.7069999999999999</v>
      </c>
      <c r="BB5" s="20">
        <v>6.7910000000000004</v>
      </c>
      <c r="BC5" s="22">
        <v>6.7303333333333333</v>
      </c>
      <c r="BD5" s="103">
        <f t="shared" si="4"/>
        <v>189.83818952791958</v>
      </c>
      <c r="BE5" s="169">
        <f t="shared" si="5"/>
        <v>0.18983818952791959</v>
      </c>
      <c r="BF5" s="29">
        <v>4.2999999999999997E-2</v>
      </c>
      <c r="BG5" s="29">
        <v>4.1700000000000001E-2</v>
      </c>
      <c r="BH5" s="29">
        <v>4.2999999999999997E-2</v>
      </c>
      <c r="BI5" s="30">
        <v>4.2566666666666662E-2</v>
      </c>
      <c r="BJ5" s="87">
        <v>4.4800000000000004</v>
      </c>
      <c r="BK5" s="38">
        <v>7.1076558951379001E-2</v>
      </c>
      <c r="BL5" s="38"/>
      <c r="BM5" s="87">
        <v>2.11</v>
      </c>
      <c r="BN5" s="38">
        <v>0.15315323322248708</v>
      </c>
      <c r="BP5">
        <f t="shared" ref="BP5:BP38" si="6">AL5/BD5</f>
        <v>0.33106893704283086</v>
      </c>
      <c r="BR5">
        <v>0.25661277584636782</v>
      </c>
    </row>
    <row r="6" spans="1:70" x14ac:dyDescent="0.3">
      <c r="A6" s="98" t="s">
        <v>1</v>
      </c>
      <c r="B6" s="98" t="s">
        <v>170</v>
      </c>
      <c r="C6" s="5" t="s">
        <v>43</v>
      </c>
      <c r="D6" s="6" t="s">
        <v>44</v>
      </c>
      <c r="E6" s="6" t="s">
        <v>45</v>
      </c>
      <c r="F6" s="24">
        <v>11.6</v>
      </c>
      <c r="G6" s="24">
        <v>7.2</v>
      </c>
      <c r="H6" s="24">
        <v>11.8</v>
      </c>
      <c r="I6" s="25">
        <v>62</v>
      </c>
      <c r="J6" s="24">
        <v>1</v>
      </c>
      <c r="K6" s="24">
        <v>2</v>
      </c>
      <c r="L6" s="16">
        <v>1.2</v>
      </c>
      <c r="M6" s="16">
        <v>1.2</v>
      </c>
      <c r="N6" s="16">
        <v>1.3</v>
      </c>
      <c r="O6" s="21">
        <v>1.2</v>
      </c>
      <c r="P6" s="16">
        <v>1.3</v>
      </c>
      <c r="Q6" s="16">
        <v>1.1000000000000001</v>
      </c>
      <c r="R6" s="16">
        <v>1</v>
      </c>
      <c r="S6" s="21">
        <v>1.1333333333333335</v>
      </c>
      <c r="T6" s="18">
        <v>0.873</v>
      </c>
      <c r="U6" s="18">
        <v>0.89700000000000002</v>
      </c>
      <c r="V6" s="18">
        <v>0.875</v>
      </c>
      <c r="W6" s="23">
        <v>0.88200000000000001</v>
      </c>
      <c r="X6" s="18">
        <v>0.86499999999999999</v>
      </c>
      <c r="Y6" s="18">
        <v>0.879</v>
      </c>
      <c r="Z6" s="18">
        <v>0.84599999999999997</v>
      </c>
      <c r="AA6" s="23">
        <v>0.86299999999999999</v>
      </c>
      <c r="AB6" s="18">
        <v>2.1000000000000001E-2</v>
      </c>
      <c r="AC6" s="18">
        <v>1.7999999999999999E-2</v>
      </c>
      <c r="AD6" s="20">
        <v>1.7000000000000001E-2</v>
      </c>
      <c r="AE6" s="22">
        <v>1.9E-2</v>
      </c>
      <c r="AF6" s="20">
        <v>0.73</v>
      </c>
      <c r="AG6" s="20">
        <v>0.73799999999999999</v>
      </c>
      <c r="AH6" s="20">
        <v>0.74</v>
      </c>
      <c r="AI6" s="22">
        <v>0.7360000000000001</v>
      </c>
      <c r="AJ6" s="105">
        <f t="shared" si="0"/>
        <v>3.2580098522167491</v>
      </c>
      <c r="AK6" s="105">
        <f t="shared" si="1"/>
        <v>0.30693584284884845</v>
      </c>
      <c r="AL6" s="103">
        <f t="shared" si="2"/>
        <v>52.545155993431862</v>
      </c>
      <c r="AM6" s="168">
        <f t="shared" si="3"/>
        <v>1.1811165341828775</v>
      </c>
      <c r="AN6" s="20">
        <v>1.7000000000000001E-2</v>
      </c>
      <c r="AO6" s="20">
        <v>1.9E-2</v>
      </c>
      <c r="AP6" s="20">
        <v>1.4999999999999999E-2</v>
      </c>
      <c r="AQ6" s="22">
        <v>1.7000000000000001E-2</v>
      </c>
      <c r="AR6" s="20">
        <v>6.0000000000000001E-3</v>
      </c>
      <c r="AS6" s="20">
        <v>7.0000000000000001E-3</v>
      </c>
      <c r="AT6" s="20">
        <v>7.0000000000000001E-3</v>
      </c>
      <c r="AU6" s="22">
        <v>7.0000000000000001E-3</v>
      </c>
      <c r="AV6" s="20">
        <v>1E-3</v>
      </c>
      <c r="AW6" s="20">
        <v>0</v>
      </c>
      <c r="AX6" s="20">
        <v>0</v>
      </c>
      <c r="AY6" s="22">
        <v>0</v>
      </c>
      <c r="AZ6" s="20">
        <v>4.5410000000000004</v>
      </c>
      <c r="BA6" s="20">
        <v>4.585</v>
      </c>
      <c r="BB6" s="20">
        <v>4.6260000000000003</v>
      </c>
      <c r="BC6" s="22">
        <v>4.5840000000000005</v>
      </c>
      <c r="BD6" s="103">
        <f t="shared" si="4"/>
        <v>129.29794375652273</v>
      </c>
      <c r="BE6" s="169">
        <f t="shared" si="5"/>
        <v>0.12929794375652273</v>
      </c>
      <c r="BF6" s="29">
        <v>5.0200000000000002E-2</v>
      </c>
      <c r="BG6" s="29">
        <v>5.0299999999999997E-2</v>
      </c>
      <c r="BH6" s="29">
        <v>4.9000000000000002E-2</v>
      </c>
      <c r="BI6" s="30">
        <v>4.9833333333333341E-2</v>
      </c>
      <c r="BJ6" s="87">
        <v>2.3199999999999998</v>
      </c>
      <c r="BK6" s="38">
        <v>6.7338907336297119E-2</v>
      </c>
      <c r="BL6" s="87">
        <v>2.4900000000000002</v>
      </c>
      <c r="BN6" s="38">
        <v>8.2636221535461449E-2</v>
      </c>
      <c r="BO6">
        <f t="shared" ref="BO6:BO37" si="7">AL6/BD6</f>
        <v>0.40638817963244755</v>
      </c>
      <c r="BQ6">
        <v>0.30693584284884845</v>
      </c>
    </row>
    <row r="7" spans="1:70" x14ac:dyDescent="0.3">
      <c r="A7" s="7" t="s">
        <v>2</v>
      </c>
      <c r="B7" s="107" t="s">
        <v>169</v>
      </c>
      <c r="C7" s="5" t="s">
        <v>46</v>
      </c>
      <c r="D7" s="6" t="s">
        <v>47</v>
      </c>
      <c r="E7" s="6" t="s">
        <v>36</v>
      </c>
      <c r="F7" s="24">
        <v>13.3</v>
      </c>
      <c r="G7" s="24">
        <v>7</v>
      </c>
      <c r="H7" s="24">
        <v>11.4</v>
      </c>
      <c r="I7" s="25">
        <v>83</v>
      </c>
      <c r="J7" s="24">
        <v>1.5</v>
      </c>
      <c r="K7" s="24">
        <v>2.2999999999999998</v>
      </c>
      <c r="L7" s="16">
        <v>1.5</v>
      </c>
      <c r="M7" s="16">
        <v>1.5</v>
      </c>
      <c r="N7" s="16">
        <v>1.5</v>
      </c>
      <c r="O7" s="21">
        <v>1.5</v>
      </c>
      <c r="P7" s="16">
        <v>1.6</v>
      </c>
      <c r="Q7" s="16">
        <v>1.4</v>
      </c>
      <c r="R7" s="16">
        <v>1.4</v>
      </c>
      <c r="S7" s="21">
        <v>1.4666666666666668</v>
      </c>
      <c r="T7" s="18">
        <v>1.0940000000000001</v>
      </c>
      <c r="U7" s="18">
        <v>1.0760000000000001</v>
      </c>
      <c r="V7" s="18">
        <v>1.071</v>
      </c>
      <c r="W7" s="23">
        <v>1.08</v>
      </c>
      <c r="X7" s="18">
        <v>1.0349999999999999</v>
      </c>
      <c r="Y7" s="18">
        <v>1.038</v>
      </c>
      <c r="Z7" s="18">
        <v>1.022</v>
      </c>
      <c r="AA7" s="23">
        <v>1.032</v>
      </c>
      <c r="AB7" s="18">
        <v>4.2999999999999997E-2</v>
      </c>
      <c r="AC7" s="18">
        <v>3.6999999999999998E-2</v>
      </c>
      <c r="AD7" s="20">
        <v>0.04</v>
      </c>
      <c r="AE7" s="22">
        <v>0.04</v>
      </c>
      <c r="AF7" s="20">
        <v>0.84199999999999997</v>
      </c>
      <c r="AG7" s="20">
        <v>0.86799999999999999</v>
      </c>
      <c r="AH7" s="20">
        <v>0.873</v>
      </c>
      <c r="AI7" s="22">
        <v>0.8610000000000001</v>
      </c>
      <c r="AJ7" s="105">
        <f t="shared" si="0"/>
        <v>3.8113403298350832</v>
      </c>
      <c r="AK7" s="105">
        <f t="shared" si="1"/>
        <v>0.26237489005430015</v>
      </c>
      <c r="AL7" s="103">
        <f t="shared" si="2"/>
        <v>61.469265367316353</v>
      </c>
      <c r="AM7" s="168">
        <f t="shared" si="3"/>
        <v>1.3379809198817321</v>
      </c>
      <c r="AN7" s="20">
        <v>2.3E-2</v>
      </c>
      <c r="AO7" s="20">
        <v>2.7E-2</v>
      </c>
      <c r="AP7" s="20">
        <v>2.1999999999999999E-2</v>
      </c>
      <c r="AQ7" s="22">
        <v>2.4E-2</v>
      </c>
      <c r="AR7" s="20">
        <v>0.01</v>
      </c>
      <c r="AS7" s="20">
        <v>1.0999999999999999E-2</v>
      </c>
      <c r="AT7" s="20">
        <v>1.0999999999999999E-2</v>
      </c>
      <c r="AU7" s="22">
        <v>1.0999999999999999E-2</v>
      </c>
      <c r="AV7" s="20">
        <v>5.0000000000000001E-3</v>
      </c>
      <c r="AW7" s="20">
        <v>3.0000000000000001E-3</v>
      </c>
      <c r="AX7" s="20">
        <v>4.0000000000000001E-3</v>
      </c>
      <c r="AY7" s="22">
        <v>4.0000000000000001E-3</v>
      </c>
      <c r="AZ7" s="20">
        <v>6.3979999999999997</v>
      </c>
      <c r="BA7" s="20">
        <v>6.6139999999999999</v>
      </c>
      <c r="BB7" s="20">
        <v>6.5910000000000002</v>
      </c>
      <c r="BC7" s="22">
        <v>6.5343333333333335</v>
      </c>
      <c r="BD7" s="103">
        <f t="shared" si="4"/>
        <v>184.30974341616601</v>
      </c>
      <c r="BE7" s="169">
        <f t="shared" si="5"/>
        <v>0.18430974341616602</v>
      </c>
      <c r="BF7" s="29">
        <v>4.5600000000000002E-2</v>
      </c>
      <c r="BG7" s="29">
        <v>4.3700000000000003E-2</v>
      </c>
      <c r="BH7" s="29">
        <v>4.5499999999999999E-2</v>
      </c>
      <c r="BI7" s="30">
        <v>4.4933333333333332E-2</v>
      </c>
      <c r="BJ7" s="87">
        <v>4.5599999999999996</v>
      </c>
      <c r="BK7" s="38">
        <v>5.9049803283846014E-2</v>
      </c>
      <c r="BL7" s="38"/>
      <c r="BM7" s="87">
        <v>2.34</v>
      </c>
      <c r="BN7" s="38">
        <v>7.4718695733237445E-2</v>
      </c>
      <c r="BP7">
        <f t="shared" si="6"/>
        <v>0.33351066648994537</v>
      </c>
      <c r="BR7">
        <v>0.26237489005430015</v>
      </c>
    </row>
    <row r="8" spans="1:70" x14ac:dyDescent="0.3">
      <c r="A8" s="98" t="s">
        <v>3</v>
      </c>
      <c r="B8" s="98" t="s">
        <v>170</v>
      </c>
      <c r="C8" s="5" t="s">
        <v>46</v>
      </c>
      <c r="D8" s="6" t="s">
        <v>44</v>
      </c>
      <c r="E8" s="198" t="s">
        <v>48</v>
      </c>
      <c r="F8" s="24">
        <v>12.2</v>
      </c>
      <c r="G8" s="24">
        <v>7.2</v>
      </c>
      <c r="H8" s="24">
        <v>11.9</v>
      </c>
      <c r="I8" s="25">
        <v>85</v>
      </c>
      <c r="J8" s="24">
        <v>1.3</v>
      </c>
      <c r="K8" s="24">
        <v>1.8</v>
      </c>
      <c r="L8" s="16">
        <v>1.3</v>
      </c>
      <c r="M8" s="16">
        <v>1.3</v>
      </c>
      <c r="N8" s="16">
        <v>1.3</v>
      </c>
      <c r="O8" s="21">
        <v>1.3</v>
      </c>
      <c r="P8" s="16">
        <v>1.3</v>
      </c>
      <c r="Q8" s="16">
        <v>1.2</v>
      </c>
      <c r="R8" s="16">
        <v>1.2</v>
      </c>
      <c r="S8" s="21">
        <v>1.2333333333333334</v>
      </c>
      <c r="T8" s="18">
        <v>1.1910000000000001</v>
      </c>
      <c r="U8" s="18">
        <v>1.1759999999999999</v>
      </c>
      <c r="V8" s="18">
        <v>1.2130000000000001</v>
      </c>
      <c r="W8" s="23">
        <v>1.1930000000000001</v>
      </c>
      <c r="X8" s="18">
        <v>1.1599999999999999</v>
      </c>
      <c r="Y8" s="18">
        <v>1.163</v>
      </c>
      <c r="Z8" s="18">
        <v>1.165</v>
      </c>
      <c r="AA8" s="23">
        <v>1.163</v>
      </c>
      <c r="AB8" s="18">
        <v>2.7E-2</v>
      </c>
      <c r="AC8" s="18">
        <v>2.3E-2</v>
      </c>
      <c r="AD8" s="20">
        <v>2.9000000000000001E-2</v>
      </c>
      <c r="AE8" s="22">
        <v>2.5999999999999999E-2</v>
      </c>
      <c r="AF8" s="20">
        <v>1.012</v>
      </c>
      <c r="AG8" s="20">
        <v>1.0369999999999999</v>
      </c>
      <c r="AH8" s="20">
        <v>1.0329999999999999</v>
      </c>
      <c r="AI8" s="22">
        <v>1.0273333333333332</v>
      </c>
      <c r="AJ8" s="105">
        <f t="shared" si="0"/>
        <v>4.5476387520525448</v>
      </c>
      <c r="AK8" s="105">
        <f t="shared" si="1"/>
        <v>0.21989433517529444</v>
      </c>
      <c r="AL8" s="103">
        <f t="shared" si="2"/>
        <v>73.344280240831964</v>
      </c>
      <c r="AM8" s="168">
        <f t="shared" si="3"/>
        <v>1.5146081426659523</v>
      </c>
      <c r="AN8" s="20">
        <v>2.8000000000000001E-2</v>
      </c>
      <c r="AO8" s="20">
        <v>2.9000000000000001E-2</v>
      </c>
      <c r="AP8" s="20">
        <v>2.5000000000000001E-2</v>
      </c>
      <c r="AQ8" s="22">
        <v>2.7E-2</v>
      </c>
      <c r="AR8" s="20">
        <v>1.2999999999999999E-2</v>
      </c>
      <c r="AS8" s="20">
        <v>1.4E-2</v>
      </c>
      <c r="AT8" s="20">
        <v>1.4E-2</v>
      </c>
      <c r="AU8" s="22">
        <v>1.4E-2</v>
      </c>
      <c r="AV8" s="20">
        <v>8.9999999999999993E-3</v>
      </c>
      <c r="AW8" s="20">
        <v>7.0000000000000001E-3</v>
      </c>
      <c r="AX8" s="20">
        <v>8.0000000000000002E-3</v>
      </c>
      <c r="AY8" s="22">
        <v>8.0000000000000002E-3</v>
      </c>
      <c r="AZ8" s="20">
        <v>5.9850000000000003</v>
      </c>
      <c r="BA8" s="20">
        <v>6.1289999999999996</v>
      </c>
      <c r="BB8" s="20">
        <v>6.1150000000000002</v>
      </c>
      <c r="BC8" s="22">
        <v>6.0763333333333334</v>
      </c>
      <c r="BD8" s="103">
        <f t="shared" si="4"/>
        <v>171.39123158359894</v>
      </c>
      <c r="BE8" s="169">
        <f t="shared" si="5"/>
        <v>0.17139123158359892</v>
      </c>
      <c r="BF8" s="29">
        <v>4.48E-2</v>
      </c>
      <c r="BG8" s="29">
        <v>4.58E-2</v>
      </c>
      <c r="BH8" s="29">
        <v>4.4499999999999998E-2</v>
      </c>
      <c r="BI8" s="30">
        <v>4.5033333333333335E-2</v>
      </c>
      <c r="BJ8" s="87">
        <v>5.29</v>
      </c>
      <c r="BK8" s="38">
        <v>1.9031857836707026E-2</v>
      </c>
      <c r="BL8" s="87">
        <v>1.96</v>
      </c>
      <c r="BN8" s="38">
        <v>4.2611779697566556E-2</v>
      </c>
      <c r="BO8">
        <f t="shared" si="7"/>
        <v>0.42793484569283269</v>
      </c>
      <c r="BQ8">
        <v>0.21989433517529444</v>
      </c>
    </row>
    <row r="9" spans="1:70" x14ac:dyDescent="0.3">
      <c r="A9" s="99" t="s">
        <v>4</v>
      </c>
      <c r="B9" s="99" t="s">
        <v>169</v>
      </c>
      <c r="C9" s="5" t="s">
        <v>49</v>
      </c>
      <c r="D9" s="6" t="s">
        <v>44</v>
      </c>
      <c r="E9" s="6" t="s">
        <v>36</v>
      </c>
      <c r="F9" s="24">
        <v>13.2</v>
      </c>
      <c r="G9" s="24">
        <v>7</v>
      </c>
      <c r="H9" s="24">
        <v>11.4</v>
      </c>
      <c r="I9" s="25">
        <v>83</v>
      </c>
      <c r="J9" s="24">
        <v>1</v>
      </c>
      <c r="K9" s="24">
        <v>2.2000000000000002</v>
      </c>
      <c r="L9" s="16">
        <v>1.4</v>
      </c>
      <c r="M9" s="16">
        <v>1.4</v>
      </c>
      <c r="N9" s="16">
        <v>1.5</v>
      </c>
      <c r="O9" s="21">
        <v>1.4</v>
      </c>
      <c r="P9" s="16">
        <v>1.4</v>
      </c>
      <c r="Q9" s="16">
        <v>1.3</v>
      </c>
      <c r="R9" s="16">
        <v>1.3</v>
      </c>
      <c r="S9" s="21">
        <v>1.3333333333333333</v>
      </c>
      <c r="T9" s="18">
        <v>1.115</v>
      </c>
      <c r="U9" s="18">
        <v>1.1759999999999999</v>
      </c>
      <c r="V9" s="18">
        <v>1.1000000000000001</v>
      </c>
      <c r="W9" s="23">
        <v>1.1299999999999999</v>
      </c>
      <c r="X9" s="18">
        <v>1.089</v>
      </c>
      <c r="Y9" s="18">
        <v>1.1120000000000001</v>
      </c>
      <c r="Z9" s="18">
        <v>1.1040000000000001</v>
      </c>
      <c r="AA9" s="23">
        <v>1.1020000000000001</v>
      </c>
      <c r="AB9" s="18">
        <v>0.04</v>
      </c>
      <c r="AC9" s="18">
        <v>3.1E-2</v>
      </c>
      <c r="AD9" s="20">
        <v>2.9000000000000001E-2</v>
      </c>
      <c r="AE9" s="22">
        <v>3.3000000000000002E-2</v>
      </c>
      <c r="AF9" s="20">
        <v>0.94199999999999995</v>
      </c>
      <c r="AG9" s="20">
        <v>0.94399999999999995</v>
      </c>
      <c r="AH9" s="20">
        <v>0.93899999999999995</v>
      </c>
      <c r="AI9" s="22">
        <v>0.94166666666666654</v>
      </c>
      <c r="AJ9" s="105">
        <f t="shared" si="0"/>
        <v>4.1684229313914463</v>
      </c>
      <c r="AK9" s="105">
        <f t="shared" si="1"/>
        <v>0.23989888177354249</v>
      </c>
      <c r="AL9" s="103">
        <f t="shared" si="2"/>
        <v>67.228290616596453</v>
      </c>
      <c r="AM9" s="168">
        <f t="shared" si="3"/>
        <v>1.4275377703664325</v>
      </c>
      <c r="AN9" s="20">
        <v>2.7E-2</v>
      </c>
      <c r="AO9" s="20">
        <v>0.03</v>
      </c>
      <c r="AP9" s="20">
        <v>2.5000000000000001E-2</v>
      </c>
      <c r="AQ9" s="22">
        <v>2.7E-2</v>
      </c>
      <c r="AR9" s="20">
        <v>1.2E-2</v>
      </c>
      <c r="AS9" s="20">
        <v>1.2999999999999999E-2</v>
      </c>
      <c r="AT9" s="20">
        <v>1.4E-2</v>
      </c>
      <c r="AU9" s="22">
        <v>1.2999999999999999E-2</v>
      </c>
      <c r="AV9" s="20">
        <v>7.0000000000000001E-3</v>
      </c>
      <c r="AW9" s="20">
        <v>6.0000000000000001E-3</v>
      </c>
      <c r="AX9" s="20">
        <v>6.0000000000000001E-3</v>
      </c>
      <c r="AY9" s="22">
        <v>6.0000000000000001E-3</v>
      </c>
      <c r="AZ9" s="20">
        <v>6.5339999999999998</v>
      </c>
      <c r="BA9" s="20">
        <v>6.5609999999999999</v>
      </c>
      <c r="BB9" s="20">
        <v>6.5170000000000003</v>
      </c>
      <c r="BC9" s="22">
        <v>6.5373333333333328</v>
      </c>
      <c r="BD9" s="103">
        <f t="shared" si="4"/>
        <v>184.39436248930508</v>
      </c>
      <c r="BE9" s="169">
        <f t="shared" si="5"/>
        <v>0.18439436248930507</v>
      </c>
      <c r="BF9" s="29">
        <v>4.41E-2</v>
      </c>
      <c r="BG9" s="29">
        <v>4.2299999999999997E-2</v>
      </c>
      <c r="BH9" s="29">
        <v>4.3400000000000001E-2</v>
      </c>
      <c r="BI9" s="30">
        <v>4.3266666666666669E-2</v>
      </c>
      <c r="BJ9" s="87">
        <v>5.16</v>
      </c>
      <c r="BK9" s="38">
        <v>3.7118296427118017E-2</v>
      </c>
      <c r="BL9" s="38"/>
      <c r="BM9" s="87">
        <v>1.99</v>
      </c>
      <c r="BN9" s="38">
        <v>0.127108258994409</v>
      </c>
      <c r="BP9">
        <f t="shared" si="6"/>
        <v>0.3645897288237091</v>
      </c>
      <c r="BR9">
        <v>0.23989888177354249</v>
      </c>
    </row>
    <row r="10" spans="1:70" x14ac:dyDescent="0.3">
      <c r="A10" s="98" t="s">
        <v>5</v>
      </c>
      <c r="B10" s="98" t="s">
        <v>170</v>
      </c>
      <c r="C10" s="5" t="s">
        <v>50</v>
      </c>
      <c r="D10" s="6" t="s">
        <v>42</v>
      </c>
      <c r="E10" s="6" t="s">
        <v>51</v>
      </c>
      <c r="F10" s="24">
        <v>14</v>
      </c>
      <c r="G10" s="24">
        <v>9.4</v>
      </c>
      <c r="H10" s="24">
        <v>11.9</v>
      </c>
      <c r="I10" s="25">
        <v>85</v>
      </c>
      <c r="J10" s="24">
        <v>0.5</v>
      </c>
      <c r="K10" s="24">
        <v>1.6</v>
      </c>
      <c r="L10" s="16">
        <v>1</v>
      </c>
      <c r="M10" s="16">
        <v>1</v>
      </c>
      <c r="N10" s="16">
        <v>1.1000000000000001</v>
      </c>
      <c r="O10" s="21">
        <v>1</v>
      </c>
      <c r="P10" s="16">
        <v>1</v>
      </c>
      <c r="Q10" s="16">
        <v>0.9</v>
      </c>
      <c r="R10" s="16">
        <v>0.8</v>
      </c>
      <c r="S10" s="21">
        <v>0.9</v>
      </c>
      <c r="T10" s="18">
        <v>2.1850000000000001</v>
      </c>
      <c r="U10" s="18">
        <v>2.2770000000000001</v>
      </c>
      <c r="V10" s="18">
        <v>2.2429999999999999</v>
      </c>
      <c r="W10" s="23">
        <v>2.2349999999999999</v>
      </c>
      <c r="X10" s="18">
        <v>2.1379999999999999</v>
      </c>
      <c r="Y10" s="18">
        <v>2.1309999999999998</v>
      </c>
      <c r="Z10" s="18">
        <v>2.105</v>
      </c>
      <c r="AA10" s="23">
        <v>2.125</v>
      </c>
      <c r="AB10" s="18">
        <v>0.02</v>
      </c>
      <c r="AC10" s="18">
        <v>2.1999999999999999E-2</v>
      </c>
      <c r="AD10" s="20">
        <v>3.4000000000000002E-2</v>
      </c>
      <c r="AE10" s="22">
        <v>2.5000000000000001E-2</v>
      </c>
      <c r="AF10" s="20">
        <v>2.0289999999999999</v>
      </c>
      <c r="AG10" s="20">
        <v>2.0710000000000002</v>
      </c>
      <c r="AH10" s="20">
        <v>2.0630000000000002</v>
      </c>
      <c r="AI10" s="22">
        <v>2.0543333333333336</v>
      </c>
      <c r="AJ10" s="105">
        <f t="shared" si="0"/>
        <v>9.0938019561647749</v>
      </c>
      <c r="AK10" s="105">
        <f t="shared" si="1"/>
        <v>0.1099650074655618</v>
      </c>
      <c r="AL10" s="103">
        <f t="shared" si="2"/>
        <v>146.6647628566669</v>
      </c>
      <c r="AM10" s="168">
        <f t="shared" si="3"/>
        <v>2.2075930777481347</v>
      </c>
      <c r="AN10" s="20">
        <v>0.13800000000000001</v>
      </c>
      <c r="AO10" s="20">
        <v>0.14000000000000001</v>
      </c>
      <c r="AP10" s="20">
        <v>0.13500000000000001</v>
      </c>
      <c r="AQ10" s="22">
        <v>0.13800000000000001</v>
      </c>
      <c r="AR10" s="20">
        <v>0.114</v>
      </c>
      <c r="AS10" s="20">
        <v>0.115</v>
      </c>
      <c r="AT10" s="20">
        <v>0.11700000000000001</v>
      </c>
      <c r="AU10" s="22">
        <v>0.115</v>
      </c>
      <c r="AV10" s="20">
        <v>0.112</v>
      </c>
      <c r="AW10" s="20">
        <v>0.112</v>
      </c>
      <c r="AX10" s="20">
        <v>0.113</v>
      </c>
      <c r="AY10" s="22">
        <v>0.112</v>
      </c>
      <c r="AZ10" s="20">
        <v>6.31</v>
      </c>
      <c r="BA10" s="20">
        <v>6.4459999999999997</v>
      </c>
      <c r="BB10" s="20">
        <v>6.399</v>
      </c>
      <c r="BC10" s="22">
        <v>6.3850000000000007</v>
      </c>
      <c r="BD10" s="103">
        <f t="shared" si="4"/>
        <v>180.09759399768708</v>
      </c>
      <c r="BE10" s="169">
        <f t="shared" si="5"/>
        <v>0.18009759399768707</v>
      </c>
      <c r="BF10" s="29">
        <v>3.7900000000000003E-2</v>
      </c>
      <c r="BG10" s="29">
        <v>3.8699999999999998E-2</v>
      </c>
      <c r="BH10" s="29">
        <v>3.7400000000000003E-2</v>
      </c>
      <c r="BI10" s="30">
        <v>3.7999999999999999E-2</v>
      </c>
      <c r="BJ10" s="87">
        <v>12.37</v>
      </c>
      <c r="BK10" s="38">
        <v>4.7537603384630998E-2</v>
      </c>
      <c r="BL10" s="87">
        <v>1.23</v>
      </c>
      <c r="BN10" s="38">
        <v>0.19948124059028349</v>
      </c>
      <c r="BO10">
        <f t="shared" si="7"/>
        <v>0.81436269969575747</v>
      </c>
      <c r="BQ10">
        <v>0.1099650074655618</v>
      </c>
    </row>
    <row r="11" spans="1:70" x14ac:dyDescent="0.3">
      <c r="A11" s="99" t="s">
        <v>6</v>
      </c>
      <c r="B11" s="99" t="s">
        <v>169</v>
      </c>
      <c r="C11" s="5" t="s">
        <v>52</v>
      </c>
      <c r="D11" s="6" t="s">
        <v>53</v>
      </c>
      <c r="E11" s="6" t="s">
        <v>36</v>
      </c>
      <c r="F11" s="24">
        <v>15.4</v>
      </c>
      <c r="G11" s="24">
        <v>9</v>
      </c>
      <c r="H11" s="24">
        <v>10.5</v>
      </c>
      <c r="I11" s="25">
        <v>89</v>
      </c>
      <c r="J11" s="24">
        <v>0.7</v>
      </c>
      <c r="K11" s="24">
        <v>2.2999999999999998</v>
      </c>
      <c r="L11" s="16">
        <v>1.6</v>
      </c>
      <c r="M11" s="16">
        <v>1.6</v>
      </c>
      <c r="N11" s="16">
        <v>1.8</v>
      </c>
      <c r="O11" s="21">
        <v>1.7</v>
      </c>
      <c r="P11" s="16">
        <v>1.5</v>
      </c>
      <c r="Q11" s="16">
        <v>1.3</v>
      </c>
      <c r="R11" s="16">
        <v>1.3</v>
      </c>
      <c r="S11" s="21">
        <v>1.3666666666666665</v>
      </c>
      <c r="T11" s="18">
        <v>1.7130000000000001</v>
      </c>
      <c r="U11" s="18">
        <v>1.722</v>
      </c>
      <c r="V11" s="18">
        <v>1.6220000000000001</v>
      </c>
      <c r="W11" s="23">
        <v>1.6859999999999999</v>
      </c>
      <c r="X11" s="18">
        <v>1.651</v>
      </c>
      <c r="Y11" s="18">
        <v>1.6759999999999999</v>
      </c>
      <c r="Z11" s="18">
        <v>1.6020000000000001</v>
      </c>
      <c r="AA11" s="23">
        <v>1.643</v>
      </c>
      <c r="AB11" s="18">
        <v>3.3000000000000002E-2</v>
      </c>
      <c r="AC11" s="18">
        <v>3.6999999999999998E-2</v>
      </c>
      <c r="AD11" s="20">
        <v>4.4999999999999998E-2</v>
      </c>
      <c r="AE11" s="22">
        <v>3.7999999999999999E-2</v>
      </c>
      <c r="AF11" s="20">
        <v>1.454</v>
      </c>
      <c r="AG11" s="20">
        <v>1.472</v>
      </c>
      <c r="AH11" s="20">
        <v>1.478</v>
      </c>
      <c r="AI11" s="22">
        <v>1.468</v>
      </c>
      <c r="AJ11" s="105">
        <f t="shared" si="0"/>
        <v>6.4983131291497109</v>
      </c>
      <c r="AK11" s="105">
        <f t="shared" si="1"/>
        <v>0.15388609014765153</v>
      </c>
      <c r="AL11" s="103">
        <f t="shared" si="2"/>
        <v>104.80474048689942</v>
      </c>
      <c r="AM11" s="168">
        <f t="shared" si="3"/>
        <v>1.8715426246284621</v>
      </c>
      <c r="AN11" s="20">
        <v>7.8E-2</v>
      </c>
      <c r="AO11" s="20">
        <v>0.08</v>
      </c>
      <c r="AP11" s="20">
        <v>7.3999999999999996E-2</v>
      </c>
      <c r="AQ11" s="22">
        <v>7.6999999999999999E-2</v>
      </c>
      <c r="AR11" s="20">
        <v>0.05</v>
      </c>
      <c r="AS11" s="20">
        <v>5.1999999999999998E-2</v>
      </c>
      <c r="AT11" s="20">
        <v>0.05</v>
      </c>
      <c r="AU11" s="22">
        <v>5.0999999999999997E-2</v>
      </c>
      <c r="AV11" s="20">
        <v>4.8000000000000001E-2</v>
      </c>
      <c r="AW11" s="20">
        <v>4.5999999999999999E-2</v>
      </c>
      <c r="AX11" s="20">
        <v>4.5999999999999999E-2</v>
      </c>
      <c r="AY11" s="22">
        <v>4.7E-2</v>
      </c>
      <c r="AZ11" s="20">
        <v>6.67</v>
      </c>
      <c r="BA11" s="20">
        <v>6.7619999999999996</v>
      </c>
      <c r="BB11" s="20">
        <v>6.7930000000000001</v>
      </c>
      <c r="BC11" s="22">
        <v>6.7416666666666663</v>
      </c>
      <c r="BD11" s="103">
        <f t="shared" si="4"/>
        <v>190.15786158200058</v>
      </c>
      <c r="BE11" s="169">
        <f t="shared" si="5"/>
        <v>0.19015786158200057</v>
      </c>
      <c r="BF11" s="29">
        <v>4.2999999999999997E-2</v>
      </c>
      <c r="BG11" s="29">
        <v>4.1599999999999998E-2</v>
      </c>
      <c r="BH11" s="29">
        <v>4.24E-2</v>
      </c>
      <c r="BI11" s="30">
        <v>4.2333333333333334E-2</v>
      </c>
      <c r="BJ11" s="87">
        <v>8.4</v>
      </c>
      <c r="BK11" s="38">
        <v>6.9985009273702312E-2</v>
      </c>
      <c r="BL11" s="38"/>
      <c r="BM11" s="87">
        <v>4.9000000000000004</v>
      </c>
      <c r="BN11" s="38">
        <v>0.18778320049674843</v>
      </c>
      <c r="BP11">
        <f t="shared" si="6"/>
        <v>0.55114597742626137</v>
      </c>
      <c r="BR11">
        <v>0.15388609014765153</v>
      </c>
    </row>
    <row r="12" spans="1:70" x14ac:dyDescent="0.3">
      <c r="A12" s="98" t="s">
        <v>7</v>
      </c>
      <c r="B12" s="98" t="s">
        <v>170</v>
      </c>
      <c r="C12" s="5" t="s">
        <v>54</v>
      </c>
      <c r="D12" s="6" t="s">
        <v>55</v>
      </c>
      <c r="E12" s="6" t="s">
        <v>56</v>
      </c>
      <c r="F12" s="24">
        <v>14.2</v>
      </c>
      <c r="G12" s="24">
        <v>10.5</v>
      </c>
      <c r="H12" s="24">
        <v>13.4</v>
      </c>
      <c r="I12" s="25">
        <v>100</v>
      </c>
      <c r="J12" s="24">
        <v>1.4</v>
      </c>
      <c r="K12" s="24">
        <v>2</v>
      </c>
      <c r="L12" s="16">
        <v>1.5</v>
      </c>
      <c r="M12" s="16">
        <v>1.5</v>
      </c>
      <c r="N12" s="16">
        <v>1.4</v>
      </c>
      <c r="O12" s="21">
        <v>1.5</v>
      </c>
      <c r="P12" s="16">
        <v>1.4</v>
      </c>
      <c r="Q12" s="16">
        <v>1.4</v>
      </c>
      <c r="R12" s="16">
        <v>1.5</v>
      </c>
      <c r="S12" s="21">
        <v>1.4333333333333333</v>
      </c>
      <c r="T12" s="18">
        <v>1.179</v>
      </c>
      <c r="U12" s="18">
        <v>1.2130000000000001</v>
      </c>
      <c r="V12" s="18">
        <v>1.194</v>
      </c>
      <c r="W12" s="23">
        <v>1.1950000000000001</v>
      </c>
      <c r="X12" s="18">
        <v>1.1539999999999999</v>
      </c>
      <c r="Y12" s="18">
        <v>1.1519999999999999</v>
      </c>
      <c r="Z12" s="18">
        <v>1.1399999999999999</v>
      </c>
      <c r="AA12" s="23">
        <v>1.149</v>
      </c>
      <c r="AB12" s="18">
        <v>3.1E-2</v>
      </c>
      <c r="AC12" s="18">
        <v>2.9000000000000001E-2</v>
      </c>
      <c r="AD12" s="20">
        <v>2.5999999999999999E-2</v>
      </c>
      <c r="AE12" s="22">
        <v>2.9000000000000001E-2</v>
      </c>
      <c r="AF12" s="20">
        <v>1.0009999999999999</v>
      </c>
      <c r="AG12" s="20">
        <v>0.995</v>
      </c>
      <c r="AH12" s="20">
        <v>0.996</v>
      </c>
      <c r="AI12" s="22">
        <v>0.99733333333333329</v>
      </c>
      <c r="AJ12" s="105">
        <f t="shared" si="0"/>
        <v>4.4148394374241446</v>
      </c>
      <c r="AK12" s="105">
        <f t="shared" si="1"/>
        <v>0.22650880381358873</v>
      </c>
      <c r="AL12" s="103">
        <f t="shared" si="2"/>
        <v>71.202493991099701</v>
      </c>
      <c r="AM12" s="168">
        <f t="shared" si="3"/>
        <v>1.4849714658802593</v>
      </c>
      <c r="AN12" s="20">
        <v>5.1999999999999998E-2</v>
      </c>
      <c r="AO12" s="20">
        <v>5.1999999999999998E-2</v>
      </c>
      <c r="AP12" s="20">
        <v>0.05</v>
      </c>
      <c r="AQ12" s="22">
        <v>5.0999999999999997E-2</v>
      </c>
      <c r="AR12" s="20">
        <v>3.6999999999999998E-2</v>
      </c>
      <c r="AS12" s="20">
        <v>3.7999999999999999E-2</v>
      </c>
      <c r="AT12" s="20">
        <v>3.5999999999999997E-2</v>
      </c>
      <c r="AU12" s="22">
        <v>3.6999999999999998E-2</v>
      </c>
      <c r="AV12" s="20">
        <v>3.4000000000000002E-2</v>
      </c>
      <c r="AW12" s="20">
        <v>3.2000000000000001E-2</v>
      </c>
      <c r="AX12" s="20">
        <v>3.4000000000000002E-2</v>
      </c>
      <c r="AY12" s="22">
        <v>3.3000000000000002E-2</v>
      </c>
      <c r="AZ12" s="20">
        <v>11.339</v>
      </c>
      <c r="BA12" s="20">
        <v>11.285</v>
      </c>
      <c r="BB12" s="20">
        <v>11.269</v>
      </c>
      <c r="BC12" s="22">
        <v>11.297666666666666</v>
      </c>
      <c r="BD12" s="103">
        <f t="shared" si="4"/>
        <v>318.66602732255842</v>
      </c>
      <c r="BE12" s="169">
        <f t="shared" si="5"/>
        <v>0.31866602732255844</v>
      </c>
      <c r="BF12" s="29">
        <v>4.2700000000000002E-2</v>
      </c>
      <c r="BG12" s="29">
        <v>4.2999999999999997E-2</v>
      </c>
      <c r="BH12" s="29">
        <v>4.19E-2</v>
      </c>
      <c r="BI12" s="30">
        <v>4.2533333333333333E-2</v>
      </c>
      <c r="BJ12" s="87">
        <v>6.75</v>
      </c>
      <c r="BK12" s="38">
        <v>3.8261384811851304E-2</v>
      </c>
      <c r="BL12" s="87">
        <v>1.97</v>
      </c>
      <c r="BN12" s="38">
        <v>3.89989019723644E-2</v>
      </c>
      <c r="BO12">
        <f t="shared" si="7"/>
        <v>0.22343923696336634</v>
      </c>
      <c r="BQ12">
        <v>0.22650880381358873</v>
      </c>
    </row>
    <row r="13" spans="1:70" x14ac:dyDescent="0.3">
      <c r="A13" s="99" t="s">
        <v>8</v>
      </c>
      <c r="B13" s="99" t="s">
        <v>169</v>
      </c>
      <c r="C13" s="5" t="s">
        <v>54</v>
      </c>
      <c r="D13" s="6" t="s">
        <v>44</v>
      </c>
      <c r="E13" s="6" t="s">
        <v>36</v>
      </c>
      <c r="F13" s="24">
        <v>15.6</v>
      </c>
      <c r="G13" s="24">
        <v>8.1999999999999993</v>
      </c>
      <c r="H13" s="24">
        <v>10.6</v>
      </c>
      <c r="I13" s="25">
        <v>104</v>
      </c>
      <c r="J13" s="24">
        <v>1.3</v>
      </c>
      <c r="K13" s="24">
        <v>2.9</v>
      </c>
      <c r="L13" s="16">
        <v>1.6</v>
      </c>
      <c r="M13" s="16">
        <v>1.7</v>
      </c>
      <c r="N13" s="16">
        <v>1.7</v>
      </c>
      <c r="O13" s="21">
        <v>1.7</v>
      </c>
      <c r="P13" s="16">
        <v>1.6</v>
      </c>
      <c r="Q13" s="16">
        <v>1.6</v>
      </c>
      <c r="R13" s="16">
        <v>1.4</v>
      </c>
      <c r="S13" s="21">
        <v>1.5333333333333332</v>
      </c>
      <c r="T13" s="18">
        <v>2.2519999999999998</v>
      </c>
      <c r="U13" s="18">
        <v>2.2149999999999999</v>
      </c>
      <c r="V13" s="18">
        <v>2.2309999999999999</v>
      </c>
      <c r="W13" s="23">
        <v>2.2330000000000001</v>
      </c>
      <c r="X13" s="18">
        <v>2.0790000000000002</v>
      </c>
      <c r="Y13" s="18">
        <v>2.0960000000000001</v>
      </c>
      <c r="Z13" s="18">
        <v>2.0710000000000002</v>
      </c>
      <c r="AA13" s="23">
        <v>2.0819999999999999</v>
      </c>
      <c r="AB13" s="18">
        <v>7.0999999999999994E-2</v>
      </c>
      <c r="AC13" s="18">
        <v>6.5000000000000002E-2</v>
      </c>
      <c r="AD13" s="20">
        <v>6.8000000000000005E-2</v>
      </c>
      <c r="AE13" s="22">
        <v>6.8000000000000005E-2</v>
      </c>
      <c r="AF13" s="20">
        <v>1.8160000000000001</v>
      </c>
      <c r="AG13" s="20">
        <v>1.841</v>
      </c>
      <c r="AH13" s="20">
        <v>1.8740000000000001</v>
      </c>
      <c r="AI13" s="22">
        <v>1.8436666666666668</v>
      </c>
      <c r="AJ13" s="105">
        <f t="shared" si="0"/>
        <v>8.1612556578853432</v>
      </c>
      <c r="AK13" s="105">
        <f t="shared" si="1"/>
        <v>0.12253016470986393</v>
      </c>
      <c r="AL13" s="103">
        <f t="shared" si="2"/>
        <v>131.62466385854691</v>
      </c>
      <c r="AM13" s="168">
        <f t="shared" si="3"/>
        <v>2.0993980367805696</v>
      </c>
      <c r="AN13" s="20">
        <v>0.16800000000000001</v>
      </c>
      <c r="AO13" s="20">
        <v>0.17</v>
      </c>
      <c r="AP13" s="20">
        <v>0.16400000000000001</v>
      </c>
      <c r="AQ13" s="22">
        <v>0.16700000000000001</v>
      </c>
      <c r="AR13" s="20">
        <v>0.11</v>
      </c>
      <c r="AS13" s="20">
        <v>0.11</v>
      </c>
      <c r="AT13" s="20">
        <v>0.11</v>
      </c>
      <c r="AU13" s="22">
        <v>0.11</v>
      </c>
      <c r="AV13" s="20">
        <v>0.108</v>
      </c>
      <c r="AW13" s="20">
        <v>0.108</v>
      </c>
      <c r="AX13" s="20">
        <v>0.109</v>
      </c>
      <c r="AY13" s="22">
        <v>0.108</v>
      </c>
      <c r="AZ13" s="20">
        <v>7.4039999999999999</v>
      </c>
      <c r="BA13" s="20">
        <v>7.4909999999999997</v>
      </c>
      <c r="BB13" s="20">
        <v>7.6070000000000002</v>
      </c>
      <c r="BC13" s="22">
        <v>7.5006666666666666</v>
      </c>
      <c r="BD13" s="103">
        <f t="shared" si="4"/>
        <v>211.5664870861892</v>
      </c>
      <c r="BE13" s="169">
        <f t="shared" si="5"/>
        <v>0.21156648708618919</v>
      </c>
      <c r="BF13" s="29">
        <v>4.4499999999999998E-2</v>
      </c>
      <c r="BG13" s="29">
        <v>4.2200000000000001E-2</v>
      </c>
      <c r="BH13" s="29">
        <v>4.2999999999999997E-2</v>
      </c>
      <c r="BI13" s="30">
        <v>4.3233333333333325E-2</v>
      </c>
      <c r="BJ13" s="87">
        <v>8.77</v>
      </c>
      <c r="BK13" s="38">
        <v>8.9035950598393577E-3</v>
      </c>
      <c r="BL13" s="38"/>
      <c r="BM13" s="87">
        <v>6.38</v>
      </c>
      <c r="BN13" s="38">
        <v>5.1120876583996042E-2</v>
      </c>
      <c r="BP13">
        <f t="shared" si="6"/>
        <v>0.62214325941388293</v>
      </c>
      <c r="BR13">
        <v>0.12253016470986393</v>
      </c>
    </row>
    <row r="14" spans="1:70" x14ac:dyDescent="0.3">
      <c r="A14" s="98" t="s">
        <v>9</v>
      </c>
      <c r="B14" s="98" t="s">
        <v>170</v>
      </c>
      <c r="C14" s="5" t="s">
        <v>57</v>
      </c>
      <c r="D14" s="6" t="s">
        <v>58</v>
      </c>
      <c r="E14" s="6" t="s">
        <v>59</v>
      </c>
      <c r="F14" s="24">
        <v>12.5</v>
      </c>
      <c r="G14" s="24">
        <v>7.6</v>
      </c>
      <c r="H14" s="24">
        <v>11.1</v>
      </c>
      <c r="I14" s="25">
        <v>103</v>
      </c>
      <c r="J14" s="24">
        <v>0.5</v>
      </c>
      <c r="K14" s="24">
        <v>1.8</v>
      </c>
      <c r="L14" s="16">
        <v>1.3</v>
      </c>
      <c r="M14" s="16">
        <v>1.3</v>
      </c>
      <c r="N14" s="16">
        <v>1.2</v>
      </c>
      <c r="O14" s="21">
        <v>1.3</v>
      </c>
      <c r="P14" s="16">
        <v>1.3</v>
      </c>
      <c r="Q14" s="16">
        <v>1.1000000000000001</v>
      </c>
      <c r="R14" s="16">
        <v>1.1000000000000001</v>
      </c>
      <c r="S14" s="21">
        <v>1.1666666666666667</v>
      </c>
      <c r="T14" s="18">
        <v>1.6890000000000001</v>
      </c>
      <c r="U14" s="18">
        <v>1.7030000000000001</v>
      </c>
      <c r="V14" s="18">
        <v>1.6890000000000001</v>
      </c>
      <c r="W14" s="23">
        <v>1.694</v>
      </c>
      <c r="X14" s="18">
        <v>1.635</v>
      </c>
      <c r="Y14" s="18">
        <v>1.66</v>
      </c>
      <c r="Z14" s="18">
        <v>1.6240000000000001</v>
      </c>
      <c r="AA14" s="23">
        <v>1.64</v>
      </c>
      <c r="AB14" s="18">
        <v>2.3E-2</v>
      </c>
      <c r="AC14" s="18">
        <v>1.0999999999999999E-2</v>
      </c>
      <c r="AD14" s="20">
        <v>1.2E-2</v>
      </c>
      <c r="AE14" s="22">
        <v>1.4999999999999999E-2</v>
      </c>
      <c r="AF14" s="20">
        <v>1.4890000000000001</v>
      </c>
      <c r="AG14" s="20">
        <v>1.5109999999999999</v>
      </c>
      <c r="AH14" s="20">
        <v>1.5269999999999999</v>
      </c>
      <c r="AI14" s="22">
        <v>1.5090000000000001</v>
      </c>
      <c r="AJ14" s="105">
        <f t="shared" si="0"/>
        <v>6.6798055258085247</v>
      </c>
      <c r="AK14" s="105">
        <f t="shared" si="1"/>
        <v>0.14970495714827864</v>
      </c>
      <c r="AL14" s="103">
        <f t="shared" si="2"/>
        <v>107.73184836153354</v>
      </c>
      <c r="AM14" s="168">
        <f t="shared" si="3"/>
        <v>1.8990888742218501</v>
      </c>
      <c r="AN14" s="20">
        <v>0.02</v>
      </c>
      <c r="AO14" s="20">
        <v>0.02</v>
      </c>
      <c r="AP14" s="20">
        <v>1.7999999999999999E-2</v>
      </c>
      <c r="AQ14" s="22">
        <v>1.9E-2</v>
      </c>
      <c r="AR14" s="20">
        <v>6.0000000000000001E-3</v>
      </c>
      <c r="AS14" s="20">
        <v>7.0000000000000001E-3</v>
      </c>
      <c r="AT14" s="20">
        <v>5.0000000000000001E-3</v>
      </c>
      <c r="AU14" s="22">
        <v>6.0000000000000001E-3</v>
      </c>
      <c r="AV14" s="20">
        <v>2E-3</v>
      </c>
      <c r="AW14" s="20">
        <v>1E-3</v>
      </c>
      <c r="AX14" s="20">
        <v>1E-3</v>
      </c>
      <c r="AY14" s="22">
        <v>1E-3</v>
      </c>
      <c r="AZ14" s="20">
        <v>5.8289999999999997</v>
      </c>
      <c r="BA14" s="20">
        <v>5.9139999999999997</v>
      </c>
      <c r="BB14" s="20">
        <v>5.9770000000000003</v>
      </c>
      <c r="BC14" s="22">
        <v>5.9066666666666663</v>
      </c>
      <c r="BD14" s="103">
        <f t="shared" si="4"/>
        <v>166.60555289162176</v>
      </c>
      <c r="BE14" s="169">
        <f t="shared" si="5"/>
        <v>0.16660555289162177</v>
      </c>
      <c r="BF14" s="29">
        <v>3.8600000000000002E-2</v>
      </c>
      <c r="BG14" s="29">
        <v>3.8899999999999997E-2</v>
      </c>
      <c r="BH14" s="29">
        <v>3.78E-2</v>
      </c>
      <c r="BI14" s="30">
        <v>3.8433333333333333E-2</v>
      </c>
      <c r="BJ14" s="87">
        <v>6.9</v>
      </c>
      <c r="BK14" s="38">
        <v>4.7138340081326058E-2</v>
      </c>
      <c r="BL14" s="87">
        <v>1.1000000000000001</v>
      </c>
      <c r="BN14" s="38">
        <v>0.32121866454967757</v>
      </c>
      <c r="BO14">
        <f t="shared" si="7"/>
        <v>0.64662819751040335</v>
      </c>
      <c r="BQ14">
        <v>0.14970495714827864</v>
      </c>
    </row>
    <row r="15" spans="1:70" x14ac:dyDescent="0.3">
      <c r="A15" s="99" t="s">
        <v>10</v>
      </c>
      <c r="B15" s="99" t="s">
        <v>169</v>
      </c>
      <c r="C15" s="5" t="s">
        <v>60</v>
      </c>
      <c r="D15" s="6" t="s">
        <v>61</v>
      </c>
      <c r="E15" s="6" t="s">
        <v>36</v>
      </c>
      <c r="F15" s="24">
        <v>14.5</v>
      </c>
      <c r="G15" s="24">
        <v>8.5</v>
      </c>
      <c r="H15" s="24">
        <v>10.7</v>
      </c>
      <c r="I15" s="25">
        <v>103</v>
      </c>
      <c r="J15" s="24">
        <v>1.1000000000000001</v>
      </c>
      <c r="K15" s="24">
        <v>2.6</v>
      </c>
      <c r="L15" s="16">
        <v>1.8</v>
      </c>
      <c r="M15" s="16">
        <v>1.7</v>
      </c>
      <c r="N15" s="16">
        <v>1.8</v>
      </c>
      <c r="O15" s="21">
        <v>1.8</v>
      </c>
      <c r="P15" s="16">
        <v>1.5</v>
      </c>
      <c r="Q15" s="16">
        <v>1.4</v>
      </c>
      <c r="R15" s="16">
        <v>1.4</v>
      </c>
      <c r="S15" s="21">
        <v>1.4333333333333333</v>
      </c>
      <c r="T15" s="18">
        <v>1.9610000000000001</v>
      </c>
      <c r="U15" s="18">
        <v>2.0150000000000001</v>
      </c>
      <c r="V15" s="18">
        <v>1.9550000000000001</v>
      </c>
      <c r="W15" s="23">
        <v>1.9770000000000001</v>
      </c>
      <c r="X15" s="18">
        <v>1.9259999999999999</v>
      </c>
      <c r="Y15" s="18">
        <v>1.923</v>
      </c>
      <c r="Z15" s="18">
        <v>1.923</v>
      </c>
      <c r="AA15" s="23">
        <v>1.9239999999999999</v>
      </c>
      <c r="AB15" s="18">
        <v>3.9E-2</v>
      </c>
      <c r="AC15" s="18">
        <v>3.5999999999999997E-2</v>
      </c>
      <c r="AD15" s="20">
        <v>3.6999999999999998E-2</v>
      </c>
      <c r="AE15" s="22">
        <v>3.6999999999999998E-2</v>
      </c>
      <c r="AF15" s="20">
        <v>1.704</v>
      </c>
      <c r="AG15" s="20">
        <v>1.7130000000000001</v>
      </c>
      <c r="AH15" s="20">
        <v>1.7110000000000001</v>
      </c>
      <c r="AI15" s="22">
        <v>1.7093333333333334</v>
      </c>
      <c r="AJ15" s="105">
        <f t="shared" si="0"/>
        <v>7.5666098379381737</v>
      </c>
      <c r="AK15" s="105">
        <f t="shared" si="1"/>
        <v>0.1321595828803154</v>
      </c>
      <c r="AL15" s="103">
        <f t="shared" si="2"/>
        <v>122.03422098474573</v>
      </c>
      <c r="AM15" s="168">
        <f t="shared" si="3"/>
        <v>2.0237451253863976</v>
      </c>
      <c r="AN15" s="20">
        <v>0.115</v>
      </c>
      <c r="AO15" s="20">
        <v>0.11700000000000001</v>
      </c>
      <c r="AP15" s="20">
        <v>0.114</v>
      </c>
      <c r="AQ15" s="22">
        <v>0.115</v>
      </c>
      <c r="AR15" s="20">
        <v>8.1000000000000003E-2</v>
      </c>
      <c r="AS15" s="20">
        <v>8.3000000000000004E-2</v>
      </c>
      <c r="AT15" s="20">
        <v>8.5999999999999993E-2</v>
      </c>
      <c r="AU15" s="22">
        <v>8.3000000000000004E-2</v>
      </c>
      <c r="AV15" s="20">
        <v>7.9000000000000001E-2</v>
      </c>
      <c r="AW15" s="20">
        <v>0.08</v>
      </c>
      <c r="AX15" s="20">
        <v>8.1000000000000003E-2</v>
      </c>
      <c r="AY15" s="22">
        <v>0.08</v>
      </c>
      <c r="AZ15" s="20">
        <v>7.25</v>
      </c>
      <c r="BA15" s="20">
        <v>7.28</v>
      </c>
      <c r="BB15" s="20">
        <v>7.3019999999999996</v>
      </c>
      <c r="BC15" s="22">
        <v>7.2773333333333339</v>
      </c>
      <c r="BD15" s="103">
        <f t="shared" si="4"/>
        <v>205.26706719694621</v>
      </c>
      <c r="BE15" s="169">
        <f t="shared" si="5"/>
        <v>0.20526706719694621</v>
      </c>
      <c r="BF15" s="29">
        <v>4.4200000000000003E-2</v>
      </c>
      <c r="BG15" s="29">
        <v>4.1500000000000002E-2</v>
      </c>
      <c r="BH15" s="29">
        <v>4.2900000000000001E-2</v>
      </c>
      <c r="BI15" s="30">
        <v>4.2866666666666664E-2</v>
      </c>
      <c r="BJ15" s="87">
        <v>9.17</v>
      </c>
      <c r="BK15" s="38">
        <v>6.9779012585504258E-2</v>
      </c>
      <c r="BL15" s="38"/>
      <c r="BM15" s="87">
        <v>3.61</v>
      </c>
      <c r="BN15" s="38">
        <v>0.41719327887635732</v>
      </c>
      <c r="BP15">
        <f t="shared" si="6"/>
        <v>0.59451436926147716</v>
      </c>
      <c r="BR15">
        <v>0.1321595828803154</v>
      </c>
    </row>
    <row r="16" spans="1:70" x14ac:dyDescent="0.3">
      <c r="A16" s="98" t="s">
        <v>11</v>
      </c>
      <c r="B16" s="98" t="s">
        <v>170</v>
      </c>
      <c r="C16" s="5" t="s">
        <v>108</v>
      </c>
      <c r="D16" s="6" t="s">
        <v>62</v>
      </c>
      <c r="E16" s="6" t="s">
        <v>63</v>
      </c>
      <c r="F16" s="24">
        <v>13.7</v>
      </c>
      <c r="G16" s="24">
        <v>9.1</v>
      </c>
      <c r="H16" s="24">
        <v>11.3</v>
      </c>
      <c r="I16" s="25">
        <v>125</v>
      </c>
      <c r="J16" s="24">
        <v>1.4</v>
      </c>
      <c r="K16" s="24">
        <v>3</v>
      </c>
      <c r="L16" s="16">
        <v>2.4</v>
      </c>
      <c r="M16" s="16">
        <v>2.2999999999999998</v>
      </c>
      <c r="N16" s="16">
        <v>2.4</v>
      </c>
      <c r="O16" s="21">
        <v>2.4</v>
      </c>
      <c r="P16" s="16">
        <v>2.2000000000000002</v>
      </c>
      <c r="Q16" s="16">
        <v>2.1</v>
      </c>
      <c r="R16" s="16">
        <v>2</v>
      </c>
      <c r="S16" s="21">
        <v>2.1</v>
      </c>
      <c r="T16" s="18">
        <v>1.861</v>
      </c>
      <c r="U16" s="18">
        <v>1.899</v>
      </c>
      <c r="V16" s="18">
        <v>1.867</v>
      </c>
      <c r="W16" s="23">
        <v>1.8759999999999999</v>
      </c>
      <c r="X16" s="18">
        <v>1.8360000000000001</v>
      </c>
      <c r="Y16" s="18">
        <v>1.8120000000000001</v>
      </c>
      <c r="Z16" s="18">
        <v>1.8120000000000001</v>
      </c>
      <c r="AA16" s="23">
        <v>1.82</v>
      </c>
      <c r="AB16" s="18">
        <v>0.04</v>
      </c>
      <c r="AC16" s="18">
        <v>3.9E-2</v>
      </c>
      <c r="AD16" s="20">
        <v>0.04</v>
      </c>
      <c r="AE16" s="22">
        <v>0.04</v>
      </c>
      <c r="AF16" s="20">
        <v>1.522</v>
      </c>
      <c r="AG16" s="20">
        <v>1.6439999999999999</v>
      </c>
      <c r="AH16" s="20">
        <v>1.5569999999999999</v>
      </c>
      <c r="AI16" s="22">
        <v>1.5743333333333334</v>
      </c>
      <c r="AJ16" s="105">
        <f t="shared" si="0"/>
        <v>6.9690129221103732</v>
      </c>
      <c r="AK16" s="105">
        <f t="shared" si="1"/>
        <v>0.14349234406315001</v>
      </c>
      <c r="AL16" s="103">
        <f t="shared" si="2"/>
        <v>112.39618286095049</v>
      </c>
      <c r="AM16" s="168">
        <f t="shared" si="3"/>
        <v>1.9414735966820085</v>
      </c>
      <c r="AN16" s="20">
        <v>5.2999999999999999E-2</v>
      </c>
      <c r="AO16" s="20">
        <v>5.2999999999999999E-2</v>
      </c>
      <c r="AP16" s="20">
        <v>0.05</v>
      </c>
      <c r="AQ16" s="22">
        <v>5.1999999999999998E-2</v>
      </c>
      <c r="AR16" s="20">
        <v>3.1E-2</v>
      </c>
      <c r="AS16" s="20">
        <v>3.1E-2</v>
      </c>
      <c r="AT16" s="20">
        <v>2.9000000000000001E-2</v>
      </c>
      <c r="AU16" s="22">
        <v>0.03</v>
      </c>
      <c r="AV16" s="20">
        <v>2.5000000000000001E-2</v>
      </c>
      <c r="AW16" s="20">
        <v>2.3E-2</v>
      </c>
      <c r="AX16" s="20">
        <v>2.4E-2</v>
      </c>
      <c r="AY16" s="22">
        <v>2.4E-2</v>
      </c>
      <c r="AZ16" s="20">
        <v>8.9429999999999996</v>
      </c>
      <c r="BA16" s="20">
        <v>9.0670000000000002</v>
      </c>
      <c r="BB16" s="20">
        <v>9.1720000000000006</v>
      </c>
      <c r="BC16" s="22">
        <v>9.0606666666666662</v>
      </c>
      <c r="BD16" s="103">
        <f t="shared" si="4"/>
        <v>255.56840511851371</v>
      </c>
      <c r="BE16" s="169">
        <f t="shared" si="5"/>
        <v>0.2555684051185137</v>
      </c>
      <c r="BF16" s="29">
        <v>5.6099999999999997E-2</v>
      </c>
      <c r="BG16" s="29">
        <v>5.7599999999999998E-2</v>
      </c>
      <c r="BH16" s="29">
        <v>5.5300000000000002E-2</v>
      </c>
      <c r="BI16" s="30">
        <v>5.6333333333333326E-2</v>
      </c>
      <c r="BJ16" s="87">
        <v>6.52</v>
      </c>
      <c r="BK16" s="38">
        <v>2.0109595068978081E-2</v>
      </c>
      <c r="BL16" s="87">
        <v>2.88</v>
      </c>
      <c r="BN16" s="38">
        <v>0.33129072374223456</v>
      </c>
      <c r="BO16">
        <f t="shared" si="7"/>
        <v>0.43978903733749664</v>
      </c>
      <c r="BQ16">
        <v>0.14349234406315001</v>
      </c>
    </row>
    <row r="17" spans="1:70" x14ac:dyDescent="0.3">
      <c r="A17" s="99" t="s">
        <v>12</v>
      </c>
      <c r="B17" s="99" t="s">
        <v>169</v>
      </c>
      <c r="C17" s="5" t="s">
        <v>64</v>
      </c>
      <c r="D17" s="6" t="s">
        <v>65</v>
      </c>
      <c r="E17" s="6" t="s">
        <v>36</v>
      </c>
      <c r="F17" s="24">
        <v>14.3</v>
      </c>
      <c r="G17" s="24">
        <v>7.2</v>
      </c>
      <c r="H17" s="24">
        <v>10.1</v>
      </c>
      <c r="I17" s="25">
        <v>104</v>
      </c>
      <c r="J17" s="24">
        <v>1.3</v>
      </c>
      <c r="K17" s="24">
        <v>2.9</v>
      </c>
      <c r="L17" s="16">
        <v>1.9</v>
      </c>
      <c r="M17" s="16">
        <v>1.9</v>
      </c>
      <c r="N17" s="16">
        <v>2</v>
      </c>
      <c r="O17" s="21">
        <v>1.9</v>
      </c>
      <c r="P17" s="16">
        <v>1.7</v>
      </c>
      <c r="Q17" s="16">
        <v>1.6</v>
      </c>
      <c r="R17" s="16">
        <v>1.6</v>
      </c>
      <c r="S17" s="21">
        <v>1.6333333333333335</v>
      </c>
      <c r="T17" s="18">
        <v>1.7390000000000001</v>
      </c>
      <c r="U17" s="18">
        <v>1.7529999999999999</v>
      </c>
      <c r="V17" s="18">
        <v>1.728</v>
      </c>
      <c r="W17" s="23">
        <v>1.74</v>
      </c>
      <c r="X17" s="18">
        <v>1.6910000000000001</v>
      </c>
      <c r="Y17" s="18">
        <v>1.6830000000000001</v>
      </c>
      <c r="Z17" s="18">
        <v>1.639</v>
      </c>
      <c r="AA17" s="23">
        <v>1.671</v>
      </c>
      <c r="AB17" s="18">
        <v>2.5000000000000001E-2</v>
      </c>
      <c r="AC17" s="18">
        <v>2.3E-2</v>
      </c>
      <c r="AD17" s="20">
        <v>2.3E-2</v>
      </c>
      <c r="AE17" s="22">
        <v>2.4E-2</v>
      </c>
      <c r="AF17" s="20">
        <v>1.4359999999999999</v>
      </c>
      <c r="AG17" s="20">
        <v>1.448</v>
      </c>
      <c r="AH17" s="20">
        <v>1.4530000000000001</v>
      </c>
      <c r="AI17" s="22">
        <v>1.4456666666666667</v>
      </c>
      <c r="AJ17" s="105">
        <f t="shared" si="0"/>
        <v>6.3994514171485681</v>
      </c>
      <c r="AK17" s="105">
        <f t="shared" si="1"/>
        <v>0.15626339428412669</v>
      </c>
      <c r="AL17" s="103">
        <f t="shared" si="2"/>
        <v>103.21029961209871</v>
      </c>
      <c r="AM17" s="168">
        <f t="shared" si="3"/>
        <v>1.8562122706212576</v>
      </c>
      <c r="AN17" s="20">
        <v>8.1000000000000003E-2</v>
      </c>
      <c r="AO17" s="20">
        <v>7.9000000000000001E-2</v>
      </c>
      <c r="AP17" s="20">
        <v>7.8E-2</v>
      </c>
      <c r="AQ17" s="22">
        <v>7.9000000000000001E-2</v>
      </c>
      <c r="AR17" s="20">
        <v>5.1999999999999998E-2</v>
      </c>
      <c r="AS17" s="20">
        <v>5.1999999999999998E-2</v>
      </c>
      <c r="AT17" s="20">
        <v>5.1999999999999998E-2</v>
      </c>
      <c r="AU17" s="22">
        <v>5.1999999999999998E-2</v>
      </c>
      <c r="AV17" s="20">
        <v>4.9000000000000002E-2</v>
      </c>
      <c r="AW17" s="20">
        <v>4.7E-2</v>
      </c>
      <c r="AX17" s="20">
        <v>4.9000000000000002E-2</v>
      </c>
      <c r="AY17" s="22">
        <v>4.8000000000000001E-2</v>
      </c>
      <c r="AZ17" s="20">
        <v>7.4550000000000001</v>
      </c>
      <c r="BA17" s="20">
        <v>7.4930000000000003</v>
      </c>
      <c r="BB17" s="20">
        <v>7.5490000000000004</v>
      </c>
      <c r="BC17" s="22">
        <v>7.4989999999999997</v>
      </c>
      <c r="BD17" s="103">
        <f t="shared" si="4"/>
        <v>211.51947649000084</v>
      </c>
      <c r="BE17" s="169">
        <f t="shared" si="5"/>
        <v>0.21151947649000083</v>
      </c>
      <c r="BF17" s="29">
        <v>4.6600000000000003E-2</v>
      </c>
      <c r="BG17" s="29">
        <v>4.53E-2</v>
      </c>
      <c r="BH17" s="29">
        <v>4.6199999999999998E-2</v>
      </c>
      <c r="BI17" s="30">
        <v>4.6033333333333336E-2</v>
      </c>
      <c r="BJ17" s="87">
        <v>8.77</v>
      </c>
      <c r="BK17" s="38">
        <v>2.630297023315141E-2</v>
      </c>
      <c r="BL17" s="38"/>
      <c r="BM17" s="87">
        <v>3.77</v>
      </c>
      <c r="BN17" s="38">
        <v>0.37986599605488136</v>
      </c>
      <c r="BP17">
        <f t="shared" si="6"/>
        <v>0.48794702655657229</v>
      </c>
      <c r="BR17">
        <v>0.15626339428412669</v>
      </c>
    </row>
    <row r="18" spans="1:70" x14ac:dyDescent="0.3">
      <c r="A18" s="98" t="s">
        <v>13</v>
      </c>
      <c r="B18" s="98" t="s">
        <v>170</v>
      </c>
      <c r="C18" s="5" t="s">
        <v>66</v>
      </c>
      <c r="D18" s="6" t="s">
        <v>44</v>
      </c>
      <c r="E18" s="6" t="s">
        <v>67</v>
      </c>
      <c r="F18" s="24">
        <v>15</v>
      </c>
      <c r="G18" s="24">
        <v>7.4</v>
      </c>
      <c r="H18" s="24">
        <v>10.8</v>
      </c>
      <c r="I18" s="25">
        <v>163</v>
      </c>
      <c r="J18" s="24">
        <v>1.4</v>
      </c>
      <c r="K18" s="24">
        <v>5.5</v>
      </c>
      <c r="L18" s="16">
        <v>3.8</v>
      </c>
      <c r="M18" s="16">
        <v>3.7</v>
      </c>
      <c r="N18" s="16">
        <v>3.8</v>
      </c>
      <c r="O18" s="21">
        <v>3.8</v>
      </c>
      <c r="P18" s="16">
        <v>2.9</v>
      </c>
      <c r="Q18" s="16">
        <v>2.9</v>
      </c>
      <c r="R18" s="16">
        <v>2.9</v>
      </c>
      <c r="S18" s="21">
        <v>2.9</v>
      </c>
      <c r="T18" s="18">
        <v>2.2749999999999999</v>
      </c>
      <c r="U18" s="18">
        <v>2.3570000000000002</v>
      </c>
      <c r="V18" s="18">
        <v>2.3149999999999999</v>
      </c>
      <c r="W18" s="23">
        <v>2.3159999999999998</v>
      </c>
      <c r="X18" s="18">
        <v>2.2610000000000001</v>
      </c>
      <c r="Y18" s="18">
        <v>2.222</v>
      </c>
      <c r="Z18" s="18">
        <v>2.2090000000000001</v>
      </c>
      <c r="AA18" s="23">
        <v>2.2309999999999999</v>
      </c>
      <c r="AB18" s="18">
        <v>3.2000000000000001E-2</v>
      </c>
      <c r="AC18" s="18">
        <v>3.4000000000000002E-2</v>
      </c>
      <c r="AD18" s="20">
        <v>3.2000000000000001E-2</v>
      </c>
      <c r="AE18" s="22">
        <v>3.3000000000000002E-2</v>
      </c>
      <c r="AF18" s="20">
        <v>1.8660000000000001</v>
      </c>
      <c r="AG18" s="20">
        <v>1.8680000000000001</v>
      </c>
      <c r="AH18" s="20">
        <v>1.8919999999999999</v>
      </c>
      <c r="AI18" s="22">
        <v>1.8753333333333331</v>
      </c>
      <c r="AJ18" s="105">
        <f t="shared" si="0"/>
        <v>8.3014327122153198</v>
      </c>
      <c r="AK18" s="105">
        <f t="shared" si="1"/>
        <v>0.12046113420018796</v>
      </c>
      <c r="AL18" s="103">
        <f t="shared" si="2"/>
        <v>133.88543823326432</v>
      </c>
      <c r="AM18" s="168">
        <f t="shared" si="3"/>
        <v>2.1164281158356935</v>
      </c>
      <c r="AN18" s="20">
        <v>7.8E-2</v>
      </c>
      <c r="AO18" s="20">
        <v>7.9000000000000001E-2</v>
      </c>
      <c r="AP18" s="20">
        <v>7.8E-2</v>
      </c>
      <c r="AQ18" s="22">
        <v>7.8E-2</v>
      </c>
      <c r="AR18" s="20">
        <v>2.8000000000000001E-2</v>
      </c>
      <c r="AS18" s="20">
        <v>2.9000000000000001E-2</v>
      </c>
      <c r="AT18" s="20">
        <v>2.7E-2</v>
      </c>
      <c r="AU18" s="22">
        <v>2.8000000000000001E-2</v>
      </c>
      <c r="AV18" s="20">
        <v>0.02</v>
      </c>
      <c r="AW18" s="20">
        <v>1.9E-2</v>
      </c>
      <c r="AX18" s="20">
        <v>0.02</v>
      </c>
      <c r="AY18" s="22">
        <v>0.02</v>
      </c>
      <c r="AZ18" s="20">
        <v>11.863</v>
      </c>
      <c r="BA18" s="20">
        <v>11.875</v>
      </c>
      <c r="BB18" s="20">
        <v>12.010999999999999</v>
      </c>
      <c r="BC18" s="22">
        <v>11.916333333333332</v>
      </c>
      <c r="BD18" s="103">
        <f t="shared" si="4"/>
        <v>336.11636062768548</v>
      </c>
      <c r="BE18" s="169">
        <f t="shared" si="5"/>
        <v>0.33611636062768546</v>
      </c>
      <c r="BF18" s="29">
        <v>8.0500000000000002E-2</v>
      </c>
      <c r="BG18" s="29">
        <v>8.1699999999999995E-2</v>
      </c>
      <c r="BH18" s="29">
        <v>7.9600000000000004E-2</v>
      </c>
      <c r="BI18" s="30">
        <v>8.0600000000000005E-2</v>
      </c>
      <c r="BJ18" s="87">
        <v>8.74</v>
      </c>
      <c r="BK18" s="38">
        <v>4.0028289912520866E-2</v>
      </c>
      <c r="BL18" s="87">
        <v>2.4900000000000002</v>
      </c>
      <c r="BN18" s="38">
        <v>0.4293780560986723</v>
      </c>
      <c r="BO18">
        <f t="shared" si="7"/>
        <v>0.39833061973906292</v>
      </c>
      <c r="BQ18">
        <v>0.12046113420018796</v>
      </c>
    </row>
    <row r="19" spans="1:70" x14ac:dyDescent="0.3">
      <c r="A19" s="99" t="s">
        <v>14</v>
      </c>
      <c r="B19" s="99" t="s">
        <v>169</v>
      </c>
      <c r="C19" s="5" t="s">
        <v>64</v>
      </c>
      <c r="D19" s="6" t="s">
        <v>68</v>
      </c>
      <c r="E19" s="6" t="s">
        <v>36</v>
      </c>
      <c r="F19" s="24">
        <v>14.5</v>
      </c>
      <c r="G19" s="24">
        <v>7.3</v>
      </c>
      <c r="H19" s="24">
        <v>9.9</v>
      </c>
      <c r="I19" s="25">
        <v>107</v>
      </c>
      <c r="J19" s="24">
        <v>1.1000000000000001</v>
      </c>
      <c r="K19" s="24">
        <v>3.1</v>
      </c>
      <c r="L19" s="16">
        <v>2</v>
      </c>
      <c r="M19" s="16">
        <v>2</v>
      </c>
      <c r="N19" s="16">
        <v>2</v>
      </c>
      <c r="O19" s="21">
        <v>2</v>
      </c>
      <c r="P19" s="16">
        <v>1.7</v>
      </c>
      <c r="Q19" s="16">
        <v>1.7</v>
      </c>
      <c r="R19" s="16">
        <v>1.7</v>
      </c>
      <c r="S19" s="21">
        <v>1.7</v>
      </c>
      <c r="T19" s="18">
        <v>1.796</v>
      </c>
      <c r="U19" s="18">
        <v>1.806</v>
      </c>
      <c r="V19" s="18">
        <v>1.756</v>
      </c>
      <c r="W19" s="23">
        <v>1.786</v>
      </c>
      <c r="X19" s="18">
        <v>1.6739999999999999</v>
      </c>
      <c r="Y19" s="18">
        <v>1.6910000000000001</v>
      </c>
      <c r="Z19" s="18">
        <v>1.6639999999999999</v>
      </c>
      <c r="AA19" s="23">
        <v>1.6759999999999999</v>
      </c>
      <c r="AB19" s="18">
        <v>1.9E-2</v>
      </c>
      <c r="AC19" s="18">
        <v>0.02</v>
      </c>
      <c r="AD19" s="20">
        <v>1.6E-2</v>
      </c>
      <c r="AE19" s="22">
        <v>1.7999999999999999E-2</v>
      </c>
      <c r="AF19" s="20">
        <v>1.4570000000000001</v>
      </c>
      <c r="AG19" s="20">
        <v>1.4790000000000001</v>
      </c>
      <c r="AH19" s="20">
        <v>1.4950000000000001</v>
      </c>
      <c r="AI19" s="22">
        <v>1.4770000000000001</v>
      </c>
      <c r="AJ19" s="105">
        <f t="shared" si="0"/>
        <v>6.538152923538231</v>
      </c>
      <c r="AK19" s="105">
        <f t="shared" si="1"/>
        <v>0.15294839562407073</v>
      </c>
      <c r="AL19" s="103">
        <f t="shared" si="2"/>
        <v>105.44727636181909</v>
      </c>
      <c r="AM19" s="168">
        <f t="shared" si="3"/>
        <v>1.877654697985381</v>
      </c>
      <c r="AN19" s="20">
        <v>7.0999999999999994E-2</v>
      </c>
      <c r="AO19" s="20">
        <v>7.0999999999999994E-2</v>
      </c>
      <c r="AP19" s="20">
        <v>6.8000000000000005E-2</v>
      </c>
      <c r="AQ19" s="22">
        <v>7.0000000000000007E-2</v>
      </c>
      <c r="AR19" s="20">
        <v>4.5999999999999999E-2</v>
      </c>
      <c r="AS19" s="20">
        <v>4.7E-2</v>
      </c>
      <c r="AT19" s="20">
        <v>4.8000000000000001E-2</v>
      </c>
      <c r="AU19" s="22">
        <v>4.7E-2</v>
      </c>
      <c r="AV19" s="20">
        <v>4.3999999999999997E-2</v>
      </c>
      <c r="AW19" s="20">
        <v>4.2999999999999997E-2</v>
      </c>
      <c r="AX19" s="20">
        <v>4.3999999999999997E-2</v>
      </c>
      <c r="AY19" s="22">
        <v>4.3999999999999997E-2</v>
      </c>
      <c r="AZ19" s="20">
        <v>7.5890000000000004</v>
      </c>
      <c r="BA19" s="20">
        <v>7.6929999999999996</v>
      </c>
      <c r="BB19" s="20">
        <v>7.7640000000000002</v>
      </c>
      <c r="BC19" s="22">
        <v>7.6819999999999995</v>
      </c>
      <c r="BD19" s="103">
        <f t="shared" si="4"/>
        <v>216.68123995148503</v>
      </c>
      <c r="BE19" s="169">
        <f t="shared" si="5"/>
        <v>0.21668123995148503</v>
      </c>
      <c r="BF19" s="29">
        <v>4.7699999999999999E-2</v>
      </c>
      <c r="BG19" s="29">
        <v>4.5900000000000003E-2</v>
      </c>
      <c r="BH19" s="29">
        <v>4.6800000000000001E-2</v>
      </c>
      <c r="BI19" s="30">
        <v>4.6800000000000001E-2</v>
      </c>
      <c r="BJ19" s="87">
        <v>8.7100000000000009</v>
      </c>
      <c r="BK19" s="38">
        <v>2.5880098986235518E-2</v>
      </c>
      <c r="BL19" s="38"/>
      <c r="BM19" s="87">
        <v>4.45</v>
      </c>
      <c r="BN19" s="38">
        <v>0.37132553771696453</v>
      </c>
      <c r="BP19">
        <f t="shared" si="6"/>
        <v>0.48664700453730447</v>
      </c>
      <c r="BR19">
        <v>0.15294839562407073</v>
      </c>
    </row>
    <row r="20" spans="1:70" x14ac:dyDescent="0.3">
      <c r="A20" s="98" t="s">
        <v>15</v>
      </c>
      <c r="B20" s="98" t="s">
        <v>170</v>
      </c>
      <c r="C20" s="5" t="s">
        <v>69</v>
      </c>
      <c r="D20" s="6" t="s">
        <v>70</v>
      </c>
      <c r="E20" s="6" t="s">
        <v>71</v>
      </c>
      <c r="F20" s="24">
        <v>14.3</v>
      </c>
      <c r="G20" s="24">
        <v>7.3</v>
      </c>
      <c r="H20" s="24">
        <v>10.4</v>
      </c>
      <c r="I20" s="25">
        <v>192</v>
      </c>
      <c r="J20" s="24">
        <v>0.6</v>
      </c>
      <c r="K20" s="24">
        <v>2.7</v>
      </c>
      <c r="L20" s="16">
        <v>1.8</v>
      </c>
      <c r="M20" s="16">
        <v>1.9</v>
      </c>
      <c r="N20" s="16">
        <v>1.8</v>
      </c>
      <c r="O20" s="21">
        <v>1.8</v>
      </c>
      <c r="P20" s="16">
        <v>1.8</v>
      </c>
      <c r="Q20" s="16">
        <v>1.7</v>
      </c>
      <c r="R20" s="16">
        <v>1.7</v>
      </c>
      <c r="S20" s="21">
        <v>1.7333333333333334</v>
      </c>
      <c r="T20" s="18">
        <v>1.27</v>
      </c>
      <c r="U20" s="18">
        <v>1.292</v>
      </c>
      <c r="V20" s="18">
        <v>1.274</v>
      </c>
      <c r="W20" s="23">
        <v>1.2789999999999999</v>
      </c>
      <c r="X20" s="18">
        <v>1.1910000000000001</v>
      </c>
      <c r="Y20" s="18">
        <v>1.202</v>
      </c>
      <c r="Z20" s="18">
        <v>1.181</v>
      </c>
      <c r="AA20" s="23">
        <v>1.1910000000000001</v>
      </c>
      <c r="AB20" s="18">
        <v>2.3E-2</v>
      </c>
      <c r="AC20" s="18">
        <v>2.3E-2</v>
      </c>
      <c r="AD20" s="20">
        <v>2.5999999999999999E-2</v>
      </c>
      <c r="AE20" s="22">
        <v>2.4E-2</v>
      </c>
      <c r="AF20" s="20">
        <v>1.032</v>
      </c>
      <c r="AG20" s="20">
        <v>1.03</v>
      </c>
      <c r="AH20" s="20">
        <v>1.0529999999999999</v>
      </c>
      <c r="AI20" s="22">
        <v>1.0383333333333333</v>
      </c>
      <c r="AJ20" s="105">
        <f t="shared" si="0"/>
        <v>4.5963318340829584</v>
      </c>
      <c r="AK20" s="105">
        <f t="shared" si="1"/>
        <v>0.21756479647199276</v>
      </c>
      <c r="AL20" s="103">
        <f t="shared" si="2"/>
        <v>74.12960186573379</v>
      </c>
      <c r="AM20" s="168">
        <f t="shared" si="3"/>
        <v>1.5252585580074449</v>
      </c>
      <c r="AN20" s="20">
        <v>0.02</v>
      </c>
      <c r="AO20" s="20">
        <v>1.7999999999999999E-2</v>
      </c>
      <c r="AP20" s="20">
        <v>1.7999999999999999E-2</v>
      </c>
      <c r="AQ20" s="22">
        <v>1.9E-2</v>
      </c>
      <c r="AR20" s="20">
        <v>6.0000000000000001E-3</v>
      </c>
      <c r="AS20" s="20">
        <v>8.0000000000000002E-3</v>
      </c>
      <c r="AT20" s="20">
        <v>6.0000000000000001E-3</v>
      </c>
      <c r="AU20" s="22">
        <v>7.0000000000000001E-3</v>
      </c>
      <c r="AV20" s="20">
        <v>2E-3</v>
      </c>
      <c r="AW20" s="20">
        <v>2E-3</v>
      </c>
      <c r="AX20" s="20">
        <v>2E-3</v>
      </c>
      <c r="AY20" s="22">
        <v>2E-3</v>
      </c>
      <c r="AZ20" s="20">
        <v>7.077</v>
      </c>
      <c r="BA20" s="20">
        <v>7.0419999999999998</v>
      </c>
      <c r="BB20" s="20">
        <v>7.2060000000000004</v>
      </c>
      <c r="BC20" s="22">
        <v>7.1083333333333334</v>
      </c>
      <c r="BD20" s="103">
        <f t="shared" si="4"/>
        <v>200.50019274344436</v>
      </c>
      <c r="BE20" s="169">
        <f t="shared" si="5"/>
        <v>0.20050019274344436</v>
      </c>
      <c r="BF20" s="29">
        <v>5.45E-2</v>
      </c>
      <c r="BG20" s="29">
        <v>5.3900000000000003E-2</v>
      </c>
      <c r="BH20" s="29">
        <v>5.28E-2</v>
      </c>
      <c r="BI20" s="30">
        <v>5.3733333333333334E-2</v>
      </c>
      <c r="BJ20" s="87">
        <v>5.41</v>
      </c>
      <c r="BK20" s="38">
        <v>2.3201847913664468E-2</v>
      </c>
      <c r="BL20" s="87">
        <v>2.25</v>
      </c>
      <c r="BN20" s="38">
        <v>0.27686679791363927</v>
      </c>
      <c r="BO20">
        <f t="shared" si="7"/>
        <v>0.36972334465826873</v>
      </c>
      <c r="BQ20">
        <v>0.21756479647199276</v>
      </c>
    </row>
    <row r="21" spans="1:70" x14ac:dyDescent="0.3">
      <c r="A21" s="99" t="s">
        <v>16</v>
      </c>
      <c r="B21" s="99" t="s">
        <v>169</v>
      </c>
      <c r="C21" s="5" t="s">
        <v>72</v>
      </c>
      <c r="D21" s="6" t="s">
        <v>73</v>
      </c>
      <c r="E21" s="6" t="s">
        <v>36</v>
      </c>
      <c r="F21" s="24">
        <v>15.8</v>
      </c>
      <c r="G21" s="24">
        <v>7.5</v>
      </c>
      <c r="H21" s="24">
        <v>10.3</v>
      </c>
      <c r="I21" s="25">
        <v>120</v>
      </c>
      <c r="J21" s="24">
        <v>1.3</v>
      </c>
      <c r="K21" s="24">
        <v>3.3</v>
      </c>
      <c r="L21" s="16">
        <v>2.1</v>
      </c>
      <c r="M21" s="16">
        <v>2.2000000000000002</v>
      </c>
      <c r="N21" s="16">
        <v>2.2999999999999998</v>
      </c>
      <c r="O21" s="21">
        <v>2.2000000000000002</v>
      </c>
      <c r="P21" s="16">
        <v>2</v>
      </c>
      <c r="Q21" s="16">
        <v>1.8</v>
      </c>
      <c r="R21" s="16">
        <v>1.8</v>
      </c>
      <c r="S21" s="21">
        <v>1.8666666666666665</v>
      </c>
      <c r="T21" s="18">
        <v>1.665</v>
      </c>
      <c r="U21" s="18">
        <v>1.7370000000000001</v>
      </c>
      <c r="V21" s="18">
        <v>1.681</v>
      </c>
      <c r="W21" s="23">
        <v>1.694</v>
      </c>
      <c r="X21" s="18">
        <v>1.64</v>
      </c>
      <c r="Y21" s="18">
        <v>1.605</v>
      </c>
      <c r="Z21" s="18">
        <v>1.601</v>
      </c>
      <c r="AA21" s="23">
        <v>1.615</v>
      </c>
      <c r="AB21" s="18">
        <v>1.7999999999999999E-2</v>
      </c>
      <c r="AC21" s="18">
        <v>1.4999999999999999E-2</v>
      </c>
      <c r="AD21" s="20">
        <v>1.6E-2</v>
      </c>
      <c r="AE21" s="22">
        <v>1.6E-2</v>
      </c>
      <c r="AF21" s="20">
        <v>1.526</v>
      </c>
      <c r="AG21" s="20">
        <v>1.3859999999999999</v>
      </c>
      <c r="AH21" s="20">
        <v>1.3919999999999999</v>
      </c>
      <c r="AI21" s="22">
        <v>1.4346666666666668</v>
      </c>
      <c r="AJ21" s="105">
        <f t="shared" si="0"/>
        <v>6.3507583351181554</v>
      </c>
      <c r="AK21" s="105">
        <f t="shared" si="1"/>
        <v>0.15746151045777357</v>
      </c>
      <c r="AL21" s="103">
        <f t="shared" si="2"/>
        <v>102.42497798719688</v>
      </c>
      <c r="AM21" s="168">
        <f t="shared" si="3"/>
        <v>1.8485742286275118</v>
      </c>
      <c r="AN21" s="20">
        <v>7.0999999999999994E-2</v>
      </c>
      <c r="AO21" s="20">
        <v>7.0000000000000007E-2</v>
      </c>
      <c r="AP21" s="20">
        <v>6.7000000000000004E-2</v>
      </c>
      <c r="AQ21" s="22">
        <v>6.9000000000000006E-2</v>
      </c>
      <c r="AR21" s="20">
        <v>4.2999999999999997E-2</v>
      </c>
      <c r="AS21" s="20">
        <v>4.2000000000000003E-2</v>
      </c>
      <c r="AT21" s="20">
        <v>4.4999999999999998E-2</v>
      </c>
      <c r="AU21" s="22">
        <v>4.2999999999999997E-2</v>
      </c>
      <c r="AV21" s="20">
        <v>0.04</v>
      </c>
      <c r="AW21" s="20">
        <v>3.7999999999999999E-2</v>
      </c>
      <c r="AX21" s="20">
        <v>0.04</v>
      </c>
      <c r="AY21" s="22">
        <v>3.9E-2</v>
      </c>
      <c r="AZ21" s="20">
        <v>8.2360000000000007</v>
      </c>
      <c r="BA21" s="20">
        <v>7.6920000000000002</v>
      </c>
      <c r="BB21" s="20">
        <v>7.7329999999999997</v>
      </c>
      <c r="BC21" s="22">
        <v>7.8870000000000005</v>
      </c>
      <c r="BD21" s="103">
        <f t="shared" si="4"/>
        <v>222.46354328265588</v>
      </c>
      <c r="BE21" s="169">
        <f t="shared" si="5"/>
        <v>0.22246354328265588</v>
      </c>
      <c r="BF21" s="29">
        <v>4.9599999999999998E-2</v>
      </c>
      <c r="BG21" s="29">
        <v>5.0900000000000001E-2</v>
      </c>
      <c r="BH21" s="29">
        <v>4.9299999999999997E-2</v>
      </c>
      <c r="BI21" s="30">
        <v>4.993333333333333E-2</v>
      </c>
      <c r="BJ21" s="87">
        <v>8.1999999999999993</v>
      </c>
      <c r="BK21" s="38">
        <v>6.468222668180873E-2</v>
      </c>
      <c r="BL21" s="38"/>
      <c r="BM21" s="87">
        <v>3.53</v>
      </c>
      <c r="BN21" s="38">
        <v>0.41239634907958117</v>
      </c>
      <c r="BP21">
        <f t="shared" si="6"/>
        <v>0.46041241848359221</v>
      </c>
      <c r="BR21">
        <v>0.15746151045777357</v>
      </c>
    </row>
    <row r="22" spans="1:70" x14ac:dyDescent="0.3">
      <c r="A22" s="98" t="s">
        <v>17</v>
      </c>
      <c r="B22" s="98" t="s">
        <v>170</v>
      </c>
      <c r="C22" s="5" t="s">
        <v>74</v>
      </c>
      <c r="D22" s="6" t="s">
        <v>75</v>
      </c>
      <c r="E22" s="6" t="s">
        <v>76</v>
      </c>
      <c r="F22" s="24">
        <v>16</v>
      </c>
      <c r="G22" s="24">
        <v>7.8</v>
      </c>
      <c r="H22" s="24">
        <v>10.7</v>
      </c>
      <c r="I22" s="25">
        <v>181</v>
      </c>
      <c r="J22" s="24">
        <v>1.4</v>
      </c>
      <c r="K22" s="24">
        <v>3</v>
      </c>
      <c r="L22" s="16">
        <v>2</v>
      </c>
      <c r="M22" s="16">
        <v>2</v>
      </c>
      <c r="N22" s="16">
        <v>2</v>
      </c>
      <c r="O22" s="21">
        <v>2</v>
      </c>
      <c r="P22" s="16">
        <v>1.8</v>
      </c>
      <c r="Q22" s="16">
        <v>1.7</v>
      </c>
      <c r="R22" s="16">
        <v>1.7</v>
      </c>
      <c r="S22" s="21">
        <v>1.7333333333333334</v>
      </c>
      <c r="T22" s="18">
        <v>1.9019999999999999</v>
      </c>
      <c r="U22" s="18">
        <v>1.976</v>
      </c>
      <c r="V22" s="18">
        <v>1.91</v>
      </c>
      <c r="W22" s="23">
        <v>1.929</v>
      </c>
      <c r="X22" s="18">
        <v>1.881</v>
      </c>
      <c r="Y22" s="18">
        <v>1.87</v>
      </c>
      <c r="Z22" s="18">
        <v>1.847</v>
      </c>
      <c r="AA22" s="23">
        <v>1.8660000000000001</v>
      </c>
      <c r="AB22" s="18">
        <v>1.9E-2</v>
      </c>
      <c r="AC22" s="18">
        <v>1.7999999999999999E-2</v>
      </c>
      <c r="AD22" s="20">
        <v>1.7000000000000001E-2</v>
      </c>
      <c r="AE22" s="22">
        <v>1.7999999999999999E-2</v>
      </c>
      <c r="AF22" s="20">
        <v>1.6180000000000001</v>
      </c>
      <c r="AG22" s="20">
        <v>1.6259999999999999</v>
      </c>
      <c r="AH22" s="20">
        <v>1.6339999999999999</v>
      </c>
      <c r="AI22" s="22">
        <v>1.6260000000000001</v>
      </c>
      <c r="AJ22" s="105">
        <f t="shared" si="0"/>
        <v>7.1977228528592851</v>
      </c>
      <c r="AK22" s="105">
        <f t="shared" si="1"/>
        <v>0.1389328292353951</v>
      </c>
      <c r="AL22" s="103">
        <f t="shared" si="2"/>
        <v>116.08481473548942</v>
      </c>
      <c r="AM22" s="168">
        <f t="shared" si="3"/>
        <v>1.9737647055617571</v>
      </c>
      <c r="AN22" s="20">
        <v>3.6999999999999998E-2</v>
      </c>
      <c r="AO22" s="20">
        <v>3.6999999999999998E-2</v>
      </c>
      <c r="AP22" s="20">
        <v>3.5000000000000003E-2</v>
      </c>
      <c r="AQ22" s="22">
        <v>3.5999999999999997E-2</v>
      </c>
      <c r="AR22" s="20">
        <v>0.02</v>
      </c>
      <c r="AS22" s="20">
        <v>2.1000000000000001E-2</v>
      </c>
      <c r="AT22" s="20">
        <v>1.9E-2</v>
      </c>
      <c r="AU22" s="22">
        <v>0.02</v>
      </c>
      <c r="AV22" s="20">
        <v>1.2999999999999999E-2</v>
      </c>
      <c r="AW22" s="20">
        <v>1.2999999999999999E-2</v>
      </c>
      <c r="AX22" s="20">
        <v>1.2999999999999999E-2</v>
      </c>
      <c r="AY22" s="22">
        <v>1.2999999999999999E-2</v>
      </c>
      <c r="AZ22" s="20">
        <v>11.52</v>
      </c>
      <c r="BA22" s="20">
        <v>11.586</v>
      </c>
      <c r="BB22" s="20">
        <v>11.608000000000001</v>
      </c>
      <c r="BC22" s="22">
        <v>11.571333333333333</v>
      </c>
      <c r="BD22" s="103">
        <f t="shared" si="4"/>
        <v>326.38516721669066</v>
      </c>
      <c r="BE22" s="169">
        <f t="shared" si="5"/>
        <v>0.32638516721669064</v>
      </c>
      <c r="BF22" s="29">
        <v>4.8099999999999997E-2</v>
      </c>
      <c r="BG22" s="29">
        <v>4.6300000000000001E-2</v>
      </c>
      <c r="BH22" s="29">
        <v>4.7199999999999999E-2</v>
      </c>
      <c r="BI22" s="30">
        <v>4.7199999999999999E-2</v>
      </c>
      <c r="BJ22" s="87">
        <v>8.59</v>
      </c>
      <c r="BK22" s="38">
        <v>5.5674180747229074E-2</v>
      </c>
      <c r="BL22" s="87">
        <v>3.51</v>
      </c>
      <c r="BN22" s="38">
        <v>0.13170543133915702</v>
      </c>
      <c r="BO22">
        <f t="shared" si="7"/>
        <v>0.35566816876337842</v>
      </c>
      <c r="BQ22">
        <v>0.1389328292353951</v>
      </c>
    </row>
    <row r="23" spans="1:70" x14ac:dyDescent="0.3">
      <c r="A23" s="99" t="s">
        <v>18</v>
      </c>
      <c r="B23" s="99" t="s">
        <v>169</v>
      </c>
      <c r="C23" s="5" t="s">
        <v>109</v>
      </c>
      <c r="D23" s="6" t="s">
        <v>77</v>
      </c>
      <c r="E23" s="6" t="s">
        <v>36</v>
      </c>
      <c r="F23" s="24">
        <v>16.600000000000001</v>
      </c>
      <c r="G23" s="24">
        <v>7.9</v>
      </c>
      <c r="H23" s="24">
        <v>11.1</v>
      </c>
      <c r="I23" s="25">
        <v>152</v>
      </c>
      <c r="J23" s="24">
        <v>1.8</v>
      </c>
      <c r="K23" s="24">
        <v>3.8</v>
      </c>
      <c r="L23" s="16">
        <v>2.5</v>
      </c>
      <c r="M23" s="16">
        <v>2.6</v>
      </c>
      <c r="N23" s="16">
        <v>2.6</v>
      </c>
      <c r="O23" s="21">
        <v>2.6</v>
      </c>
      <c r="P23" s="16">
        <v>2.1</v>
      </c>
      <c r="Q23" s="16">
        <v>2</v>
      </c>
      <c r="R23" s="16">
        <v>1.9</v>
      </c>
      <c r="S23" s="21">
        <v>2</v>
      </c>
      <c r="T23" s="18">
        <v>2.0470000000000002</v>
      </c>
      <c r="U23" s="18">
        <v>2.129</v>
      </c>
      <c r="V23" s="18">
        <v>2.048</v>
      </c>
      <c r="W23" s="23">
        <v>2.0750000000000002</v>
      </c>
      <c r="X23" s="18">
        <v>1.994</v>
      </c>
      <c r="Y23" s="18">
        <v>1.9890000000000001</v>
      </c>
      <c r="Z23" s="18">
        <v>1.946</v>
      </c>
      <c r="AA23" s="23">
        <v>1.976</v>
      </c>
      <c r="AB23" s="18">
        <v>7.9000000000000001E-2</v>
      </c>
      <c r="AC23" s="18">
        <v>7.5999999999999998E-2</v>
      </c>
      <c r="AD23" s="20">
        <v>7.8E-2</v>
      </c>
      <c r="AE23" s="22">
        <v>7.8E-2</v>
      </c>
      <c r="AF23" s="20">
        <v>1.6919999999999999</v>
      </c>
      <c r="AG23" s="20">
        <v>1.704</v>
      </c>
      <c r="AH23" s="20">
        <v>1.696</v>
      </c>
      <c r="AI23" s="22">
        <v>1.6973333333333331</v>
      </c>
      <c r="AJ23" s="105">
        <f t="shared" si="0"/>
        <v>7.5134901120868127</v>
      </c>
      <c r="AK23" s="105">
        <f t="shared" si="1"/>
        <v>0.13309393971136244</v>
      </c>
      <c r="AL23" s="103">
        <f t="shared" si="2"/>
        <v>121.1775064848528</v>
      </c>
      <c r="AM23" s="168">
        <f t="shared" si="3"/>
        <v>2.0167000864631883</v>
      </c>
      <c r="AN23" s="20">
        <v>7.0000000000000007E-2</v>
      </c>
      <c r="AO23" s="20">
        <v>7.6999999999999999E-2</v>
      </c>
      <c r="AP23" s="20">
        <v>6.6000000000000003E-2</v>
      </c>
      <c r="AQ23" s="22">
        <v>7.0999999999999994E-2</v>
      </c>
      <c r="AR23" s="20">
        <v>4.1000000000000002E-2</v>
      </c>
      <c r="AS23" s="20">
        <v>0.04</v>
      </c>
      <c r="AT23" s="20">
        <v>4.2999999999999997E-2</v>
      </c>
      <c r="AU23" s="22">
        <v>4.1000000000000002E-2</v>
      </c>
      <c r="AV23" s="20">
        <v>3.9E-2</v>
      </c>
      <c r="AW23" s="20">
        <v>3.6999999999999998E-2</v>
      </c>
      <c r="AX23" s="20">
        <v>3.9E-2</v>
      </c>
      <c r="AY23" s="22">
        <v>3.7999999999999999E-2</v>
      </c>
      <c r="AZ23" s="20">
        <v>10.853999999999999</v>
      </c>
      <c r="BA23" s="20">
        <v>10.887</v>
      </c>
      <c r="BB23" s="20">
        <v>10.884</v>
      </c>
      <c r="BC23" s="22">
        <v>10.875</v>
      </c>
      <c r="BD23" s="103">
        <f t="shared" si="4"/>
        <v>306.7441401291851</v>
      </c>
      <c r="BE23" s="169">
        <f t="shared" si="5"/>
        <v>0.30674414012918511</v>
      </c>
      <c r="BF23" s="29">
        <v>5.2600000000000001E-2</v>
      </c>
      <c r="BG23" s="29">
        <v>5.3199999999999997E-2</v>
      </c>
      <c r="BH23" s="29">
        <v>5.1700000000000003E-2</v>
      </c>
      <c r="BI23" s="30">
        <v>5.2499999999999998E-2</v>
      </c>
      <c r="BJ23" s="87">
        <v>8.75</v>
      </c>
      <c r="BK23" s="38">
        <v>4.3210806086719331E-2</v>
      </c>
      <c r="BL23" s="38"/>
      <c r="BM23" s="87">
        <v>4.05</v>
      </c>
      <c r="BN23" s="38">
        <v>0.11449726373979148</v>
      </c>
      <c r="BP23">
        <f t="shared" si="6"/>
        <v>0.39504424252022863</v>
      </c>
      <c r="BR23">
        <v>0.13309393971136244</v>
      </c>
    </row>
    <row r="24" spans="1:70" x14ac:dyDescent="0.3">
      <c r="A24" s="98" t="s">
        <v>19</v>
      </c>
      <c r="B24" s="98" t="s">
        <v>170</v>
      </c>
      <c r="C24" s="5" t="s">
        <v>78</v>
      </c>
      <c r="D24" s="6" t="s">
        <v>44</v>
      </c>
      <c r="E24" s="6" t="s">
        <v>79</v>
      </c>
      <c r="F24" s="24">
        <v>15.4</v>
      </c>
      <c r="G24" s="24">
        <v>8.9</v>
      </c>
      <c r="H24" s="24">
        <v>13</v>
      </c>
      <c r="I24" s="25">
        <v>156</v>
      </c>
      <c r="J24" s="24">
        <v>1</v>
      </c>
      <c r="K24" s="24">
        <v>2.7</v>
      </c>
      <c r="L24" s="16">
        <v>1.8</v>
      </c>
      <c r="M24" s="16">
        <v>1.8</v>
      </c>
      <c r="N24" s="16">
        <v>1.8</v>
      </c>
      <c r="O24" s="21">
        <v>1.8</v>
      </c>
      <c r="P24" s="16">
        <v>1.8</v>
      </c>
      <c r="Q24" s="16">
        <v>1.7</v>
      </c>
      <c r="R24" s="16">
        <v>1.7</v>
      </c>
      <c r="S24" s="21">
        <v>1.7333333333333334</v>
      </c>
      <c r="T24" s="18">
        <v>2.2170000000000001</v>
      </c>
      <c r="U24" s="18">
        <v>2.2309999999999999</v>
      </c>
      <c r="V24" s="18">
        <v>2.2320000000000002</v>
      </c>
      <c r="W24" s="23">
        <v>2.2269999999999999</v>
      </c>
      <c r="X24" s="18">
        <v>2.1800000000000002</v>
      </c>
      <c r="Y24" s="18">
        <v>2.173</v>
      </c>
      <c r="Z24" s="18">
        <v>2.1429999999999998</v>
      </c>
      <c r="AA24" s="23">
        <v>2.165</v>
      </c>
      <c r="AB24" s="18">
        <v>1.4E-2</v>
      </c>
      <c r="AC24" s="18">
        <v>1.4E-2</v>
      </c>
      <c r="AD24" s="20">
        <v>1.7000000000000001E-2</v>
      </c>
      <c r="AE24" s="22">
        <v>1.4999999999999999E-2</v>
      </c>
      <c r="AF24" s="20">
        <v>1.958</v>
      </c>
      <c r="AG24" s="20">
        <v>1.9610000000000001</v>
      </c>
      <c r="AH24" s="20">
        <v>1.984</v>
      </c>
      <c r="AI24" s="22">
        <v>1.9676666666666669</v>
      </c>
      <c r="AJ24" s="105">
        <f t="shared" si="0"/>
        <v>8.710159491682731</v>
      </c>
      <c r="AK24" s="105">
        <f t="shared" si="1"/>
        <v>0.11480846027617438</v>
      </c>
      <c r="AL24" s="103">
        <f t="shared" si="2"/>
        <v>140.47738035744038</v>
      </c>
      <c r="AM24" s="168">
        <f t="shared" si="3"/>
        <v>2.1644901020265808</v>
      </c>
      <c r="AN24" s="20">
        <v>2.9000000000000001E-2</v>
      </c>
      <c r="AO24" s="20">
        <v>2.5999999999999999E-2</v>
      </c>
      <c r="AP24" s="20">
        <v>2.4E-2</v>
      </c>
      <c r="AQ24" s="22">
        <v>2.5999999999999999E-2</v>
      </c>
      <c r="AR24" s="20">
        <v>1.2999999999999999E-2</v>
      </c>
      <c r="AS24" s="20">
        <v>1.4999999999999999E-2</v>
      </c>
      <c r="AT24" s="20">
        <v>1.2999999999999999E-2</v>
      </c>
      <c r="AU24" s="22">
        <v>1.4E-2</v>
      </c>
      <c r="AV24" s="20">
        <v>1.0999999999999999E-2</v>
      </c>
      <c r="AW24" s="20">
        <v>8.9999999999999993E-3</v>
      </c>
      <c r="AX24" s="20">
        <v>8.9999999999999993E-3</v>
      </c>
      <c r="AY24" s="22">
        <v>0.01</v>
      </c>
      <c r="AZ24" s="20">
        <v>14.67</v>
      </c>
      <c r="BA24" s="20">
        <v>14.682</v>
      </c>
      <c r="BB24" s="20">
        <v>14.807</v>
      </c>
      <c r="BC24" s="22">
        <v>14.719666666666667</v>
      </c>
      <c r="BD24" s="103">
        <f t="shared" si="4"/>
        <v>415.18818341654207</v>
      </c>
      <c r="BE24" s="169">
        <f t="shared" si="5"/>
        <v>0.41518818341654207</v>
      </c>
      <c r="BF24" s="29">
        <v>5.6399999999999999E-2</v>
      </c>
      <c r="BG24" s="29">
        <v>5.4100000000000002E-2</v>
      </c>
      <c r="BH24" s="29">
        <v>5.57E-2</v>
      </c>
      <c r="BI24" s="30">
        <v>5.5400000000000005E-2</v>
      </c>
      <c r="BJ24" s="87">
        <v>7.48</v>
      </c>
      <c r="BK24" s="38">
        <v>1.1534451697573772E-2</v>
      </c>
      <c r="BL24" s="87">
        <v>1.74</v>
      </c>
      <c r="BN24" s="38">
        <v>0.60528000076436173</v>
      </c>
      <c r="BO24">
        <f t="shared" si="7"/>
        <v>0.33834628722201593</v>
      </c>
      <c r="BQ24">
        <v>0.11480846027617438</v>
      </c>
    </row>
    <row r="25" spans="1:70" x14ac:dyDescent="0.3">
      <c r="A25" s="7" t="s">
        <v>20</v>
      </c>
      <c r="B25" s="107" t="s">
        <v>169</v>
      </c>
      <c r="C25" s="5" t="s">
        <v>80</v>
      </c>
      <c r="D25" s="6" t="s">
        <v>81</v>
      </c>
      <c r="E25" s="6" t="s">
        <v>36</v>
      </c>
      <c r="F25" s="24">
        <v>16</v>
      </c>
      <c r="G25" s="24">
        <v>8.1999999999999993</v>
      </c>
      <c r="H25" s="24">
        <v>10.7</v>
      </c>
      <c r="I25" s="25">
        <v>182</v>
      </c>
      <c r="J25" s="24">
        <v>2</v>
      </c>
      <c r="K25" s="24">
        <v>4.4000000000000004</v>
      </c>
      <c r="L25" s="16">
        <v>2.9</v>
      </c>
      <c r="M25" s="16">
        <v>3</v>
      </c>
      <c r="N25" s="16">
        <v>2.9</v>
      </c>
      <c r="O25" s="21">
        <v>2.9</v>
      </c>
      <c r="P25" s="16">
        <v>2.4</v>
      </c>
      <c r="Q25" s="16">
        <v>2.2999999999999998</v>
      </c>
      <c r="R25" s="16">
        <v>2.2000000000000002</v>
      </c>
      <c r="S25" s="21">
        <v>2.2999999999999998</v>
      </c>
      <c r="T25" s="18">
        <v>3.569</v>
      </c>
      <c r="U25" s="18">
        <v>3.61</v>
      </c>
      <c r="V25" s="18">
        <v>3.532</v>
      </c>
      <c r="W25" s="23">
        <v>3.57</v>
      </c>
      <c r="X25" s="18">
        <v>3.5019999999999998</v>
      </c>
      <c r="Y25" s="18">
        <v>3.5190000000000001</v>
      </c>
      <c r="Z25" s="18">
        <v>3.52</v>
      </c>
      <c r="AA25" s="23">
        <v>3.5139999999999998</v>
      </c>
      <c r="AB25" s="18">
        <v>0.11899999999999999</v>
      </c>
      <c r="AC25" s="18">
        <v>0.11600000000000001</v>
      </c>
      <c r="AD25" s="20">
        <v>0.114</v>
      </c>
      <c r="AE25" s="22">
        <v>0.11600000000000001</v>
      </c>
      <c r="AF25" s="20">
        <v>3.109</v>
      </c>
      <c r="AG25" s="20">
        <v>3.0880000000000001</v>
      </c>
      <c r="AH25" s="20">
        <v>3.1139999999999999</v>
      </c>
      <c r="AI25" s="22">
        <v>3.1036666666666668</v>
      </c>
      <c r="AJ25" s="105">
        <f t="shared" si="0"/>
        <v>13.738826872278148</v>
      </c>
      <c r="AK25" s="105">
        <f t="shared" si="1"/>
        <v>7.2786418323515983E-2</v>
      </c>
      <c r="AL25" s="103">
        <f t="shared" si="2"/>
        <v>221.57968634730258</v>
      </c>
      <c r="AM25" s="168">
        <f t="shared" si="3"/>
        <v>2.6202259026744215</v>
      </c>
      <c r="AN25" s="20">
        <v>0.20399999999999999</v>
      </c>
      <c r="AO25" s="20">
        <v>0.20599999999999999</v>
      </c>
      <c r="AP25" s="20">
        <v>0.20100000000000001</v>
      </c>
      <c r="AQ25" s="22">
        <v>0.20399999999999999</v>
      </c>
      <c r="AR25" s="20">
        <v>0.155</v>
      </c>
      <c r="AS25" s="20">
        <v>0.158</v>
      </c>
      <c r="AT25" s="20">
        <v>0.161</v>
      </c>
      <c r="AU25" s="22">
        <v>0.158</v>
      </c>
      <c r="AV25" s="20">
        <v>0.153</v>
      </c>
      <c r="AW25" s="20">
        <v>0.155</v>
      </c>
      <c r="AX25" s="20">
        <v>0.158</v>
      </c>
      <c r="AY25" s="22">
        <v>0.155</v>
      </c>
      <c r="AZ25" s="20">
        <v>12.068</v>
      </c>
      <c r="BA25" s="20">
        <v>11.98</v>
      </c>
      <c r="BB25" s="20">
        <v>12.09</v>
      </c>
      <c r="BC25" s="22">
        <v>12.046000000000001</v>
      </c>
      <c r="BD25" s="103">
        <f t="shared" si="4"/>
        <v>339.77378501114151</v>
      </c>
      <c r="BE25" s="169">
        <f t="shared" si="5"/>
        <v>0.33977378501114153</v>
      </c>
      <c r="BF25" s="29">
        <v>0.06</v>
      </c>
      <c r="BG25" s="29">
        <v>6.0999999999999999E-2</v>
      </c>
      <c r="BH25" s="29">
        <v>5.8999999999999997E-2</v>
      </c>
      <c r="BI25" s="30">
        <v>0.06</v>
      </c>
      <c r="BJ25" s="87">
        <v>6.54</v>
      </c>
      <c r="BK25" s="38">
        <v>6.8631255932104868E-2</v>
      </c>
      <c r="BL25" s="38"/>
      <c r="BM25" s="95">
        <v>12.27</v>
      </c>
      <c r="BN25" s="38">
        <v>0.66376706139045416</v>
      </c>
      <c r="BP25">
        <f t="shared" si="6"/>
        <v>0.65213885273708438</v>
      </c>
      <c r="BR25">
        <v>7.2786418323515983E-2</v>
      </c>
    </row>
    <row r="26" spans="1:70" x14ac:dyDescent="0.3">
      <c r="A26" s="98" t="s">
        <v>21</v>
      </c>
      <c r="B26" s="98" t="s">
        <v>170</v>
      </c>
      <c r="C26" s="5" t="s">
        <v>82</v>
      </c>
      <c r="D26" s="6" t="s">
        <v>44</v>
      </c>
      <c r="E26" s="6" t="s">
        <v>83</v>
      </c>
      <c r="F26" s="24">
        <v>15.2</v>
      </c>
      <c r="G26" s="24">
        <v>8.9</v>
      </c>
      <c r="H26" s="24">
        <v>13.8</v>
      </c>
      <c r="I26" s="25">
        <v>162</v>
      </c>
      <c r="J26" s="24">
        <v>1.8</v>
      </c>
      <c r="K26" s="24">
        <v>4.9000000000000004</v>
      </c>
      <c r="L26" s="16">
        <v>3.5</v>
      </c>
      <c r="M26" s="16">
        <v>3.5</v>
      </c>
      <c r="N26" s="16">
        <v>3.5</v>
      </c>
      <c r="O26" s="21">
        <v>3.5</v>
      </c>
      <c r="P26" s="16">
        <v>2.9</v>
      </c>
      <c r="Q26" s="16">
        <v>2.8</v>
      </c>
      <c r="R26" s="16">
        <v>2.8</v>
      </c>
      <c r="S26" s="21">
        <v>2.8333333333333335</v>
      </c>
      <c r="T26" s="18">
        <v>2.2999999999999998</v>
      </c>
      <c r="U26" s="18">
        <v>2.3660000000000001</v>
      </c>
      <c r="V26" s="18">
        <v>2.3370000000000002</v>
      </c>
      <c r="W26" s="23">
        <v>2.3340000000000001</v>
      </c>
      <c r="X26" s="18">
        <v>2.2759999999999998</v>
      </c>
      <c r="Y26" s="18">
        <v>2.2250000000000001</v>
      </c>
      <c r="Z26" s="18">
        <v>2.2240000000000002</v>
      </c>
      <c r="AA26" s="23">
        <v>2.242</v>
      </c>
      <c r="AB26" s="18">
        <v>3.5999999999999997E-2</v>
      </c>
      <c r="AC26" s="18">
        <v>3.5999999999999997E-2</v>
      </c>
      <c r="AD26" s="20">
        <v>3.6999999999999998E-2</v>
      </c>
      <c r="AE26" s="22">
        <v>3.5999999999999997E-2</v>
      </c>
      <c r="AF26" s="20">
        <v>1.903</v>
      </c>
      <c r="AG26" s="20">
        <v>1.9470000000000001</v>
      </c>
      <c r="AH26" s="20">
        <v>1.919</v>
      </c>
      <c r="AI26" s="22">
        <v>1.923</v>
      </c>
      <c r="AJ26" s="105">
        <f t="shared" si="0"/>
        <v>8.5124360676804454</v>
      </c>
      <c r="AK26" s="105">
        <f t="shared" si="1"/>
        <v>0.11747518478250259</v>
      </c>
      <c r="AL26" s="103">
        <f t="shared" si="2"/>
        <v>137.28849860783896</v>
      </c>
      <c r="AM26" s="168">
        <f t="shared" si="3"/>
        <v>2.141528161042781</v>
      </c>
      <c r="AN26" s="20">
        <v>9.6000000000000002E-2</v>
      </c>
      <c r="AO26" s="20">
        <v>9.9000000000000005E-2</v>
      </c>
      <c r="AP26" s="20">
        <v>9.5000000000000001E-2</v>
      </c>
      <c r="AQ26" s="22">
        <v>9.7000000000000003E-2</v>
      </c>
      <c r="AR26" s="20">
        <v>0.06</v>
      </c>
      <c r="AS26" s="20">
        <v>5.8999999999999997E-2</v>
      </c>
      <c r="AT26" s="20">
        <v>5.8000000000000003E-2</v>
      </c>
      <c r="AU26" s="22">
        <v>5.8999999999999997E-2</v>
      </c>
      <c r="AV26" s="20">
        <v>5.5E-2</v>
      </c>
      <c r="AW26" s="20">
        <v>5.2999999999999999E-2</v>
      </c>
      <c r="AX26" s="20">
        <v>5.2999999999999999E-2</v>
      </c>
      <c r="AY26" s="22">
        <v>5.3999999999999999E-2</v>
      </c>
      <c r="AZ26" s="20">
        <v>10.273</v>
      </c>
      <c r="BA26" s="20">
        <v>10.467000000000001</v>
      </c>
      <c r="BB26" s="20">
        <v>10.385</v>
      </c>
      <c r="BC26" s="22">
        <v>10.375</v>
      </c>
      <c r="BD26" s="103">
        <f t="shared" si="4"/>
        <v>292.64096127267078</v>
      </c>
      <c r="BE26" s="169">
        <f t="shared" si="5"/>
        <v>0.29264096127267075</v>
      </c>
      <c r="BF26" s="29">
        <v>8.1000000000000003E-2</v>
      </c>
      <c r="BG26" s="29">
        <v>7.8399999999999997E-2</v>
      </c>
      <c r="BH26" s="29">
        <v>7.9399999999999998E-2</v>
      </c>
      <c r="BI26" s="30">
        <v>7.959999999999999E-2</v>
      </c>
      <c r="BJ26" s="87">
        <v>7.52</v>
      </c>
      <c r="BK26" s="38">
        <v>5.307135081620129E-2</v>
      </c>
      <c r="BL26" s="87">
        <v>3.73</v>
      </c>
      <c r="BN26" s="38">
        <v>0.21066205910595759</v>
      </c>
      <c r="BO26">
        <f t="shared" si="7"/>
        <v>0.46913630276084012</v>
      </c>
      <c r="BQ26">
        <v>0.11747518478250259</v>
      </c>
    </row>
    <row r="27" spans="1:70" x14ac:dyDescent="0.3">
      <c r="A27" s="7" t="s">
        <v>22</v>
      </c>
      <c r="B27" s="107" t="s">
        <v>169</v>
      </c>
      <c r="C27" s="5" t="s">
        <v>84</v>
      </c>
      <c r="D27" s="6" t="s">
        <v>85</v>
      </c>
      <c r="E27" s="6" t="s">
        <v>36</v>
      </c>
      <c r="F27" s="24">
        <v>15.8</v>
      </c>
      <c r="G27" s="24">
        <v>8.4</v>
      </c>
      <c r="H27" s="24">
        <v>12</v>
      </c>
      <c r="I27" s="25">
        <v>158</v>
      </c>
      <c r="J27" s="24">
        <v>1.7</v>
      </c>
      <c r="K27" s="24">
        <v>4.0999999999999996</v>
      </c>
      <c r="L27" s="16">
        <v>2.8</v>
      </c>
      <c r="M27" s="16">
        <v>2.8</v>
      </c>
      <c r="N27" s="16">
        <v>2.8</v>
      </c>
      <c r="O27" s="21">
        <v>2.8</v>
      </c>
      <c r="P27" s="16">
        <v>2.6</v>
      </c>
      <c r="Q27" s="16">
        <v>2.4</v>
      </c>
      <c r="R27" s="16">
        <v>2.4</v>
      </c>
      <c r="S27" s="21">
        <v>2.4666666666666668</v>
      </c>
      <c r="T27" s="18">
        <v>2.2989999999999999</v>
      </c>
      <c r="U27" s="18">
        <v>2.2269999999999999</v>
      </c>
      <c r="V27" s="18">
        <v>2.3079999999999998</v>
      </c>
      <c r="W27" s="23">
        <v>2.278</v>
      </c>
      <c r="X27" s="18">
        <v>2.238</v>
      </c>
      <c r="Y27" s="18">
        <v>2.2559999999999998</v>
      </c>
      <c r="Z27" s="18">
        <v>2.2029999999999998</v>
      </c>
      <c r="AA27" s="23">
        <v>2.2320000000000002</v>
      </c>
      <c r="AB27" s="18">
        <v>5.8999999999999997E-2</v>
      </c>
      <c r="AC27" s="18">
        <v>6.5000000000000002E-2</v>
      </c>
      <c r="AD27" s="20">
        <v>0.06</v>
      </c>
      <c r="AE27" s="22">
        <v>6.0999999999999999E-2</v>
      </c>
      <c r="AF27" s="20">
        <v>1.891</v>
      </c>
      <c r="AG27" s="20">
        <v>1.9</v>
      </c>
      <c r="AH27" s="20">
        <v>1.9530000000000001</v>
      </c>
      <c r="AI27" s="22">
        <v>1.9146666666666665</v>
      </c>
      <c r="AJ27" s="105">
        <f t="shared" si="0"/>
        <v>8.4755473691725562</v>
      </c>
      <c r="AK27" s="105">
        <f t="shared" si="1"/>
        <v>0.1179864799808944</v>
      </c>
      <c r="AL27" s="103">
        <f t="shared" si="2"/>
        <v>136.69355798291329</v>
      </c>
      <c r="AM27" s="168">
        <f t="shared" si="3"/>
        <v>2.1371852375139517</v>
      </c>
      <c r="AN27" s="20">
        <v>8.8999999999999996E-2</v>
      </c>
      <c r="AO27" s="20">
        <v>9.0999999999999998E-2</v>
      </c>
      <c r="AP27" s="20">
        <v>8.5999999999999993E-2</v>
      </c>
      <c r="AQ27" s="22">
        <v>8.8999999999999996E-2</v>
      </c>
      <c r="AR27" s="20">
        <v>5.6000000000000001E-2</v>
      </c>
      <c r="AS27" s="20">
        <v>5.5E-2</v>
      </c>
      <c r="AT27" s="20">
        <v>5.5E-2</v>
      </c>
      <c r="AU27" s="22">
        <v>5.5E-2</v>
      </c>
      <c r="AV27" s="20">
        <v>5.0999999999999997E-2</v>
      </c>
      <c r="AW27" s="20">
        <v>4.9000000000000002E-2</v>
      </c>
      <c r="AX27" s="20">
        <v>4.8000000000000001E-2</v>
      </c>
      <c r="AY27" s="22">
        <v>4.9000000000000002E-2</v>
      </c>
      <c r="AZ27" s="20">
        <v>10.57</v>
      </c>
      <c r="BA27" s="20">
        <v>10.581</v>
      </c>
      <c r="BB27" s="20">
        <v>10.864000000000001</v>
      </c>
      <c r="BC27" s="22">
        <v>10.671666666666667</v>
      </c>
      <c r="BD27" s="103">
        <f t="shared" si="4"/>
        <v>301.00884739420269</v>
      </c>
      <c r="BE27" s="169">
        <f t="shared" si="5"/>
        <v>0.30100884739420269</v>
      </c>
      <c r="BF27" s="29">
        <v>6.4100000000000004E-2</v>
      </c>
      <c r="BG27" s="29">
        <v>6.4100000000000004E-2</v>
      </c>
      <c r="BH27" s="29">
        <v>6.2399999999999997E-2</v>
      </c>
      <c r="BI27" s="30">
        <v>6.3533333333333331E-2</v>
      </c>
      <c r="BJ27" s="87">
        <v>7.69</v>
      </c>
      <c r="BK27" s="38">
        <v>2.0026687853046926E-2</v>
      </c>
      <c r="BL27" s="38"/>
      <c r="BM27" s="87">
        <v>4.3600000000000003</v>
      </c>
      <c r="BN27" s="38">
        <v>0.3244096783062122</v>
      </c>
      <c r="BP27">
        <f t="shared" si="6"/>
        <v>0.45411807382491559</v>
      </c>
      <c r="BR27">
        <v>0.1179864799808944</v>
      </c>
    </row>
    <row r="28" spans="1:70" x14ac:dyDescent="0.3">
      <c r="A28" s="98" t="s">
        <v>23</v>
      </c>
      <c r="B28" s="98" t="s">
        <v>170</v>
      </c>
      <c r="C28" s="5" t="s">
        <v>86</v>
      </c>
      <c r="D28" s="6" t="s">
        <v>87</v>
      </c>
      <c r="E28" s="6" t="s">
        <v>88</v>
      </c>
      <c r="F28" s="24">
        <v>14.1</v>
      </c>
      <c r="G28" s="24">
        <v>7.3</v>
      </c>
      <c r="H28" s="24">
        <v>11.7</v>
      </c>
      <c r="I28" s="25">
        <v>155</v>
      </c>
      <c r="J28" s="24">
        <v>1.1000000000000001</v>
      </c>
      <c r="K28" s="24">
        <v>4.2</v>
      </c>
      <c r="L28" s="16">
        <v>2.9</v>
      </c>
      <c r="M28" s="16">
        <v>3</v>
      </c>
      <c r="N28" s="16">
        <v>3</v>
      </c>
      <c r="O28" s="21">
        <v>3</v>
      </c>
      <c r="P28" s="16">
        <v>2.7</v>
      </c>
      <c r="Q28" s="16">
        <v>2.6</v>
      </c>
      <c r="R28" s="16">
        <v>2.6</v>
      </c>
      <c r="S28" s="21">
        <v>2.6333333333333333</v>
      </c>
      <c r="T28" s="18">
        <v>1.486</v>
      </c>
      <c r="U28" s="18">
        <v>1.4890000000000001</v>
      </c>
      <c r="V28" s="18">
        <v>1.502</v>
      </c>
      <c r="W28" s="23">
        <v>1.492</v>
      </c>
      <c r="X28" s="18">
        <v>1.42</v>
      </c>
      <c r="Y28" s="18">
        <v>1.43</v>
      </c>
      <c r="Z28" s="18">
        <v>1.431</v>
      </c>
      <c r="AA28" s="23">
        <v>1.427</v>
      </c>
      <c r="AB28" s="18">
        <v>1.2999999999999999E-2</v>
      </c>
      <c r="AC28" s="18">
        <v>1.2999999999999999E-2</v>
      </c>
      <c r="AD28" s="20">
        <v>1.2999999999999999E-2</v>
      </c>
      <c r="AE28" s="22">
        <v>1.2999999999999999E-2</v>
      </c>
      <c r="AF28" s="20">
        <v>1.1399999999999999</v>
      </c>
      <c r="AG28" s="20">
        <v>1.175</v>
      </c>
      <c r="AH28" s="20">
        <v>1.1859999999999999</v>
      </c>
      <c r="AI28" s="22">
        <v>1.167</v>
      </c>
      <c r="AJ28" s="105">
        <f t="shared" si="0"/>
        <v>5.1658933390447634</v>
      </c>
      <c r="AK28" s="105">
        <f t="shared" si="1"/>
        <v>0.19357736104263279</v>
      </c>
      <c r="AL28" s="103">
        <f t="shared" si="2"/>
        <v>83.315485114585556</v>
      </c>
      <c r="AM28" s="168">
        <f t="shared" si="3"/>
        <v>1.6420780477405572</v>
      </c>
      <c r="AN28" s="20">
        <v>0.04</v>
      </c>
      <c r="AO28" s="20">
        <v>4.3999999999999997E-2</v>
      </c>
      <c r="AP28" s="20">
        <v>3.6999999999999998E-2</v>
      </c>
      <c r="AQ28" s="22">
        <v>0.04</v>
      </c>
      <c r="AR28" s="20">
        <v>1.7999999999999999E-2</v>
      </c>
      <c r="AS28" s="20">
        <v>0.02</v>
      </c>
      <c r="AT28" s="20">
        <v>1.7999999999999999E-2</v>
      </c>
      <c r="AU28" s="22">
        <v>1.9E-2</v>
      </c>
      <c r="AV28" s="20">
        <v>1.4E-2</v>
      </c>
      <c r="AW28" s="20">
        <v>1.0999999999999999E-2</v>
      </c>
      <c r="AX28" s="20">
        <v>1.0999999999999999E-2</v>
      </c>
      <c r="AY28" s="22">
        <v>1.2E-2</v>
      </c>
      <c r="AZ28" s="20">
        <v>10.429</v>
      </c>
      <c r="BA28" s="20">
        <v>10.750999999999999</v>
      </c>
      <c r="BB28" s="20">
        <v>10.901</v>
      </c>
      <c r="BC28" s="22">
        <v>10.693666666666667</v>
      </c>
      <c r="BD28" s="103">
        <f t="shared" si="4"/>
        <v>301.62938726388927</v>
      </c>
      <c r="BE28" s="169">
        <f t="shared" si="5"/>
        <v>0.30162938726388927</v>
      </c>
      <c r="BF28" s="29">
        <v>7.1800000000000003E-2</v>
      </c>
      <c r="BG28" s="29">
        <v>7.1300000000000002E-2</v>
      </c>
      <c r="BH28" s="29">
        <v>7.1499999999999994E-2</v>
      </c>
      <c r="BI28" s="30">
        <v>7.1533333333333338E-2</v>
      </c>
      <c r="BJ28" s="87">
        <v>8.2899999999999991</v>
      </c>
      <c r="BK28" s="38">
        <v>5.6814026931699013E-2</v>
      </c>
      <c r="BL28" s="87">
        <v>2.86</v>
      </c>
      <c r="BN28" s="38">
        <v>0.70149651036352501</v>
      </c>
      <c r="BO28">
        <f t="shared" si="7"/>
        <v>0.27621806306855162</v>
      </c>
      <c r="BQ28">
        <v>0.19357736104263279</v>
      </c>
    </row>
    <row r="29" spans="1:70" x14ac:dyDescent="0.3">
      <c r="A29" s="7" t="s">
        <v>24</v>
      </c>
      <c r="B29" s="107" t="s">
        <v>169</v>
      </c>
      <c r="C29" s="5" t="s">
        <v>89</v>
      </c>
      <c r="D29" s="6" t="s">
        <v>42</v>
      </c>
      <c r="E29" s="6" t="s">
        <v>36</v>
      </c>
      <c r="F29" s="24">
        <v>18.2</v>
      </c>
      <c r="G29" s="24">
        <v>9.3000000000000007</v>
      </c>
      <c r="H29" s="24">
        <v>12.3</v>
      </c>
      <c r="I29" s="25">
        <v>155</v>
      </c>
      <c r="J29" s="24">
        <v>1.8</v>
      </c>
      <c r="K29" s="24">
        <v>4.0999999999999996</v>
      </c>
      <c r="L29" s="16">
        <v>2.6</v>
      </c>
      <c r="M29" s="16">
        <v>2.6</v>
      </c>
      <c r="N29" s="16">
        <v>2.6</v>
      </c>
      <c r="O29" s="21">
        <v>2.6</v>
      </c>
      <c r="P29" s="16">
        <v>2.5</v>
      </c>
      <c r="Q29" s="16">
        <v>2.2999999999999998</v>
      </c>
      <c r="R29" s="16">
        <v>2.4</v>
      </c>
      <c r="S29" s="21">
        <v>2.4</v>
      </c>
      <c r="T29" s="18">
        <v>2.4129999999999998</v>
      </c>
      <c r="U29" s="18">
        <v>2.4249999999999998</v>
      </c>
      <c r="V29" s="18">
        <v>2.407</v>
      </c>
      <c r="W29" s="23">
        <v>2.415</v>
      </c>
      <c r="X29" s="18">
        <v>2.3660000000000001</v>
      </c>
      <c r="Y29" s="18">
        <v>2.347</v>
      </c>
      <c r="Z29" s="18">
        <v>2.3109999999999999</v>
      </c>
      <c r="AA29" s="23">
        <v>2.3410000000000002</v>
      </c>
      <c r="AB29" s="18">
        <v>4.5999999999999999E-2</v>
      </c>
      <c r="AC29" s="18">
        <v>4.3999999999999997E-2</v>
      </c>
      <c r="AD29" s="20">
        <v>4.4999999999999998E-2</v>
      </c>
      <c r="AE29" s="22">
        <v>4.4999999999999998E-2</v>
      </c>
      <c r="AF29" s="20">
        <v>2.0049999999999999</v>
      </c>
      <c r="AG29" s="20">
        <v>2.0619999999999998</v>
      </c>
      <c r="AH29" s="20">
        <v>2.0539999999999998</v>
      </c>
      <c r="AI29" s="22">
        <v>2.0403333333333333</v>
      </c>
      <c r="AJ29" s="105">
        <f t="shared" si="0"/>
        <v>9.0318289426715204</v>
      </c>
      <c r="AK29" s="105">
        <f t="shared" si="1"/>
        <v>0.11071954599089323</v>
      </c>
      <c r="AL29" s="103">
        <f t="shared" si="2"/>
        <v>145.66526260679186</v>
      </c>
      <c r="AM29" s="168">
        <f t="shared" si="3"/>
        <v>2.2007548876369611</v>
      </c>
      <c r="AN29" s="20">
        <v>0.187</v>
      </c>
      <c r="AO29" s="20">
        <v>0.186</v>
      </c>
      <c r="AP29" s="20">
        <v>0.182</v>
      </c>
      <c r="AQ29" s="22">
        <v>0.185</v>
      </c>
      <c r="AR29" s="20">
        <v>0.152</v>
      </c>
      <c r="AS29" s="20">
        <v>0.14799999999999999</v>
      </c>
      <c r="AT29" s="20">
        <v>0.14899999999999999</v>
      </c>
      <c r="AU29" s="22">
        <v>0.15</v>
      </c>
      <c r="AV29" s="20">
        <v>0.14899999999999999</v>
      </c>
      <c r="AW29" s="20">
        <v>0.14699999999999999</v>
      </c>
      <c r="AX29" s="20">
        <v>0.14699999999999999</v>
      </c>
      <c r="AY29" s="22">
        <v>0.14799999999999999</v>
      </c>
      <c r="AZ29" s="20">
        <v>10.23</v>
      </c>
      <c r="BA29" s="20">
        <v>10.488</v>
      </c>
      <c r="BB29" s="20">
        <v>10.458</v>
      </c>
      <c r="BC29" s="22">
        <v>10.392000000000001</v>
      </c>
      <c r="BD29" s="103">
        <f t="shared" si="4"/>
        <v>293.12046935379237</v>
      </c>
      <c r="BE29" s="169">
        <f t="shared" si="5"/>
        <v>0.29312046935379238</v>
      </c>
      <c r="BF29" s="29">
        <v>6.88E-2</v>
      </c>
      <c r="BG29" s="29">
        <v>6.83E-2</v>
      </c>
      <c r="BH29" s="29">
        <v>6.7000000000000004E-2</v>
      </c>
      <c r="BI29" s="30">
        <v>6.8033333333333335E-2</v>
      </c>
      <c r="BJ29" s="87">
        <v>6.91</v>
      </c>
      <c r="BK29" s="38">
        <v>0.21343295807468621</v>
      </c>
      <c r="BL29" s="38"/>
      <c r="BM29" s="87">
        <v>5.44</v>
      </c>
      <c r="BN29" s="38">
        <v>0.31698508534233277</v>
      </c>
      <c r="BP29">
        <f t="shared" si="6"/>
        <v>0.49694674318693138</v>
      </c>
      <c r="BR29">
        <v>0.11071954599089323</v>
      </c>
    </row>
    <row r="30" spans="1:70" x14ac:dyDescent="0.3">
      <c r="A30" s="98" t="s">
        <v>25</v>
      </c>
      <c r="B30" s="98" t="s">
        <v>170</v>
      </c>
      <c r="C30" s="5" t="s">
        <v>90</v>
      </c>
      <c r="D30" s="6" t="s">
        <v>44</v>
      </c>
      <c r="E30" s="6" t="s">
        <v>91</v>
      </c>
      <c r="F30" s="24">
        <v>15.3</v>
      </c>
      <c r="G30" s="24">
        <v>8.6</v>
      </c>
      <c r="H30" s="24">
        <v>14.7</v>
      </c>
      <c r="I30" s="25">
        <v>235</v>
      </c>
      <c r="J30" s="24">
        <v>1</v>
      </c>
      <c r="K30" s="24">
        <v>3.3</v>
      </c>
      <c r="L30" s="16">
        <v>2.2999999999999998</v>
      </c>
      <c r="M30" s="16">
        <v>2.4</v>
      </c>
      <c r="N30" s="16">
        <v>2.2999999999999998</v>
      </c>
      <c r="O30" s="21">
        <v>2.2999999999999998</v>
      </c>
      <c r="P30" s="16">
        <v>2.2999999999999998</v>
      </c>
      <c r="Q30" s="16">
        <v>2.2000000000000002</v>
      </c>
      <c r="R30" s="16">
        <v>2.2000000000000002</v>
      </c>
      <c r="S30" s="21">
        <v>2.2333333333333334</v>
      </c>
      <c r="T30" s="18">
        <v>4.125</v>
      </c>
      <c r="U30" s="18">
        <v>4.0739999999999998</v>
      </c>
      <c r="V30" s="18">
        <v>4.056</v>
      </c>
      <c r="W30" s="23">
        <v>4.085</v>
      </c>
      <c r="X30" s="18">
        <v>4.0570000000000004</v>
      </c>
      <c r="Y30" s="18">
        <v>3.984</v>
      </c>
      <c r="Z30" s="18">
        <v>4.0359999999999996</v>
      </c>
      <c r="AA30" s="23">
        <v>4.0259999999999998</v>
      </c>
      <c r="AB30" s="18">
        <v>2.7E-2</v>
      </c>
      <c r="AC30" s="18">
        <v>2.4E-2</v>
      </c>
      <c r="AD30" s="20">
        <v>2.5000000000000001E-2</v>
      </c>
      <c r="AE30" s="22">
        <v>2.5000000000000001E-2</v>
      </c>
      <c r="AF30" s="20">
        <v>3.8719999999999999</v>
      </c>
      <c r="AG30" s="20">
        <v>3.8879999999999999</v>
      </c>
      <c r="AH30" s="20">
        <v>3.8860000000000001</v>
      </c>
      <c r="AI30" s="22">
        <v>3.8820000000000001</v>
      </c>
      <c r="AJ30" s="105">
        <f t="shared" si="0"/>
        <v>17.184231312914971</v>
      </c>
      <c r="AK30" s="105">
        <f t="shared" si="1"/>
        <v>5.8192885197514803E-2</v>
      </c>
      <c r="AL30" s="103">
        <f t="shared" si="2"/>
        <v>277.14714071535661</v>
      </c>
      <c r="AM30" s="168">
        <f t="shared" si="3"/>
        <v>2.8439921791829565</v>
      </c>
      <c r="AN30" s="20">
        <v>5.0999999999999997E-2</v>
      </c>
      <c r="AO30" s="20">
        <v>4.8000000000000001E-2</v>
      </c>
      <c r="AP30" s="20">
        <v>4.5999999999999999E-2</v>
      </c>
      <c r="AQ30" s="22">
        <v>4.8000000000000001E-2</v>
      </c>
      <c r="AR30" s="20">
        <v>3.3000000000000002E-2</v>
      </c>
      <c r="AS30" s="20">
        <v>3.4000000000000002E-2</v>
      </c>
      <c r="AT30" s="20">
        <v>3.2000000000000001E-2</v>
      </c>
      <c r="AU30" s="22">
        <v>3.3000000000000002E-2</v>
      </c>
      <c r="AV30" s="20">
        <v>2.7E-2</v>
      </c>
      <c r="AW30" s="20">
        <v>2.5000000000000001E-2</v>
      </c>
      <c r="AX30" s="20">
        <v>2.5000000000000001E-2</v>
      </c>
      <c r="AY30" s="22">
        <v>2.5999999999999999E-2</v>
      </c>
      <c r="AZ30" s="20">
        <v>15.651999999999999</v>
      </c>
      <c r="BA30" s="20">
        <v>15.631</v>
      </c>
      <c r="BB30" s="20">
        <v>15.673</v>
      </c>
      <c r="BC30" s="22">
        <v>15.652000000000001</v>
      </c>
      <c r="BD30" s="103">
        <f t="shared" si="4"/>
        <v>441.48591092432235</v>
      </c>
      <c r="BE30" s="169">
        <f t="shared" si="5"/>
        <v>0.44148591092432238</v>
      </c>
      <c r="BF30" s="29">
        <v>6.3200000000000006E-2</v>
      </c>
      <c r="BG30" s="29">
        <v>6.0999999999999999E-2</v>
      </c>
      <c r="BH30" s="29">
        <v>6.25E-2</v>
      </c>
      <c r="BI30" s="30">
        <v>6.2233333333333335E-2</v>
      </c>
      <c r="BJ30" s="87">
        <v>8.3000000000000007</v>
      </c>
      <c r="BK30" s="38">
        <v>7.4934151986606592E-2</v>
      </c>
      <c r="BL30" s="87">
        <v>3.67</v>
      </c>
      <c r="BN30" s="38">
        <v>0.3668816292580096</v>
      </c>
      <c r="BO30">
        <f t="shared" si="7"/>
        <v>0.62775987604022088</v>
      </c>
      <c r="BQ30">
        <v>5.8192885197514803E-2</v>
      </c>
    </row>
    <row r="31" spans="1:70" x14ac:dyDescent="0.3">
      <c r="A31" s="7" t="s">
        <v>26</v>
      </c>
      <c r="B31" s="107" t="s">
        <v>169</v>
      </c>
      <c r="C31" s="5" t="s">
        <v>92</v>
      </c>
      <c r="D31" s="6" t="s">
        <v>93</v>
      </c>
      <c r="E31" s="6" t="s">
        <v>36</v>
      </c>
      <c r="F31" s="24">
        <v>14.7</v>
      </c>
      <c r="G31" s="24">
        <v>7.8</v>
      </c>
      <c r="H31" s="24">
        <v>10.9</v>
      </c>
      <c r="I31" s="25">
        <v>145</v>
      </c>
      <c r="J31" s="24">
        <v>1.9</v>
      </c>
      <c r="K31" s="24">
        <v>4.5</v>
      </c>
      <c r="L31" s="16">
        <v>3.1</v>
      </c>
      <c r="M31" s="16">
        <v>3</v>
      </c>
      <c r="N31" s="16">
        <v>3</v>
      </c>
      <c r="O31" s="21">
        <v>3</v>
      </c>
      <c r="P31" s="16">
        <v>2.5</v>
      </c>
      <c r="Q31" s="16">
        <v>2.4</v>
      </c>
      <c r="R31" s="16">
        <v>2.4</v>
      </c>
      <c r="S31" s="21">
        <v>2.4333333333333336</v>
      </c>
      <c r="T31" s="18">
        <v>2.1539999999999999</v>
      </c>
      <c r="U31" s="18">
        <v>2.1709999999999998</v>
      </c>
      <c r="V31" s="18">
        <v>2.1619999999999999</v>
      </c>
      <c r="W31" s="23">
        <v>2.1619999999999999</v>
      </c>
      <c r="X31" s="18">
        <v>2.1480000000000001</v>
      </c>
      <c r="Y31" s="18">
        <v>2.137</v>
      </c>
      <c r="Z31" s="18">
        <v>2.1379999999999999</v>
      </c>
      <c r="AA31" s="23">
        <v>2.141</v>
      </c>
      <c r="AB31" s="18">
        <v>2.8000000000000001E-2</v>
      </c>
      <c r="AC31" s="18">
        <v>3.2000000000000001E-2</v>
      </c>
      <c r="AD31" s="20">
        <v>2.7E-2</v>
      </c>
      <c r="AE31" s="22">
        <v>2.9000000000000001E-2</v>
      </c>
      <c r="AF31" s="20">
        <v>1.8069999999999999</v>
      </c>
      <c r="AG31" s="20">
        <v>1.8149999999999999</v>
      </c>
      <c r="AH31" s="20">
        <v>1.843</v>
      </c>
      <c r="AI31" s="22">
        <v>1.8216666666666665</v>
      </c>
      <c r="AJ31" s="105">
        <f t="shared" si="0"/>
        <v>8.0638694938245159</v>
      </c>
      <c r="AK31" s="105">
        <f t="shared" si="1"/>
        <v>0.12400994346024839</v>
      </c>
      <c r="AL31" s="103">
        <f t="shared" si="2"/>
        <v>130.05402060874323</v>
      </c>
      <c r="AM31" s="168">
        <f t="shared" si="3"/>
        <v>2.0873935273965305</v>
      </c>
      <c r="AN31" s="20">
        <v>0.08</v>
      </c>
      <c r="AO31" s="20">
        <v>8.4000000000000005E-2</v>
      </c>
      <c r="AP31" s="20">
        <v>7.6999999999999999E-2</v>
      </c>
      <c r="AQ31" s="22">
        <v>0.08</v>
      </c>
      <c r="AR31" s="20">
        <v>4.3999999999999997E-2</v>
      </c>
      <c r="AS31" s="20">
        <v>4.4999999999999998E-2</v>
      </c>
      <c r="AT31" s="20">
        <v>4.3999999999999997E-2</v>
      </c>
      <c r="AU31" s="22">
        <v>4.3999999999999997E-2</v>
      </c>
      <c r="AV31" s="20">
        <v>3.6999999999999998E-2</v>
      </c>
      <c r="AW31" s="20">
        <v>3.5999999999999997E-2</v>
      </c>
      <c r="AX31" s="20">
        <v>3.5999999999999997E-2</v>
      </c>
      <c r="AY31" s="22">
        <v>3.5999999999999997E-2</v>
      </c>
      <c r="AZ31" s="20">
        <v>9.9610000000000003</v>
      </c>
      <c r="BA31" s="20">
        <v>10.031000000000001</v>
      </c>
      <c r="BB31" s="20">
        <v>10.175000000000001</v>
      </c>
      <c r="BC31" s="22">
        <v>10.055666666666667</v>
      </c>
      <c r="BD31" s="103">
        <f t="shared" si="4"/>
        <v>283.6337310429771</v>
      </c>
      <c r="BE31" s="169">
        <f t="shared" si="5"/>
        <v>0.28363373104297712</v>
      </c>
      <c r="BF31" s="29">
        <v>7.2099999999999997E-2</v>
      </c>
      <c r="BG31" s="29">
        <v>7.2400000000000006E-2</v>
      </c>
      <c r="BH31" s="29">
        <v>7.1599999999999997E-2</v>
      </c>
      <c r="BI31" s="30">
        <v>7.2033333333333338E-2</v>
      </c>
      <c r="BJ31" s="87">
        <v>7.02</v>
      </c>
      <c r="BK31" s="38">
        <v>3.0324690782188093E-2</v>
      </c>
      <c r="BL31" s="38"/>
      <c r="BM31" s="87">
        <v>4.09</v>
      </c>
      <c r="BN31" s="38">
        <v>2.4451948747252466E-2</v>
      </c>
      <c r="BP31">
        <f t="shared" si="6"/>
        <v>0.45852804647214906</v>
      </c>
      <c r="BR31">
        <v>0.12400994346024839</v>
      </c>
    </row>
    <row r="32" spans="1:70" x14ac:dyDescent="0.3">
      <c r="A32" s="98" t="s">
        <v>27</v>
      </c>
      <c r="B32" s="98" t="s">
        <v>170</v>
      </c>
      <c r="C32" s="5" t="s">
        <v>94</v>
      </c>
      <c r="D32" s="6" t="s">
        <v>95</v>
      </c>
      <c r="E32" s="6" t="s">
        <v>96</v>
      </c>
      <c r="F32" s="24">
        <v>12.3</v>
      </c>
      <c r="G32" s="24">
        <v>7.3</v>
      </c>
      <c r="H32" s="24">
        <v>10.4</v>
      </c>
      <c r="I32" s="25">
        <v>152</v>
      </c>
      <c r="J32" s="24">
        <v>0.6</v>
      </c>
      <c r="K32" s="24">
        <v>2.4</v>
      </c>
      <c r="L32" s="16">
        <v>1.5</v>
      </c>
      <c r="M32" s="16">
        <v>1.5</v>
      </c>
      <c r="N32" s="16">
        <v>1.5</v>
      </c>
      <c r="O32" s="21">
        <v>1.5</v>
      </c>
      <c r="P32" s="16">
        <v>1.5</v>
      </c>
      <c r="Q32" s="16">
        <v>1.4</v>
      </c>
      <c r="R32" s="16">
        <v>1.4</v>
      </c>
      <c r="S32" s="21">
        <v>1.4333333333333333</v>
      </c>
      <c r="T32" s="18">
        <v>2.9420000000000002</v>
      </c>
      <c r="U32" s="18">
        <v>2.8279999999999998</v>
      </c>
      <c r="V32" s="18">
        <v>2.891</v>
      </c>
      <c r="W32" s="23">
        <v>2.887</v>
      </c>
      <c r="X32" s="18">
        <v>2.8769999999999998</v>
      </c>
      <c r="Y32" s="18">
        <v>2.8959999999999999</v>
      </c>
      <c r="Z32" s="18">
        <v>2.871</v>
      </c>
      <c r="AA32" s="23">
        <v>2.8809999999999998</v>
      </c>
      <c r="AB32" s="18">
        <v>1.0999999999999999E-2</v>
      </c>
      <c r="AC32" s="18">
        <v>1.2E-2</v>
      </c>
      <c r="AD32" s="20">
        <v>1.2999999999999999E-2</v>
      </c>
      <c r="AE32" s="22">
        <v>1.2E-2</v>
      </c>
      <c r="AF32" s="20">
        <v>2.73</v>
      </c>
      <c r="AG32" s="20">
        <v>2.7679999999999998</v>
      </c>
      <c r="AH32" s="20">
        <v>2.8069999999999999</v>
      </c>
      <c r="AI32" s="22">
        <v>2.7683333333333331</v>
      </c>
      <c r="AJ32" s="105">
        <f t="shared" si="0"/>
        <v>12.254425644320696</v>
      </c>
      <c r="AK32" s="105">
        <f t="shared" si="1"/>
        <v>8.1603171705027996E-2</v>
      </c>
      <c r="AL32" s="103">
        <f t="shared" si="2"/>
        <v>197.63927560029509</v>
      </c>
      <c r="AM32" s="168">
        <f t="shared" si="3"/>
        <v>2.5058871488332866</v>
      </c>
      <c r="AN32" s="20">
        <v>2.8000000000000001E-2</v>
      </c>
      <c r="AO32" s="20">
        <v>2.1999999999999999E-2</v>
      </c>
      <c r="AP32" s="20">
        <v>2.4E-2</v>
      </c>
      <c r="AQ32" s="22">
        <v>2.5000000000000001E-2</v>
      </c>
      <c r="AR32" s="20">
        <v>1.2999999999999999E-2</v>
      </c>
      <c r="AS32" s="20">
        <v>1.4999999999999999E-2</v>
      </c>
      <c r="AT32" s="20">
        <v>1.4E-2</v>
      </c>
      <c r="AU32" s="22">
        <v>1.4E-2</v>
      </c>
      <c r="AV32" s="20">
        <v>0.01</v>
      </c>
      <c r="AW32" s="20">
        <v>8.9999999999999993E-3</v>
      </c>
      <c r="AX32" s="20">
        <v>8.9999999999999993E-3</v>
      </c>
      <c r="AY32" s="22">
        <v>8.9999999999999993E-3</v>
      </c>
      <c r="AZ32" s="20">
        <v>9.9689999999999994</v>
      </c>
      <c r="BA32" s="20">
        <v>10.099</v>
      </c>
      <c r="BB32" s="20">
        <v>10.215999999999999</v>
      </c>
      <c r="BC32" s="22">
        <v>10.094666666666667</v>
      </c>
      <c r="BD32" s="103">
        <f t="shared" si="4"/>
        <v>284.73377899378517</v>
      </c>
      <c r="BE32" s="169">
        <f t="shared" si="5"/>
        <v>0.28473377899378516</v>
      </c>
      <c r="BF32" s="29">
        <v>5.0799999999999998E-2</v>
      </c>
      <c r="BG32" s="29">
        <v>4.9200000000000001E-2</v>
      </c>
      <c r="BH32" s="29">
        <v>5.0299999999999997E-2</v>
      </c>
      <c r="BI32" s="30">
        <v>5.0099999999999999E-2</v>
      </c>
      <c r="BJ32" s="87">
        <v>9.19</v>
      </c>
      <c r="BK32" s="38">
        <v>4.7569424968136195E-2</v>
      </c>
      <c r="BL32" s="87">
        <v>2.41</v>
      </c>
      <c r="BN32" s="38">
        <v>8.9392166115832131E-2</v>
      </c>
      <c r="BO32">
        <f t="shared" si="7"/>
        <v>0.69411952560995205</v>
      </c>
      <c r="BQ32">
        <v>8.1603171705027996E-2</v>
      </c>
    </row>
    <row r="33" spans="1:70" x14ac:dyDescent="0.3">
      <c r="A33" s="7" t="s">
        <v>28</v>
      </c>
      <c r="B33" s="107" t="s">
        <v>169</v>
      </c>
      <c r="C33" s="5" t="s">
        <v>97</v>
      </c>
      <c r="D33" s="6" t="s">
        <v>98</v>
      </c>
      <c r="E33" s="6" t="s">
        <v>36</v>
      </c>
      <c r="F33" s="24">
        <v>15.3</v>
      </c>
      <c r="G33" s="24">
        <v>7.4</v>
      </c>
      <c r="H33" s="24">
        <v>10</v>
      </c>
      <c r="I33" s="25">
        <v>156</v>
      </c>
      <c r="J33" s="24">
        <v>1.2</v>
      </c>
      <c r="K33" s="24">
        <v>3.5</v>
      </c>
      <c r="L33" s="16">
        <v>2.4</v>
      </c>
      <c r="M33" s="16">
        <v>2.4</v>
      </c>
      <c r="N33" s="16">
        <v>2.4</v>
      </c>
      <c r="O33" s="21">
        <v>2.4</v>
      </c>
      <c r="P33" s="16">
        <v>2.2000000000000002</v>
      </c>
      <c r="Q33" s="16">
        <v>2.2000000000000002</v>
      </c>
      <c r="R33" s="16">
        <v>2.2000000000000002</v>
      </c>
      <c r="S33" s="21">
        <v>2.2000000000000002</v>
      </c>
      <c r="T33" s="18">
        <v>2.2210000000000001</v>
      </c>
      <c r="U33" s="18">
        <v>2.181</v>
      </c>
      <c r="V33" s="18">
        <v>2.2200000000000002</v>
      </c>
      <c r="W33" s="23">
        <v>2.2069999999999999</v>
      </c>
      <c r="X33" s="18">
        <v>2.1659999999999999</v>
      </c>
      <c r="Y33" s="18">
        <v>2.14</v>
      </c>
      <c r="Z33" s="18">
        <v>2.1869999999999998</v>
      </c>
      <c r="AA33" s="23">
        <v>2.1640000000000001</v>
      </c>
      <c r="AB33" s="18">
        <v>2.9000000000000001E-2</v>
      </c>
      <c r="AC33" s="18">
        <v>0.03</v>
      </c>
      <c r="AD33" s="20">
        <v>3.4000000000000002E-2</v>
      </c>
      <c r="AE33" s="22">
        <v>3.1E-2</v>
      </c>
      <c r="AF33" s="20">
        <v>1.8720000000000001</v>
      </c>
      <c r="AG33" s="20">
        <v>1.897</v>
      </c>
      <c r="AH33" s="20">
        <v>1.9259999999999999</v>
      </c>
      <c r="AI33" s="22">
        <v>1.8983333333333334</v>
      </c>
      <c r="AJ33" s="105">
        <f t="shared" si="0"/>
        <v>8.4032455200970944</v>
      </c>
      <c r="AK33" s="105">
        <f t="shared" si="1"/>
        <v>0.11900164021251228</v>
      </c>
      <c r="AL33" s="103">
        <f t="shared" si="2"/>
        <v>135.52747435805907</v>
      </c>
      <c r="AM33" s="168">
        <f t="shared" si="3"/>
        <v>2.1286180026671739</v>
      </c>
      <c r="AN33" s="20">
        <v>7.9000000000000001E-2</v>
      </c>
      <c r="AO33" s="20">
        <v>7.0000000000000007E-2</v>
      </c>
      <c r="AP33" s="20">
        <v>7.4999999999999997E-2</v>
      </c>
      <c r="AQ33" s="22">
        <v>7.4999999999999997E-2</v>
      </c>
      <c r="AR33" s="20">
        <v>4.8000000000000001E-2</v>
      </c>
      <c r="AS33" s="20">
        <v>4.7E-2</v>
      </c>
      <c r="AT33" s="20">
        <v>5.0999999999999997E-2</v>
      </c>
      <c r="AU33" s="22">
        <v>4.9000000000000002E-2</v>
      </c>
      <c r="AV33" s="20">
        <v>4.5999999999999999E-2</v>
      </c>
      <c r="AW33" s="20">
        <v>4.3999999999999997E-2</v>
      </c>
      <c r="AX33" s="20">
        <v>4.4999999999999998E-2</v>
      </c>
      <c r="AY33" s="22">
        <v>4.4999999999999998E-2</v>
      </c>
      <c r="AZ33" s="20">
        <v>10.222</v>
      </c>
      <c r="BA33" s="20">
        <v>10.333</v>
      </c>
      <c r="BB33" s="20">
        <v>10.488</v>
      </c>
      <c r="BC33" s="22">
        <v>10.347666666666667</v>
      </c>
      <c r="BD33" s="103">
        <f t="shared" si="4"/>
        <v>291.86998749518142</v>
      </c>
      <c r="BE33" s="169">
        <f t="shared" si="5"/>
        <v>0.29186998749518139</v>
      </c>
      <c r="BF33" s="29">
        <v>6.6100000000000006E-2</v>
      </c>
      <c r="BG33" s="29">
        <v>6.6600000000000006E-2</v>
      </c>
      <c r="BH33" s="29">
        <v>6.5100000000000005E-2</v>
      </c>
      <c r="BI33" s="30">
        <v>6.5933333333333344E-2</v>
      </c>
      <c r="BJ33" s="87">
        <v>7.59</v>
      </c>
      <c r="BK33" s="38">
        <v>4.751979993425965E-2</v>
      </c>
      <c r="BL33" s="38"/>
      <c r="BM33" s="87">
        <v>5.01</v>
      </c>
      <c r="BN33" s="38">
        <v>5.0498968755102923E-2</v>
      </c>
      <c r="BP33">
        <f t="shared" si="6"/>
        <v>0.46434193361623566</v>
      </c>
      <c r="BR33">
        <v>0.11900164021251228</v>
      </c>
    </row>
    <row r="34" spans="1:70" x14ac:dyDescent="0.3">
      <c r="A34" s="98" t="s">
        <v>29</v>
      </c>
      <c r="B34" s="98" t="s">
        <v>170</v>
      </c>
      <c r="C34" s="5" t="s">
        <v>99</v>
      </c>
      <c r="D34" s="6" t="s">
        <v>44</v>
      </c>
      <c r="E34" s="6" t="s">
        <v>100</v>
      </c>
      <c r="F34" s="24">
        <v>13.7</v>
      </c>
      <c r="G34" s="24">
        <v>7.3</v>
      </c>
      <c r="H34" s="24">
        <v>8.1999999999999993</v>
      </c>
      <c r="I34" s="25">
        <v>196</v>
      </c>
      <c r="J34" s="24">
        <v>1.5</v>
      </c>
      <c r="K34" s="24">
        <v>4.2</v>
      </c>
      <c r="L34" s="16">
        <v>2.8</v>
      </c>
      <c r="M34" s="16">
        <v>2.9</v>
      </c>
      <c r="N34" s="16">
        <v>2.9</v>
      </c>
      <c r="O34" s="21">
        <v>2.9</v>
      </c>
      <c r="P34" s="16">
        <v>2.5</v>
      </c>
      <c r="Q34" s="16">
        <v>2.4</v>
      </c>
      <c r="R34" s="16">
        <v>2.5</v>
      </c>
      <c r="S34" s="21">
        <v>2.4666666666666668</v>
      </c>
      <c r="T34" s="18">
        <v>2.508</v>
      </c>
      <c r="U34" s="18">
        <v>2.4740000000000002</v>
      </c>
      <c r="V34" s="18">
        <v>2.5110000000000001</v>
      </c>
      <c r="W34" s="23">
        <v>2.4980000000000002</v>
      </c>
      <c r="X34" s="18">
        <v>2.4620000000000002</v>
      </c>
      <c r="Y34" s="18">
        <v>2.4550000000000001</v>
      </c>
      <c r="Z34" s="18">
        <v>2.4169999999999998</v>
      </c>
      <c r="AA34" s="23">
        <v>2.4449999999999998</v>
      </c>
      <c r="AB34" s="18">
        <v>5.0999999999999997E-2</v>
      </c>
      <c r="AC34" s="18">
        <v>5.0999999999999997E-2</v>
      </c>
      <c r="AD34" s="20">
        <v>0.05</v>
      </c>
      <c r="AE34" s="22">
        <v>5.0999999999999997E-2</v>
      </c>
      <c r="AF34" s="20">
        <v>2.0950000000000002</v>
      </c>
      <c r="AG34" s="20">
        <v>2.1030000000000002</v>
      </c>
      <c r="AH34" s="20">
        <v>2.1760000000000002</v>
      </c>
      <c r="AI34" s="22">
        <v>2.1246666666666667</v>
      </c>
      <c r="AJ34" s="105">
        <f t="shared" si="0"/>
        <v>9.405142571571357</v>
      </c>
      <c r="AK34" s="105">
        <f t="shared" si="1"/>
        <v>0.10632481032479721</v>
      </c>
      <c r="AL34" s="103">
        <f t="shared" si="2"/>
        <v>151.68606173103925</v>
      </c>
      <c r="AM34" s="168">
        <f t="shared" si="3"/>
        <v>2.2412566217631733</v>
      </c>
      <c r="AN34" s="20">
        <v>7.8E-2</v>
      </c>
      <c r="AO34" s="20">
        <v>7.0000000000000007E-2</v>
      </c>
      <c r="AP34" s="20">
        <v>7.4999999999999997E-2</v>
      </c>
      <c r="AQ34" s="22">
        <v>7.3999999999999996E-2</v>
      </c>
      <c r="AR34" s="20">
        <v>4.8000000000000001E-2</v>
      </c>
      <c r="AS34" s="20">
        <v>4.7E-2</v>
      </c>
      <c r="AT34" s="20">
        <v>4.7E-2</v>
      </c>
      <c r="AU34" s="22">
        <v>4.7E-2</v>
      </c>
      <c r="AV34" s="20">
        <v>4.2999999999999997E-2</v>
      </c>
      <c r="AW34" s="20">
        <v>4.1000000000000002E-2</v>
      </c>
      <c r="AX34" s="20">
        <v>4.2000000000000003E-2</v>
      </c>
      <c r="AY34" s="22">
        <v>4.2000000000000003E-2</v>
      </c>
      <c r="AZ34" s="20">
        <v>15.255000000000001</v>
      </c>
      <c r="BA34" s="20">
        <v>15.294</v>
      </c>
      <c r="BB34" s="20">
        <v>15.789</v>
      </c>
      <c r="BC34" s="22">
        <v>15.446</v>
      </c>
      <c r="BD34" s="103">
        <f t="shared" si="4"/>
        <v>435.67540123543841</v>
      </c>
      <c r="BE34" s="169">
        <f t="shared" si="5"/>
        <v>0.43567540123543841</v>
      </c>
      <c r="BF34" s="29">
        <v>7.1900000000000006E-2</v>
      </c>
      <c r="BG34" s="29">
        <v>7.1400000000000005E-2</v>
      </c>
      <c r="BH34" s="29">
        <v>7.0099999999999996E-2</v>
      </c>
      <c r="BI34" s="30">
        <v>7.113333333333334E-2</v>
      </c>
      <c r="BJ34" s="87">
        <v>9.9499999999999993</v>
      </c>
      <c r="BK34" s="38">
        <v>4.8188478464485818E-2</v>
      </c>
      <c r="BL34" s="87">
        <v>3.7</v>
      </c>
      <c r="BN34" s="38">
        <v>8.9948980411180726E-2</v>
      </c>
      <c r="BO34">
        <f t="shared" si="7"/>
        <v>0.3481630160915794</v>
      </c>
      <c r="BQ34">
        <v>0.10632481032479721</v>
      </c>
    </row>
    <row r="35" spans="1:70" x14ac:dyDescent="0.3">
      <c r="A35" s="98" t="s">
        <v>30</v>
      </c>
      <c r="B35" s="98" t="s">
        <v>170</v>
      </c>
      <c r="C35" s="5" t="s">
        <v>101</v>
      </c>
      <c r="D35" s="6" t="s">
        <v>44</v>
      </c>
      <c r="E35" s="6" t="s">
        <v>88</v>
      </c>
      <c r="F35" s="24">
        <v>15.6</v>
      </c>
      <c r="G35" s="24">
        <v>7.2</v>
      </c>
      <c r="H35" s="24">
        <v>9.6</v>
      </c>
      <c r="I35" s="25">
        <v>271</v>
      </c>
      <c r="J35" s="24">
        <v>3.3</v>
      </c>
      <c r="K35" s="24">
        <v>5.2</v>
      </c>
      <c r="L35" s="16">
        <v>3.4</v>
      </c>
      <c r="M35" s="16">
        <v>3.5</v>
      </c>
      <c r="N35" s="16">
        <v>3.9</v>
      </c>
      <c r="O35" s="21">
        <v>3.6</v>
      </c>
      <c r="P35" s="16">
        <v>2.9</v>
      </c>
      <c r="Q35" s="16">
        <v>2.8</v>
      </c>
      <c r="R35" s="16">
        <v>2.8</v>
      </c>
      <c r="S35" s="21">
        <v>2.8333333333333335</v>
      </c>
      <c r="T35" s="18">
        <v>3.0470000000000002</v>
      </c>
      <c r="U35" s="18">
        <v>3.0609999999999999</v>
      </c>
      <c r="V35" s="18">
        <v>3.0419999999999998</v>
      </c>
      <c r="W35" s="23">
        <v>3.05</v>
      </c>
      <c r="X35" s="18">
        <v>3.0449999999999999</v>
      </c>
      <c r="Y35" s="18">
        <v>2.992</v>
      </c>
      <c r="Z35" s="18">
        <v>2.9550000000000001</v>
      </c>
      <c r="AA35" s="23">
        <v>2.9969999999999999</v>
      </c>
      <c r="AB35" s="18">
        <v>0.442</v>
      </c>
      <c r="AC35" s="18">
        <v>0.44900000000000001</v>
      </c>
      <c r="AD35" s="20">
        <v>0.45</v>
      </c>
      <c r="AE35" s="22">
        <v>0.44700000000000001</v>
      </c>
      <c r="AF35" s="20">
        <v>2.1309999999999998</v>
      </c>
      <c r="AG35" s="20">
        <v>2.1549999999999998</v>
      </c>
      <c r="AH35" s="20">
        <v>2.1619999999999999</v>
      </c>
      <c r="AI35" s="22">
        <v>2.1493333333333333</v>
      </c>
      <c r="AJ35" s="105">
        <f t="shared" si="0"/>
        <v>9.514333119154708</v>
      </c>
      <c r="AK35" s="105">
        <f t="shared" si="1"/>
        <v>0.10510458142218633</v>
      </c>
      <c r="AL35" s="103">
        <f t="shared" si="2"/>
        <v>153.44708598081911</v>
      </c>
      <c r="AM35" s="168">
        <f t="shared" si="3"/>
        <v>2.2527994109723557</v>
      </c>
      <c r="AN35" s="20">
        <v>0.111</v>
      </c>
      <c r="AO35" s="20">
        <v>0.13100000000000001</v>
      </c>
      <c r="AP35" s="20">
        <v>0.108</v>
      </c>
      <c r="AQ35" s="22">
        <v>0.11700000000000001</v>
      </c>
      <c r="AR35" s="20">
        <v>5.3999999999999999E-2</v>
      </c>
      <c r="AS35" s="20">
        <v>5.1999999999999998E-2</v>
      </c>
      <c r="AT35" s="20">
        <v>5.0999999999999997E-2</v>
      </c>
      <c r="AU35" s="22">
        <v>5.1999999999999998E-2</v>
      </c>
      <c r="AV35" s="20">
        <v>4.9000000000000002E-2</v>
      </c>
      <c r="AW35" s="20">
        <v>4.5999999999999999E-2</v>
      </c>
      <c r="AX35" s="20">
        <v>4.5999999999999999E-2</v>
      </c>
      <c r="AY35" s="22">
        <v>4.7E-2</v>
      </c>
      <c r="AZ35" s="20">
        <v>28.244</v>
      </c>
      <c r="BA35" s="20">
        <v>28.49</v>
      </c>
      <c r="BB35" s="20">
        <v>28.652000000000001</v>
      </c>
      <c r="BC35" s="22">
        <v>28.462</v>
      </c>
      <c r="BD35" s="103">
        <f t="shared" si="4"/>
        <v>802.80935322821767</v>
      </c>
      <c r="BE35" s="169">
        <f t="shared" si="5"/>
        <v>0.80280935322821767</v>
      </c>
      <c r="BF35" s="29">
        <v>7.9000000000000001E-2</v>
      </c>
      <c r="BG35" s="29">
        <v>7.7200000000000005E-2</v>
      </c>
      <c r="BH35" s="29">
        <v>7.8399999999999997E-2</v>
      </c>
      <c r="BI35" s="30">
        <v>7.8200000000000006E-2</v>
      </c>
      <c r="BJ35" s="87">
        <v>10.210000000000001</v>
      </c>
      <c r="BK35" s="38">
        <v>7.3846800180507155E-2</v>
      </c>
      <c r="BL35" s="87">
        <v>2.8</v>
      </c>
      <c r="BN35" s="38">
        <v>0.25545035299686436</v>
      </c>
      <c r="BO35">
        <f t="shared" si="7"/>
        <v>0.19113764103991215</v>
      </c>
      <c r="BQ35">
        <v>0.10510458142218633</v>
      </c>
    </row>
    <row r="36" spans="1:70" x14ac:dyDescent="0.3">
      <c r="A36" s="7" t="s">
        <v>31</v>
      </c>
      <c r="B36" s="107" t="s">
        <v>169</v>
      </c>
      <c r="C36" s="5" t="s">
        <v>102</v>
      </c>
      <c r="D36" s="6" t="s">
        <v>103</v>
      </c>
      <c r="E36" s="6" t="s">
        <v>36</v>
      </c>
      <c r="F36" s="24">
        <v>14.5</v>
      </c>
      <c r="G36" s="24">
        <v>7.8</v>
      </c>
      <c r="H36" s="24">
        <v>9.6999999999999993</v>
      </c>
      <c r="I36" s="25">
        <v>154</v>
      </c>
      <c r="J36" s="24">
        <v>1.5</v>
      </c>
      <c r="K36" s="24">
        <v>3.6</v>
      </c>
      <c r="L36" s="16">
        <v>2.6</v>
      </c>
      <c r="M36" s="16">
        <v>2.6</v>
      </c>
      <c r="N36" s="16">
        <v>2.7</v>
      </c>
      <c r="O36" s="21">
        <v>2.6</v>
      </c>
      <c r="P36" s="16">
        <v>2.2999999999999998</v>
      </c>
      <c r="Q36" s="16">
        <v>2.2000000000000002</v>
      </c>
      <c r="R36" s="16">
        <v>2.2000000000000002</v>
      </c>
      <c r="S36" s="21">
        <v>2.2333333333333334</v>
      </c>
      <c r="T36" s="18">
        <v>2.2370000000000001</v>
      </c>
      <c r="U36" s="18">
        <v>2.2309999999999999</v>
      </c>
      <c r="V36" s="18">
        <v>2.2229999999999999</v>
      </c>
      <c r="W36" s="23">
        <v>2.23</v>
      </c>
      <c r="X36" s="18">
        <v>2.1680000000000001</v>
      </c>
      <c r="Y36" s="18">
        <v>2.1520000000000001</v>
      </c>
      <c r="Z36" s="18">
        <v>2.145</v>
      </c>
      <c r="AA36" s="23">
        <v>2.1549999999999998</v>
      </c>
      <c r="AB36" s="18">
        <v>3.5000000000000003E-2</v>
      </c>
      <c r="AC36" s="18">
        <v>3.5000000000000003E-2</v>
      </c>
      <c r="AD36" s="20">
        <v>3.4000000000000002E-2</v>
      </c>
      <c r="AE36" s="22">
        <v>3.5000000000000003E-2</v>
      </c>
      <c r="AF36" s="20">
        <v>1.88</v>
      </c>
      <c r="AG36" s="20">
        <v>1.883</v>
      </c>
      <c r="AH36" s="20">
        <v>1.9059999999999999</v>
      </c>
      <c r="AI36" s="22">
        <v>1.8896666666666666</v>
      </c>
      <c r="AJ36" s="105">
        <f t="shared" si="0"/>
        <v>8.3648812736488889</v>
      </c>
      <c r="AK36" s="105">
        <f t="shared" si="1"/>
        <v>0.11954742300410257</v>
      </c>
      <c r="AL36" s="103">
        <f t="shared" si="2"/>
        <v>134.9087361081364</v>
      </c>
      <c r="AM36" s="168">
        <f t="shared" si="3"/>
        <v>2.1240421411101948</v>
      </c>
      <c r="AN36" s="20">
        <v>7.0000000000000007E-2</v>
      </c>
      <c r="AO36" s="20">
        <v>6.8000000000000005E-2</v>
      </c>
      <c r="AP36" s="20">
        <v>6.6000000000000003E-2</v>
      </c>
      <c r="AQ36" s="22">
        <v>6.8000000000000005E-2</v>
      </c>
      <c r="AR36" s="20">
        <v>4.1000000000000002E-2</v>
      </c>
      <c r="AS36" s="20">
        <v>4.2000000000000003E-2</v>
      </c>
      <c r="AT36" s="20">
        <v>4.1000000000000002E-2</v>
      </c>
      <c r="AU36" s="22">
        <v>4.1000000000000002E-2</v>
      </c>
      <c r="AV36" s="20">
        <v>3.5999999999999997E-2</v>
      </c>
      <c r="AW36" s="20">
        <v>3.4000000000000002E-2</v>
      </c>
      <c r="AX36" s="20">
        <v>3.5000000000000003E-2</v>
      </c>
      <c r="AY36" s="22">
        <v>3.5000000000000003E-2</v>
      </c>
      <c r="AZ36" s="20">
        <v>10.65</v>
      </c>
      <c r="BA36" s="20">
        <v>10.653</v>
      </c>
      <c r="BB36" s="20">
        <v>10.795999999999999</v>
      </c>
      <c r="BC36" s="22">
        <v>10.699666666666667</v>
      </c>
      <c r="BD36" s="103">
        <f t="shared" si="4"/>
        <v>301.79862541016752</v>
      </c>
      <c r="BE36" s="169">
        <f t="shared" si="5"/>
        <v>0.3017986254101675</v>
      </c>
      <c r="BF36" s="29">
        <v>6.6699999999999995E-2</v>
      </c>
      <c r="BG36" s="29">
        <v>6.8000000000000005E-2</v>
      </c>
      <c r="BH36" s="29">
        <v>6.6600000000000006E-2</v>
      </c>
      <c r="BI36" s="30">
        <v>6.7099999999999993E-2</v>
      </c>
      <c r="BJ36" s="87">
        <v>7.58</v>
      </c>
      <c r="BK36" s="38">
        <v>4.3971377149460686E-2</v>
      </c>
      <c r="BL36" s="38"/>
      <c r="BM36" s="87">
        <v>4.32</v>
      </c>
      <c r="BN36" s="38">
        <v>7.4228034550296279E-2</v>
      </c>
      <c r="BP36">
        <f t="shared" si="6"/>
        <v>0.4470157407933355</v>
      </c>
      <c r="BR36">
        <v>0.11954742300410257</v>
      </c>
    </row>
    <row r="37" spans="1:70" x14ac:dyDescent="0.3">
      <c r="A37" s="98" t="s">
        <v>32</v>
      </c>
      <c r="B37" s="98" t="s">
        <v>170</v>
      </c>
      <c r="C37" s="5" t="s">
        <v>104</v>
      </c>
      <c r="D37" s="6" t="s">
        <v>44</v>
      </c>
      <c r="E37" s="6" t="s">
        <v>105</v>
      </c>
      <c r="F37" s="24">
        <v>14.2</v>
      </c>
      <c r="G37" s="24">
        <v>7.6</v>
      </c>
      <c r="H37" s="24">
        <v>7.4</v>
      </c>
      <c r="I37" s="25">
        <v>333</v>
      </c>
      <c r="J37" s="24">
        <v>2</v>
      </c>
      <c r="K37" s="24">
        <v>6</v>
      </c>
      <c r="L37" s="16">
        <v>4.9000000000000004</v>
      </c>
      <c r="M37" s="16">
        <v>4.9000000000000004</v>
      </c>
      <c r="N37" s="16">
        <v>5</v>
      </c>
      <c r="O37" s="21">
        <v>4.9000000000000004</v>
      </c>
      <c r="P37" s="16">
        <v>4.4000000000000004</v>
      </c>
      <c r="Q37" s="16">
        <v>4.4000000000000004</v>
      </c>
      <c r="R37" s="16">
        <v>4.5</v>
      </c>
      <c r="S37" s="21">
        <v>4.4333333333333336</v>
      </c>
      <c r="T37" s="18">
        <v>4.3449999999999998</v>
      </c>
      <c r="U37" s="18">
        <v>4.3579999999999997</v>
      </c>
      <c r="V37" s="18">
        <v>4.3769999999999998</v>
      </c>
      <c r="W37" s="23">
        <v>4.3600000000000003</v>
      </c>
      <c r="X37" s="18">
        <v>4.306</v>
      </c>
      <c r="Y37" s="18">
        <v>4.3289999999999997</v>
      </c>
      <c r="Z37" s="18">
        <v>4.2670000000000003</v>
      </c>
      <c r="AA37" s="23">
        <v>4.3010000000000002</v>
      </c>
      <c r="AB37" s="18">
        <v>0.09</v>
      </c>
      <c r="AC37" s="18">
        <v>8.5999999999999993E-2</v>
      </c>
      <c r="AD37" s="20">
        <v>8.6999999999999994E-2</v>
      </c>
      <c r="AE37" s="22">
        <v>8.7999999999999995E-2</v>
      </c>
      <c r="AF37" s="20">
        <v>3.6840000000000002</v>
      </c>
      <c r="AG37" s="20">
        <v>3.6970000000000001</v>
      </c>
      <c r="AH37" s="20">
        <v>3.762</v>
      </c>
      <c r="AI37" s="22">
        <v>3.7143333333333337</v>
      </c>
      <c r="AJ37" s="105">
        <f t="shared" si="0"/>
        <v>16.442030698936247</v>
      </c>
      <c r="AK37" s="105">
        <f t="shared" si="1"/>
        <v>6.0819738042740497E-2</v>
      </c>
      <c r="AL37" s="103">
        <f t="shared" si="2"/>
        <v>265.17693534185287</v>
      </c>
      <c r="AM37" s="168">
        <f t="shared" si="3"/>
        <v>2.7998409038329455</v>
      </c>
      <c r="AN37" s="20">
        <v>0.15</v>
      </c>
      <c r="AO37" s="20">
        <v>0.14099999999999999</v>
      </c>
      <c r="AP37" s="20">
        <v>0.14599999999999999</v>
      </c>
      <c r="AQ37" s="22">
        <v>0.14599999999999999</v>
      </c>
      <c r="AR37" s="20">
        <v>9.4E-2</v>
      </c>
      <c r="AS37" s="20">
        <v>0.09</v>
      </c>
      <c r="AT37" s="20">
        <v>0.1</v>
      </c>
      <c r="AU37" s="22">
        <v>9.5000000000000001E-2</v>
      </c>
      <c r="AV37" s="20">
        <v>9.1999999999999998E-2</v>
      </c>
      <c r="AW37" s="20">
        <v>8.8999999999999996E-2</v>
      </c>
      <c r="AX37" s="20">
        <v>0.09</v>
      </c>
      <c r="AY37" s="22">
        <v>0.09</v>
      </c>
      <c r="AZ37" s="20">
        <v>26.077000000000002</v>
      </c>
      <c r="BA37" s="20">
        <v>26.158000000000001</v>
      </c>
      <c r="BB37" s="20">
        <v>26.555</v>
      </c>
      <c r="BC37" s="22">
        <v>26.263333333333332</v>
      </c>
      <c r="BD37" s="103">
        <f t="shared" si="4"/>
        <v>740.79297473650558</v>
      </c>
      <c r="BE37" s="169">
        <f t="shared" si="5"/>
        <v>0.74079297473650563</v>
      </c>
      <c r="BF37" s="29">
        <v>0.1101</v>
      </c>
      <c r="BG37" s="29">
        <v>0.1085</v>
      </c>
      <c r="BH37" s="29">
        <v>0.11020000000000001</v>
      </c>
      <c r="BI37" s="30">
        <v>0.10960000000000002</v>
      </c>
      <c r="BJ37" s="87">
        <v>12.01</v>
      </c>
      <c r="BK37" s="38">
        <v>6.2917345331252109E-2</v>
      </c>
      <c r="BL37" s="87">
        <v>5.67</v>
      </c>
      <c r="BN37" s="38">
        <v>2.0372846471893528E-2</v>
      </c>
      <c r="BO37">
        <f t="shared" si="7"/>
        <v>0.35796362058667508</v>
      </c>
      <c r="BQ37">
        <v>6.0819738042740497E-2</v>
      </c>
    </row>
    <row r="38" spans="1:70" x14ac:dyDescent="0.3">
      <c r="A38" s="7" t="s">
        <v>33</v>
      </c>
      <c r="B38" s="107" t="s">
        <v>169</v>
      </c>
      <c r="C38" s="5" t="s">
        <v>106</v>
      </c>
      <c r="D38" s="6" t="s">
        <v>107</v>
      </c>
      <c r="E38" s="6" t="s">
        <v>36</v>
      </c>
      <c r="F38" s="24">
        <v>15.1</v>
      </c>
      <c r="G38" s="24">
        <v>8.5</v>
      </c>
      <c r="H38" s="24">
        <v>10.8</v>
      </c>
      <c r="I38" s="25">
        <v>240</v>
      </c>
      <c r="J38" s="24">
        <v>1.6</v>
      </c>
      <c r="K38" s="24">
        <v>4.2</v>
      </c>
      <c r="L38" s="16">
        <v>3</v>
      </c>
      <c r="M38" s="16">
        <v>3.1</v>
      </c>
      <c r="N38" s="16">
        <v>2.9</v>
      </c>
      <c r="O38" s="21">
        <v>3</v>
      </c>
      <c r="P38" s="16">
        <v>2.6</v>
      </c>
      <c r="Q38" s="16">
        <v>2.4</v>
      </c>
      <c r="R38" s="16">
        <v>2.4</v>
      </c>
      <c r="S38" s="21">
        <v>2.4666666666666668</v>
      </c>
      <c r="T38" s="18">
        <v>2.456</v>
      </c>
      <c r="U38" s="18">
        <v>2.4260000000000002</v>
      </c>
      <c r="V38" s="18">
        <v>2.4289999999999998</v>
      </c>
      <c r="W38" s="23">
        <v>2.4369999999999998</v>
      </c>
      <c r="X38" s="18">
        <v>2.38</v>
      </c>
      <c r="Y38" s="18">
        <v>2.3959999999999999</v>
      </c>
      <c r="Z38" s="18">
        <v>2.3149999999999999</v>
      </c>
      <c r="AA38" s="23">
        <v>2.3639999999999999</v>
      </c>
      <c r="AB38" s="18">
        <v>3.5999999999999997E-2</v>
      </c>
      <c r="AC38" s="18">
        <v>3.3000000000000002E-2</v>
      </c>
      <c r="AD38" s="20">
        <v>3.3000000000000002E-2</v>
      </c>
      <c r="AE38" s="22">
        <v>3.4000000000000002E-2</v>
      </c>
      <c r="AF38" s="20">
        <v>2.0299999999999998</v>
      </c>
      <c r="AG38" s="20">
        <v>2.048</v>
      </c>
      <c r="AH38" s="20">
        <v>2.0569999999999999</v>
      </c>
      <c r="AI38" s="22">
        <v>2.0449999999999999</v>
      </c>
      <c r="AJ38" s="105">
        <f t="shared" si="0"/>
        <v>9.0524866138359386</v>
      </c>
      <c r="AK38" s="105">
        <f t="shared" si="1"/>
        <v>0.11046688525024571</v>
      </c>
      <c r="AL38" s="103">
        <f t="shared" si="2"/>
        <v>145.99842935675019</v>
      </c>
      <c r="AM38" s="168">
        <f t="shared" si="3"/>
        <v>2.2030394839309033</v>
      </c>
      <c r="AN38" s="20">
        <v>9.6000000000000002E-2</v>
      </c>
      <c r="AO38" s="20">
        <v>9.2999999999999999E-2</v>
      </c>
      <c r="AP38" s="20">
        <v>9.4E-2</v>
      </c>
      <c r="AQ38" s="22">
        <v>9.4E-2</v>
      </c>
      <c r="AR38" s="20">
        <v>5.1999999999999998E-2</v>
      </c>
      <c r="AS38" s="20">
        <v>5.5E-2</v>
      </c>
      <c r="AT38" s="20">
        <v>5.0999999999999997E-2</v>
      </c>
      <c r="AU38" s="22">
        <v>5.2999999999999999E-2</v>
      </c>
      <c r="AV38" s="20">
        <v>4.5999999999999999E-2</v>
      </c>
      <c r="AW38" s="20">
        <v>4.2999999999999997E-2</v>
      </c>
      <c r="AX38" s="20">
        <v>4.2999999999999997E-2</v>
      </c>
      <c r="AY38" s="22">
        <v>4.3999999999999997E-2</v>
      </c>
      <c r="AZ38" s="20">
        <v>12.221</v>
      </c>
      <c r="BA38" s="20">
        <v>12.375</v>
      </c>
      <c r="BB38" s="20">
        <v>12.38</v>
      </c>
      <c r="BC38" s="22">
        <v>12.325333333333333</v>
      </c>
      <c r="BD38" s="103">
        <f t="shared" si="4"/>
        <v>347.6527609323141</v>
      </c>
      <c r="BE38" s="169">
        <f t="shared" si="5"/>
        <v>0.34765276093231412</v>
      </c>
      <c r="BF38" s="29">
        <v>7.1099999999999997E-2</v>
      </c>
      <c r="BG38" s="29">
        <v>7.1499999999999994E-2</v>
      </c>
      <c r="BH38" s="29">
        <v>6.9800000000000001E-2</v>
      </c>
      <c r="BI38" s="30">
        <v>7.0800000000000002E-2</v>
      </c>
      <c r="BJ38" s="87">
        <v>8.58</v>
      </c>
      <c r="BK38" s="38">
        <v>3.6040659261198781E-2</v>
      </c>
      <c r="BL38" s="38"/>
      <c r="BM38" s="87">
        <v>4.87</v>
      </c>
      <c r="BN38" s="38">
        <v>2.3995032033820567E-2</v>
      </c>
      <c r="BP38">
        <f t="shared" si="6"/>
        <v>0.41995475302776386</v>
      </c>
      <c r="BR38">
        <v>0.11046688525024571</v>
      </c>
    </row>
    <row r="39" spans="1:70" x14ac:dyDescent="0.3">
      <c r="BJ39" s="84"/>
      <c r="BK39" s="84"/>
      <c r="BL39" s="84"/>
      <c r="BM39" s="84"/>
      <c r="BN39" s="84"/>
    </row>
    <row r="40" spans="1:70" x14ac:dyDescent="0.3">
      <c r="BJ40" s="84"/>
      <c r="BK40" s="84"/>
      <c r="BL40" s="84"/>
      <c r="BM40" s="84"/>
      <c r="BN40" s="84"/>
    </row>
    <row r="41" spans="1:70" x14ac:dyDescent="0.3">
      <c r="BJ41" s="84"/>
      <c r="BK41" s="84"/>
      <c r="BL41" s="84"/>
      <c r="BM41" s="84"/>
      <c r="BN41" s="84"/>
    </row>
    <row r="42" spans="1:70" x14ac:dyDescent="0.3">
      <c r="BJ42" s="84"/>
      <c r="BK42" s="84"/>
      <c r="BL42" s="84"/>
      <c r="BM42" s="84"/>
      <c r="BN42" s="84"/>
    </row>
    <row r="43" spans="1:70" x14ac:dyDescent="0.3">
      <c r="BJ43" s="84"/>
      <c r="BK43" s="84"/>
      <c r="BL43" s="84"/>
      <c r="BM43" s="84"/>
      <c r="BN43" s="84"/>
    </row>
    <row r="44" spans="1:70" x14ac:dyDescent="0.3">
      <c r="BJ44" s="84"/>
      <c r="BK44" s="84"/>
      <c r="BL44" s="84"/>
      <c r="BM44" s="84"/>
      <c r="BN44" s="84"/>
    </row>
  </sheetData>
  <mergeCells count="20">
    <mergeCell ref="P1:S1"/>
    <mergeCell ref="T1:W1"/>
    <mergeCell ref="X1:AA1"/>
    <mergeCell ref="L1:O1"/>
    <mergeCell ref="A1:A2"/>
    <mergeCell ref="C1:C2"/>
    <mergeCell ref="D1:D2"/>
    <mergeCell ref="E1:E2"/>
    <mergeCell ref="F1:I1"/>
    <mergeCell ref="J1:J2"/>
    <mergeCell ref="K1:K2"/>
    <mergeCell ref="AB1:AE1"/>
    <mergeCell ref="AF1:AI1"/>
    <mergeCell ref="AN1:AQ1"/>
    <mergeCell ref="BJ1:BK1"/>
    <mergeCell ref="BM1:BN1"/>
    <mergeCell ref="BF1:BI1"/>
    <mergeCell ref="AR1:AU1"/>
    <mergeCell ref="AV1:AY1"/>
    <mergeCell ref="AZ1:BC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44"/>
  <sheetViews>
    <sheetView zoomScale="80" zoomScaleNormal="80" workbookViewId="0">
      <pane xSplit="5" ySplit="1" topLeftCell="AH2" activePane="bottomRight" state="frozen"/>
      <selection pane="topRight" activeCell="E1" sqref="E1"/>
      <selection pane="bottomLeft" activeCell="A2" sqref="A2"/>
      <selection pane="bottomRight" activeCell="AN10" sqref="AN10"/>
    </sheetView>
  </sheetViews>
  <sheetFormatPr defaultRowHeight="16.5" x14ac:dyDescent="0.3"/>
  <cols>
    <col min="1" max="2" width="9" style="1"/>
    <col min="3" max="3" width="29.875" customWidth="1"/>
    <col min="4" max="4" width="14.75" style="2" customWidth="1"/>
    <col min="5" max="5" width="10.375" style="2" customWidth="1"/>
    <col min="6" max="18" width="9.125" style="1" bestFit="1" customWidth="1"/>
    <col min="19" max="19" width="9.125" style="3" bestFit="1" customWidth="1"/>
    <col min="20" max="29" width="9.125" style="1" bestFit="1" customWidth="1"/>
    <col min="30" max="54" width="9.125" bestFit="1" customWidth="1"/>
    <col min="55" max="55" width="9.25" bestFit="1" customWidth="1"/>
    <col min="56" max="60" width="9.125" bestFit="1" customWidth="1"/>
    <col min="61" max="61" width="9.25" bestFit="1" customWidth="1"/>
    <col min="62" max="63" width="9.125" bestFit="1" customWidth="1"/>
    <col min="67" max="68" width="9.125" bestFit="1" customWidth="1"/>
    <col min="70" max="70" width="9.25" bestFit="1" customWidth="1"/>
    <col min="72" max="72" width="9.25" bestFit="1" customWidth="1"/>
  </cols>
  <sheetData>
    <row r="1" spans="1:72" s="1" customFormat="1" x14ac:dyDescent="0.3">
      <c r="A1" s="291" t="s">
        <v>118</v>
      </c>
      <c r="B1" s="163"/>
      <c r="C1" s="293" t="s">
        <v>119</v>
      </c>
      <c r="D1" s="295" t="s">
        <v>120</v>
      </c>
      <c r="E1" s="295" t="s">
        <v>121</v>
      </c>
      <c r="F1" s="293" t="s">
        <v>122</v>
      </c>
      <c r="G1" s="293"/>
      <c r="H1" s="293"/>
      <c r="I1" s="293"/>
      <c r="J1" s="300" t="s">
        <v>123</v>
      </c>
      <c r="K1" s="301" t="s">
        <v>133</v>
      </c>
      <c r="L1" s="297" t="s">
        <v>124</v>
      </c>
      <c r="M1" s="298"/>
      <c r="N1" s="298"/>
      <c r="O1" s="299"/>
      <c r="P1" s="297" t="s">
        <v>125</v>
      </c>
      <c r="Q1" s="298"/>
      <c r="R1" s="298"/>
      <c r="S1" s="299"/>
      <c r="T1" s="297" t="s">
        <v>135</v>
      </c>
      <c r="U1" s="298"/>
      <c r="V1" s="298"/>
      <c r="W1" s="299"/>
      <c r="X1" s="297" t="s">
        <v>126</v>
      </c>
      <c r="Y1" s="298"/>
      <c r="Z1" s="298"/>
      <c r="AA1" s="299"/>
      <c r="AB1" s="297" t="s">
        <v>127</v>
      </c>
      <c r="AC1" s="298"/>
      <c r="AD1" s="298"/>
      <c r="AE1" s="299"/>
      <c r="AF1" s="297" t="s">
        <v>128</v>
      </c>
      <c r="AG1" s="298"/>
      <c r="AH1" s="298"/>
      <c r="AI1" s="299"/>
      <c r="AJ1" s="102" t="s">
        <v>163</v>
      </c>
      <c r="AK1" s="102" t="s">
        <v>168</v>
      </c>
      <c r="AL1" s="102" t="s">
        <v>166</v>
      </c>
      <c r="AM1" s="102" t="s">
        <v>188</v>
      </c>
      <c r="AN1" s="297" t="s">
        <v>129</v>
      </c>
      <c r="AO1" s="298"/>
      <c r="AP1" s="298"/>
      <c r="AQ1" s="299"/>
      <c r="AR1" s="297" t="s">
        <v>130</v>
      </c>
      <c r="AS1" s="298"/>
      <c r="AT1" s="298"/>
      <c r="AU1" s="299"/>
      <c r="AV1" s="297" t="s">
        <v>131</v>
      </c>
      <c r="AW1" s="298"/>
      <c r="AX1" s="298"/>
      <c r="AY1" s="299"/>
      <c r="AZ1" s="297" t="s">
        <v>132</v>
      </c>
      <c r="BA1" s="298"/>
      <c r="BB1" s="298"/>
      <c r="BC1" s="299"/>
      <c r="BD1" s="102" t="s">
        <v>165</v>
      </c>
      <c r="BE1" s="102" t="s">
        <v>189</v>
      </c>
      <c r="BF1" s="297" t="s">
        <v>134</v>
      </c>
      <c r="BG1" s="298"/>
      <c r="BH1" s="298"/>
      <c r="BI1" s="299"/>
      <c r="BJ1" s="297" t="s">
        <v>160</v>
      </c>
      <c r="BK1" s="298"/>
      <c r="BL1" s="167"/>
      <c r="BM1" s="297" t="s">
        <v>161</v>
      </c>
      <c r="BN1" s="298"/>
      <c r="BO1" s="298"/>
      <c r="BP1" s="298"/>
      <c r="BQ1" s="1" t="s">
        <v>164</v>
      </c>
      <c r="BS1" s="1" t="s">
        <v>167</v>
      </c>
    </row>
    <row r="2" spans="1:72" s="1" customFormat="1" ht="17.25" thickBot="1" x14ac:dyDescent="0.35">
      <c r="A2" s="292"/>
      <c r="B2" s="164"/>
      <c r="C2" s="294"/>
      <c r="D2" s="296"/>
      <c r="E2" s="296"/>
      <c r="F2" s="166" t="s">
        <v>111</v>
      </c>
      <c r="G2" s="166" t="s">
        <v>110</v>
      </c>
      <c r="H2" s="166" t="s">
        <v>112</v>
      </c>
      <c r="I2" s="166" t="s">
        <v>113</v>
      </c>
      <c r="J2" s="294"/>
      <c r="K2" s="302"/>
      <c r="L2" s="13" t="s">
        <v>115</v>
      </c>
      <c r="M2" s="13" t="s">
        <v>116</v>
      </c>
      <c r="N2" s="13" t="s">
        <v>117</v>
      </c>
      <c r="O2" s="166" t="s">
        <v>114</v>
      </c>
      <c r="P2" s="13" t="s">
        <v>115</v>
      </c>
      <c r="Q2" s="13" t="s">
        <v>116</v>
      </c>
      <c r="R2" s="13" t="s">
        <v>117</v>
      </c>
      <c r="S2" s="166" t="s">
        <v>114</v>
      </c>
      <c r="T2" s="13" t="s">
        <v>115</v>
      </c>
      <c r="U2" s="13" t="s">
        <v>116</v>
      </c>
      <c r="V2" s="13" t="s">
        <v>117</v>
      </c>
      <c r="W2" s="166" t="s">
        <v>114</v>
      </c>
      <c r="X2" s="13" t="s">
        <v>115</v>
      </c>
      <c r="Y2" s="13" t="s">
        <v>116</v>
      </c>
      <c r="Z2" s="13" t="s">
        <v>117</v>
      </c>
      <c r="AA2" s="166" t="s">
        <v>114</v>
      </c>
      <c r="AB2" s="13" t="s">
        <v>115</v>
      </c>
      <c r="AC2" s="13" t="s">
        <v>116</v>
      </c>
      <c r="AD2" s="13" t="s">
        <v>117</v>
      </c>
      <c r="AE2" s="166" t="s">
        <v>114</v>
      </c>
      <c r="AF2" s="13" t="s">
        <v>115</v>
      </c>
      <c r="AG2" s="13" t="s">
        <v>116</v>
      </c>
      <c r="AH2" s="13" t="s">
        <v>117</v>
      </c>
      <c r="AI2" s="166" t="s">
        <v>114</v>
      </c>
      <c r="AJ2" s="104"/>
      <c r="AK2" s="104"/>
      <c r="AL2" s="104"/>
      <c r="AM2" s="104"/>
      <c r="AN2" s="13" t="s">
        <v>115</v>
      </c>
      <c r="AO2" s="13" t="s">
        <v>116</v>
      </c>
      <c r="AP2" s="13" t="s">
        <v>117</v>
      </c>
      <c r="AQ2" s="166" t="s">
        <v>114</v>
      </c>
      <c r="AR2" s="13" t="s">
        <v>115</v>
      </c>
      <c r="AS2" s="13" t="s">
        <v>116</v>
      </c>
      <c r="AT2" s="13" t="s">
        <v>117</v>
      </c>
      <c r="AU2" s="166" t="s">
        <v>114</v>
      </c>
      <c r="AV2" s="13" t="s">
        <v>115</v>
      </c>
      <c r="AW2" s="13" t="s">
        <v>116</v>
      </c>
      <c r="AX2" s="13" t="s">
        <v>117</v>
      </c>
      <c r="AY2" s="166" t="s">
        <v>114</v>
      </c>
      <c r="AZ2" s="13" t="s">
        <v>115</v>
      </c>
      <c r="BA2" s="13" t="s">
        <v>116</v>
      </c>
      <c r="BB2" s="13" t="s">
        <v>117</v>
      </c>
      <c r="BC2" s="166" t="s">
        <v>114</v>
      </c>
      <c r="BD2" s="166"/>
      <c r="BE2" s="166"/>
      <c r="BF2" s="13" t="s">
        <v>115</v>
      </c>
      <c r="BG2" s="13" t="s">
        <v>116</v>
      </c>
      <c r="BH2" s="13" t="s">
        <v>117</v>
      </c>
      <c r="BI2" s="166" t="s">
        <v>114</v>
      </c>
      <c r="BJ2" s="85" t="s">
        <v>114</v>
      </c>
      <c r="BK2" s="88" t="s">
        <v>162</v>
      </c>
      <c r="BL2" s="88"/>
      <c r="BM2" s="85" t="s">
        <v>114</v>
      </c>
      <c r="BN2" s="85"/>
      <c r="BO2" s="85"/>
      <c r="BP2" s="88" t="s">
        <v>162</v>
      </c>
    </row>
    <row r="3" spans="1:72" x14ac:dyDescent="0.3">
      <c r="A3" s="208" t="s">
        <v>136</v>
      </c>
      <c r="B3" s="208" t="s">
        <v>169</v>
      </c>
      <c r="C3" s="209" t="s">
        <v>34</v>
      </c>
      <c r="D3" s="210" t="s">
        <v>35</v>
      </c>
      <c r="E3" s="210" t="s">
        <v>36</v>
      </c>
      <c r="F3" s="181">
        <v>11.2</v>
      </c>
      <c r="G3" s="181">
        <v>7.3</v>
      </c>
      <c r="H3" s="181">
        <v>11.8</v>
      </c>
      <c r="I3" s="178">
        <v>101</v>
      </c>
      <c r="J3" s="181">
        <v>1.2</v>
      </c>
      <c r="K3" s="181">
        <v>1.9</v>
      </c>
      <c r="L3" s="182">
        <v>1.3</v>
      </c>
      <c r="M3" s="182">
        <v>1.2</v>
      </c>
      <c r="N3" s="182">
        <v>1.3</v>
      </c>
      <c r="O3" s="181">
        <v>1.3</v>
      </c>
      <c r="P3" s="182">
        <v>1.2</v>
      </c>
      <c r="Q3" s="182">
        <v>1.1000000000000001</v>
      </c>
      <c r="R3" s="182">
        <v>1.1000000000000001</v>
      </c>
      <c r="S3" s="181">
        <v>1.1333333333333333</v>
      </c>
      <c r="T3" s="183">
        <v>1.1439999999999999</v>
      </c>
      <c r="U3" s="183">
        <v>1.1479999999999999</v>
      </c>
      <c r="V3" s="183">
        <v>1.141</v>
      </c>
      <c r="W3" s="184">
        <v>1.1439999999999999</v>
      </c>
      <c r="X3" s="183">
        <v>1.129</v>
      </c>
      <c r="Y3" s="183">
        <v>1.123</v>
      </c>
      <c r="Z3" s="183">
        <v>1.1120000000000001</v>
      </c>
      <c r="AA3" s="184">
        <v>1.121</v>
      </c>
      <c r="AB3" s="183">
        <v>1.7999999999999999E-2</v>
      </c>
      <c r="AC3" s="183">
        <v>2.1000000000000001E-2</v>
      </c>
      <c r="AD3" s="185">
        <v>1.7999999999999999E-2</v>
      </c>
      <c r="AE3" s="186">
        <v>1.9E-2</v>
      </c>
      <c r="AF3" s="185">
        <v>0.94799999999999995</v>
      </c>
      <c r="AG3" s="185">
        <v>0.95499999999999996</v>
      </c>
      <c r="AH3" s="185">
        <v>0.97699999999999998</v>
      </c>
      <c r="AI3" s="186">
        <v>0.96</v>
      </c>
      <c r="AJ3" s="187">
        <f>(AI3*62.004)/14.007</f>
        <v>4.2495780681088027</v>
      </c>
      <c r="AK3" s="187">
        <f>1/AJ3</f>
        <v>0.2353174795174505</v>
      </c>
      <c r="AL3" s="188">
        <f>((AJ3*0.001)/62.004)*1000*1000</f>
        <v>68.537159991432873</v>
      </c>
      <c r="AM3" s="189">
        <f>LN(AJ3)</f>
        <v>1.4468196999158831</v>
      </c>
      <c r="AN3" s="185">
        <v>2.5000000000000001E-2</v>
      </c>
      <c r="AO3" s="185">
        <v>2.5000000000000001E-2</v>
      </c>
      <c r="AP3" s="185">
        <v>1.7000000000000001E-2</v>
      </c>
      <c r="AQ3" s="186">
        <v>2.1999999999999999E-2</v>
      </c>
      <c r="AR3" s="185">
        <v>8.0000000000000002E-3</v>
      </c>
      <c r="AS3" s="185">
        <v>0.01</v>
      </c>
      <c r="AT3" s="185">
        <v>0.01</v>
      </c>
      <c r="AU3" s="186">
        <v>8.9999999999999993E-3</v>
      </c>
      <c r="AV3" s="185">
        <v>5.0000000000000001E-3</v>
      </c>
      <c r="AW3" s="185">
        <v>5.0000000000000001E-3</v>
      </c>
      <c r="AX3" s="185">
        <v>3.0000000000000001E-3</v>
      </c>
      <c r="AY3" s="186">
        <v>4.0000000000000001E-3</v>
      </c>
      <c r="AZ3" s="185">
        <v>9.4570000000000007</v>
      </c>
      <c r="BA3" s="185">
        <v>9.5690000000000008</v>
      </c>
      <c r="BB3" s="185">
        <v>9.7430000000000003</v>
      </c>
      <c r="BC3" s="186">
        <v>9.5896666666666679</v>
      </c>
      <c r="BD3" s="188">
        <f>((BC3*0.001)/35.453)*1000*1000</f>
        <v>270.48956834870586</v>
      </c>
      <c r="BE3" s="190">
        <f>BD3/1000</f>
        <v>0.27048956834870586</v>
      </c>
      <c r="BF3" s="191">
        <v>4.4999999999999998E-2</v>
      </c>
      <c r="BG3" s="191">
        <v>4.2999999999999997E-2</v>
      </c>
      <c r="BH3" s="191">
        <v>4.4299999999999999E-2</v>
      </c>
      <c r="BI3" s="192">
        <v>4.41E-2</v>
      </c>
      <c r="BJ3" s="193">
        <v>3.87</v>
      </c>
      <c r="BK3" s="194">
        <v>7.8540520305837289E-2</v>
      </c>
      <c r="BL3" s="194"/>
      <c r="BM3" s="193">
        <v>1.59</v>
      </c>
      <c r="BN3" s="193"/>
      <c r="BO3" s="193"/>
      <c r="BP3" s="194">
        <v>0.16891353882968801</v>
      </c>
      <c r="BQ3" s="195"/>
      <c r="BR3" s="195">
        <f>AL3/BD3</f>
        <v>0.25338189716461496</v>
      </c>
      <c r="BS3" s="195"/>
      <c r="BT3" s="195">
        <v>0.2353174795174505</v>
      </c>
    </row>
    <row r="4" spans="1:72" x14ac:dyDescent="0.3">
      <c r="A4" s="211" t="s">
        <v>37</v>
      </c>
      <c r="B4" s="211" t="s">
        <v>170</v>
      </c>
      <c r="C4" s="212" t="s">
        <v>38</v>
      </c>
      <c r="D4" s="213" t="s">
        <v>39</v>
      </c>
      <c r="E4" s="213" t="s">
        <v>40</v>
      </c>
      <c r="F4" s="199">
        <v>12.2</v>
      </c>
      <c r="G4" s="199">
        <v>7.1</v>
      </c>
      <c r="H4" s="199">
        <v>11.9</v>
      </c>
      <c r="I4" s="200">
        <v>72</v>
      </c>
      <c r="J4" s="199">
        <v>1.3</v>
      </c>
      <c r="K4" s="199">
        <v>2.2999999999999998</v>
      </c>
      <c r="L4" s="201">
        <v>1.5</v>
      </c>
      <c r="M4" s="201">
        <v>1.5</v>
      </c>
      <c r="N4" s="201">
        <v>1.5</v>
      </c>
      <c r="O4" s="181">
        <v>1.5</v>
      </c>
      <c r="P4" s="201">
        <v>1.3</v>
      </c>
      <c r="Q4" s="201">
        <v>1.2</v>
      </c>
      <c r="R4" s="201">
        <v>1.3</v>
      </c>
      <c r="S4" s="181">
        <v>1.2666666666666666</v>
      </c>
      <c r="T4" s="202">
        <v>0.98399999999999999</v>
      </c>
      <c r="U4" s="202">
        <v>1.0209999999999999</v>
      </c>
      <c r="V4" s="202">
        <v>0.98599999999999999</v>
      </c>
      <c r="W4" s="184">
        <v>0.997</v>
      </c>
      <c r="X4" s="202">
        <v>0.97899999999999998</v>
      </c>
      <c r="Y4" s="202">
        <v>0.96499999999999997</v>
      </c>
      <c r="Z4" s="202">
        <v>0.94299999999999995</v>
      </c>
      <c r="AA4" s="184">
        <v>0.96199999999999997</v>
      </c>
      <c r="AB4" s="202">
        <v>1.7000000000000001E-2</v>
      </c>
      <c r="AC4" s="202">
        <v>1.7999999999999999E-2</v>
      </c>
      <c r="AD4" s="203">
        <v>1.7999999999999999E-2</v>
      </c>
      <c r="AE4" s="186">
        <v>1.7999999999999999E-2</v>
      </c>
      <c r="AF4" s="203">
        <v>0.82099999999999995</v>
      </c>
      <c r="AG4" s="203">
        <v>0.82</v>
      </c>
      <c r="AH4" s="203">
        <v>0.83199999999999996</v>
      </c>
      <c r="AI4" s="186">
        <v>0.82433333333333325</v>
      </c>
      <c r="AJ4" s="187">
        <f t="shared" ref="AJ4:AJ38" si="0">(AI4*62.004)/14.007</f>
        <v>3.6490300564003708</v>
      </c>
      <c r="AK4" s="187">
        <f t="shared" ref="AK4:AK38" si="1">1/AJ4</f>
        <v>0.27404542701587442</v>
      </c>
      <c r="AL4" s="188">
        <f t="shared" ref="AL4:AL38" si="2">((AJ4*0.001)/62.004)*1000*1000</f>
        <v>58.851526617643557</v>
      </c>
      <c r="AM4" s="189">
        <f t="shared" ref="AM4:AM38" si="3">LN(AJ4)</f>
        <v>1.2944613943073076</v>
      </c>
      <c r="AN4" s="203">
        <v>2.5000000000000001E-2</v>
      </c>
      <c r="AO4" s="203">
        <v>2.8000000000000001E-2</v>
      </c>
      <c r="AP4" s="203">
        <v>2.3E-2</v>
      </c>
      <c r="AQ4" s="186">
        <v>2.5000000000000001E-2</v>
      </c>
      <c r="AR4" s="203">
        <v>0.01</v>
      </c>
      <c r="AS4" s="203">
        <v>1.0999999999999999E-2</v>
      </c>
      <c r="AT4" s="203">
        <v>1.0999999999999999E-2</v>
      </c>
      <c r="AU4" s="186">
        <v>1.0999999999999999E-2</v>
      </c>
      <c r="AV4" s="203">
        <v>7.0000000000000001E-3</v>
      </c>
      <c r="AW4" s="203">
        <v>4.0000000000000001E-3</v>
      </c>
      <c r="AX4" s="203">
        <v>5.0000000000000001E-3</v>
      </c>
      <c r="AY4" s="186">
        <v>5.0000000000000001E-3</v>
      </c>
      <c r="AZ4" s="203">
        <v>5.0549999999999997</v>
      </c>
      <c r="BA4" s="203">
        <v>5.0640000000000001</v>
      </c>
      <c r="BB4" s="203">
        <v>5.1349999999999998</v>
      </c>
      <c r="BC4" s="186">
        <v>5.0846666666666662</v>
      </c>
      <c r="BD4" s="188">
        <f t="shared" ref="BD4:BD38" si="4">((BC4*0.001)/35.453)*1000*1000</f>
        <v>143.41992685151232</v>
      </c>
      <c r="BE4" s="190">
        <f t="shared" ref="BE4:BE38" si="5">BD4/1000</f>
        <v>0.14341992685151231</v>
      </c>
      <c r="BF4" s="204">
        <v>4.9500000000000002E-2</v>
      </c>
      <c r="BG4" s="204">
        <v>5.0200000000000002E-2</v>
      </c>
      <c r="BH4" s="204">
        <v>4.8899999999999999E-2</v>
      </c>
      <c r="BI4" s="205">
        <v>4.9533333333333339E-2</v>
      </c>
      <c r="BJ4" s="206">
        <v>4.2</v>
      </c>
      <c r="BK4" s="207">
        <v>0.1208523225897936</v>
      </c>
      <c r="BL4" s="206">
        <v>3.13</v>
      </c>
      <c r="BM4" s="195"/>
      <c r="BN4" s="195"/>
      <c r="BO4" s="195"/>
      <c r="BP4" s="207">
        <v>0.13673235003015533</v>
      </c>
      <c r="BQ4" s="195">
        <f>AL4/BD4</f>
        <v>0.41034414052222051</v>
      </c>
      <c r="BR4" s="195"/>
      <c r="BS4" s="195">
        <v>0.27404542701587442</v>
      </c>
      <c r="BT4" s="195"/>
    </row>
    <row r="5" spans="1:72" x14ac:dyDescent="0.3">
      <c r="A5" s="214" t="s">
        <v>0</v>
      </c>
      <c r="B5" s="214" t="s">
        <v>169</v>
      </c>
      <c r="C5" s="212" t="s">
        <v>41</v>
      </c>
      <c r="D5" s="213" t="s">
        <v>42</v>
      </c>
      <c r="E5" s="213" t="s">
        <v>36</v>
      </c>
      <c r="F5" s="199">
        <v>11.9</v>
      </c>
      <c r="G5" s="199">
        <v>7.2</v>
      </c>
      <c r="H5" s="199">
        <v>12.2</v>
      </c>
      <c r="I5" s="200">
        <v>85</v>
      </c>
      <c r="J5" s="199">
        <v>1.2</v>
      </c>
      <c r="K5" s="199">
        <v>2.2000000000000002</v>
      </c>
      <c r="L5" s="201">
        <v>1.4</v>
      </c>
      <c r="M5" s="201">
        <v>1.4</v>
      </c>
      <c r="N5" s="201">
        <v>1.4</v>
      </c>
      <c r="O5" s="181">
        <v>1.4</v>
      </c>
      <c r="P5" s="201">
        <v>1.3</v>
      </c>
      <c r="Q5" s="201">
        <v>1.2</v>
      </c>
      <c r="R5" s="201">
        <v>1.2</v>
      </c>
      <c r="S5" s="181">
        <v>1.2333333333333334</v>
      </c>
      <c r="T5" s="202">
        <v>1.038</v>
      </c>
      <c r="U5" s="202">
        <v>1.0780000000000001</v>
      </c>
      <c r="V5" s="202">
        <v>1.0449999999999999</v>
      </c>
      <c r="W5" s="184">
        <v>1.054</v>
      </c>
      <c r="X5" s="202">
        <v>1.028</v>
      </c>
      <c r="Y5" s="202">
        <v>1.032</v>
      </c>
      <c r="Z5" s="202">
        <v>0.99399999999999999</v>
      </c>
      <c r="AA5" s="184">
        <v>1.018</v>
      </c>
      <c r="AB5" s="202">
        <v>1.4999999999999999E-2</v>
      </c>
      <c r="AC5" s="202">
        <v>2.4E-2</v>
      </c>
      <c r="AD5" s="203">
        <v>0.02</v>
      </c>
      <c r="AE5" s="186">
        <v>0.02</v>
      </c>
      <c r="AF5" s="203">
        <v>0.875</v>
      </c>
      <c r="AG5" s="203">
        <v>0.878</v>
      </c>
      <c r="AH5" s="203">
        <v>0.88800000000000001</v>
      </c>
      <c r="AI5" s="186">
        <v>0.8803333333333333</v>
      </c>
      <c r="AJ5" s="187">
        <f t="shared" si="0"/>
        <v>3.8969221103733847</v>
      </c>
      <c r="AK5" s="187">
        <f t="shared" si="1"/>
        <v>0.25661277584636782</v>
      </c>
      <c r="AL5" s="188">
        <f t="shared" si="2"/>
        <v>62.849527617143799</v>
      </c>
      <c r="AM5" s="189">
        <f t="shared" si="3"/>
        <v>1.3601870390830237</v>
      </c>
      <c r="AN5" s="203">
        <v>2.1999999999999999E-2</v>
      </c>
      <c r="AO5" s="203">
        <v>2.4E-2</v>
      </c>
      <c r="AP5" s="203">
        <v>1.9E-2</v>
      </c>
      <c r="AQ5" s="186">
        <v>2.1999999999999999E-2</v>
      </c>
      <c r="AR5" s="203">
        <v>8.9999999999999993E-3</v>
      </c>
      <c r="AS5" s="203">
        <v>1.0999999999999999E-2</v>
      </c>
      <c r="AT5" s="203">
        <v>0.01</v>
      </c>
      <c r="AU5" s="186">
        <v>0.01</v>
      </c>
      <c r="AV5" s="203">
        <v>4.0000000000000001E-3</v>
      </c>
      <c r="AW5" s="203">
        <v>2E-3</v>
      </c>
      <c r="AX5" s="203">
        <v>3.0000000000000001E-3</v>
      </c>
      <c r="AY5" s="186">
        <v>3.0000000000000001E-3</v>
      </c>
      <c r="AZ5" s="203">
        <v>6.6929999999999996</v>
      </c>
      <c r="BA5" s="203">
        <v>6.7069999999999999</v>
      </c>
      <c r="BB5" s="203">
        <v>6.7910000000000004</v>
      </c>
      <c r="BC5" s="186">
        <v>6.7303333333333333</v>
      </c>
      <c r="BD5" s="188">
        <f t="shared" si="4"/>
        <v>189.83818952791958</v>
      </c>
      <c r="BE5" s="190">
        <f t="shared" si="5"/>
        <v>0.18983818952791959</v>
      </c>
      <c r="BF5" s="204">
        <v>4.2999999999999997E-2</v>
      </c>
      <c r="BG5" s="204">
        <v>4.1700000000000001E-2</v>
      </c>
      <c r="BH5" s="204">
        <v>4.2999999999999997E-2</v>
      </c>
      <c r="BI5" s="205">
        <v>4.2566666666666662E-2</v>
      </c>
      <c r="BJ5" s="206">
        <v>4.4800000000000004</v>
      </c>
      <c r="BK5" s="207">
        <v>7.1076558951379001E-2</v>
      </c>
      <c r="BL5" s="207"/>
      <c r="BM5" s="206">
        <v>2.11</v>
      </c>
      <c r="BN5" s="206"/>
      <c r="BO5" s="206"/>
      <c r="BP5" s="207">
        <v>0.15315323322248708</v>
      </c>
      <c r="BQ5" s="195"/>
      <c r="BR5" s="195">
        <f t="shared" ref="BR5:BR38" si="6">AL5/BD5</f>
        <v>0.33106893704283086</v>
      </c>
      <c r="BS5" s="195"/>
      <c r="BT5" s="195">
        <v>0.25661277584636782</v>
      </c>
    </row>
    <row r="6" spans="1:72" x14ac:dyDescent="0.3">
      <c r="A6" s="211" t="s">
        <v>1</v>
      </c>
      <c r="B6" s="211" t="s">
        <v>170</v>
      </c>
      <c r="C6" s="212" t="s">
        <v>43</v>
      </c>
      <c r="D6" s="213" t="s">
        <v>44</v>
      </c>
      <c r="E6" s="213" t="s">
        <v>45</v>
      </c>
      <c r="F6" s="199">
        <v>11.6</v>
      </c>
      <c r="G6" s="199">
        <v>7.2</v>
      </c>
      <c r="H6" s="199">
        <v>11.8</v>
      </c>
      <c r="I6" s="200">
        <v>62</v>
      </c>
      <c r="J6" s="199">
        <v>1</v>
      </c>
      <c r="K6" s="199">
        <v>2</v>
      </c>
      <c r="L6" s="201">
        <v>1.2</v>
      </c>
      <c r="M6" s="201">
        <v>1.2</v>
      </c>
      <c r="N6" s="201">
        <v>1.3</v>
      </c>
      <c r="O6" s="181">
        <v>1.2</v>
      </c>
      <c r="P6" s="201">
        <v>1.3</v>
      </c>
      <c r="Q6" s="201">
        <v>1.1000000000000001</v>
      </c>
      <c r="R6" s="201">
        <v>1</v>
      </c>
      <c r="S6" s="181">
        <v>1.1333333333333335</v>
      </c>
      <c r="T6" s="202">
        <v>0.873</v>
      </c>
      <c r="U6" s="202">
        <v>0.89700000000000002</v>
      </c>
      <c r="V6" s="202">
        <v>0.875</v>
      </c>
      <c r="W6" s="184">
        <v>0.88200000000000001</v>
      </c>
      <c r="X6" s="202">
        <v>0.86499999999999999</v>
      </c>
      <c r="Y6" s="202">
        <v>0.879</v>
      </c>
      <c r="Z6" s="202">
        <v>0.84599999999999997</v>
      </c>
      <c r="AA6" s="184">
        <v>0.86299999999999999</v>
      </c>
      <c r="AB6" s="202">
        <v>2.1000000000000001E-2</v>
      </c>
      <c r="AC6" s="202">
        <v>1.7999999999999999E-2</v>
      </c>
      <c r="AD6" s="203">
        <v>1.7000000000000001E-2</v>
      </c>
      <c r="AE6" s="186">
        <v>1.9E-2</v>
      </c>
      <c r="AF6" s="203">
        <v>0.73</v>
      </c>
      <c r="AG6" s="203">
        <v>0.73799999999999999</v>
      </c>
      <c r="AH6" s="203">
        <v>0.74</v>
      </c>
      <c r="AI6" s="186">
        <v>0.7360000000000001</v>
      </c>
      <c r="AJ6" s="187">
        <f t="shared" si="0"/>
        <v>3.2580098522167491</v>
      </c>
      <c r="AK6" s="187">
        <f t="shared" si="1"/>
        <v>0.30693584284884845</v>
      </c>
      <c r="AL6" s="188">
        <f t="shared" si="2"/>
        <v>52.545155993431862</v>
      </c>
      <c r="AM6" s="189">
        <f t="shared" si="3"/>
        <v>1.1811165341828775</v>
      </c>
      <c r="AN6" s="203">
        <v>1.7000000000000001E-2</v>
      </c>
      <c r="AO6" s="203">
        <v>1.9E-2</v>
      </c>
      <c r="AP6" s="203">
        <v>1.4999999999999999E-2</v>
      </c>
      <c r="AQ6" s="186">
        <v>1.7000000000000001E-2</v>
      </c>
      <c r="AR6" s="203">
        <v>6.0000000000000001E-3</v>
      </c>
      <c r="AS6" s="203">
        <v>7.0000000000000001E-3</v>
      </c>
      <c r="AT6" s="203">
        <v>7.0000000000000001E-3</v>
      </c>
      <c r="AU6" s="186">
        <v>7.0000000000000001E-3</v>
      </c>
      <c r="AV6" s="203">
        <v>1E-3</v>
      </c>
      <c r="AW6" s="203">
        <v>0</v>
      </c>
      <c r="AX6" s="203">
        <v>0</v>
      </c>
      <c r="AY6" s="186">
        <v>0</v>
      </c>
      <c r="AZ6" s="203">
        <v>4.5410000000000004</v>
      </c>
      <c r="BA6" s="203">
        <v>4.585</v>
      </c>
      <c r="BB6" s="203">
        <v>4.6260000000000003</v>
      </c>
      <c r="BC6" s="186">
        <v>4.5840000000000005</v>
      </c>
      <c r="BD6" s="188">
        <f t="shared" si="4"/>
        <v>129.29794375652273</v>
      </c>
      <c r="BE6" s="190">
        <f t="shared" si="5"/>
        <v>0.12929794375652273</v>
      </c>
      <c r="BF6" s="204">
        <v>5.0200000000000002E-2</v>
      </c>
      <c r="BG6" s="204">
        <v>5.0299999999999997E-2</v>
      </c>
      <c r="BH6" s="204">
        <v>4.9000000000000002E-2</v>
      </c>
      <c r="BI6" s="205">
        <v>4.9833333333333341E-2</v>
      </c>
      <c r="BJ6" s="206">
        <v>2.3199999999999998</v>
      </c>
      <c r="BK6" s="207">
        <v>6.7338907336297119E-2</v>
      </c>
      <c r="BL6" s="206">
        <v>2.4900000000000002</v>
      </c>
      <c r="BM6" s="195"/>
      <c r="BN6" s="195"/>
      <c r="BO6" s="195"/>
      <c r="BP6" s="207">
        <v>8.2636221535461449E-2</v>
      </c>
      <c r="BQ6" s="195">
        <f t="shared" ref="BQ6:BQ37" si="7">AL6/BD6</f>
        <v>0.40638817963244755</v>
      </c>
      <c r="BR6" s="195"/>
      <c r="BS6" s="195">
        <v>0.30693584284884845</v>
      </c>
      <c r="BT6" s="195"/>
    </row>
    <row r="7" spans="1:72" x14ac:dyDescent="0.3">
      <c r="A7" s="214" t="s">
        <v>2</v>
      </c>
      <c r="B7" s="214" t="s">
        <v>169</v>
      </c>
      <c r="C7" s="212" t="s">
        <v>46</v>
      </c>
      <c r="D7" s="213" t="s">
        <v>47</v>
      </c>
      <c r="E7" s="213" t="s">
        <v>36</v>
      </c>
      <c r="F7" s="199">
        <v>13.3</v>
      </c>
      <c r="G7" s="199">
        <v>7</v>
      </c>
      <c r="H7" s="199">
        <v>11.4</v>
      </c>
      <c r="I7" s="200">
        <v>83</v>
      </c>
      <c r="J7" s="199">
        <v>1.5</v>
      </c>
      <c r="K7" s="199">
        <v>2.2999999999999998</v>
      </c>
      <c r="L7" s="201">
        <v>1.5</v>
      </c>
      <c r="M7" s="201">
        <v>1.5</v>
      </c>
      <c r="N7" s="201">
        <v>1.5</v>
      </c>
      <c r="O7" s="181">
        <v>1.5</v>
      </c>
      <c r="P7" s="201">
        <v>1.6</v>
      </c>
      <c r="Q7" s="201">
        <v>1.4</v>
      </c>
      <c r="R7" s="201">
        <v>1.4</v>
      </c>
      <c r="S7" s="181">
        <v>1.4666666666666668</v>
      </c>
      <c r="T7" s="202">
        <v>1.0940000000000001</v>
      </c>
      <c r="U7" s="202">
        <v>1.0760000000000001</v>
      </c>
      <c r="V7" s="202">
        <v>1.071</v>
      </c>
      <c r="W7" s="184">
        <v>1.08</v>
      </c>
      <c r="X7" s="202">
        <v>1.0349999999999999</v>
      </c>
      <c r="Y7" s="202">
        <v>1.038</v>
      </c>
      <c r="Z7" s="202">
        <v>1.022</v>
      </c>
      <c r="AA7" s="184">
        <v>1.032</v>
      </c>
      <c r="AB7" s="202">
        <v>4.2999999999999997E-2</v>
      </c>
      <c r="AC7" s="202">
        <v>3.6999999999999998E-2</v>
      </c>
      <c r="AD7" s="203">
        <v>0.04</v>
      </c>
      <c r="AE7" s="186">
        <v>0.04</v>
      </c>
      <c r="AF7" s="203">
        <v>0.84199999999999997</v>
      </c>
      <c r="AG7" s="203">
        <v>0.86799999999999999</v>
      </c>
      <c r="AH7" s="203">
        <v>0.873</v>
      </c>
      <c r="AI7" s="186">
        <v>0.8610000000000001</v>
      </c>
      <c r="AJ7" s="187">
        <f t="shared" si="0"/>
        <v>3.8113403298350832</v>
      </c>
      <c r="AK7" s="187">
        <f t="shared" si="1"/>
        <v>0.26237489005430015</v>
      </c>
      <c r="AL7" s="188">
        <f t="shared" si="2"/>
        <v>61.469265367316353</v>
      </c>
      <c r="AM7" s="189">
        <f t="shared" si="3"/>
        <v>1.3379809198817321</v>
      </c>
      <c r="AN7" s="203">
        <v>2.3E-2</v>
      </c>
      <c r="AO7" s="203">
        <v>2.7E-2</v>
      </c>
      <c r="AP7" s="203">
        <v>2.1999999999999999E-2</v>
      </c>
      <c r="AQ7" s="186">
        <v>2.4E-2</v>
      </c>
      <c r="AR7" s="203">
        <v>0.01</v>
      </c>
      <c r="AS7" s="203">
        <v>1.0999999999999999E-2</v>
      </c>
      <c r="AT7" s="203">
        <v>1.0999999999999999E-2</v>
      </c>
      <c r="AU7" s="186">
        <v>1.0999999999999999E-2</v>
      </c>
      <c r="AV7" s="203">
        <v>5.0000000000000001E-3</v>
      </c>
      <c r="AW7" s="203">
        <v>3.0000000000000001E-3</v>
      </c>
      <c r="AX7" s="203">
        <v>4.0000000000000001E-3</v>
      </c>
      <c r="AY7" s="186">
        <v>4.0000000000000001E-3</v>
      </c>
      <c r="AZ7" s="203">
        <v>6.3979999999999997</v>
      </c>
      <c r="BA7" s="203">
        <v>6.6139999999999999</v>
      </c>
      <c r="BB7" s="203">
        <v>6.5910000000000002</v>
      </c>
      <c r="BC7" s="186">
        <v>6.5343333333333335</v>
      </c>
      <c r="BD7" s="188">
        <f t="shared" si="4"/>
        <v>184.30974341616601</v>
      </c>
      <c r="BE7" s="190">
        <f t="shared" si="5"/>
        <v>0.18430974341616602</v>
      </c>
      <c r="BF7" s="204">
        <v>4.5600000000000002E-2</v>
      </c>
      <c r="BG7" s="204">
        <v>4.3700000000000003E-2</v>
      </c>
      <c r="BH7" s="204">
        <v>4.5499999999999999E-2</v>
      </c>
      <c r="BI7" s="205">
        <v>4.4933333333333332E-2</v>
      </c>
      <c r="BJ7" s="206">
        <v>4.5599999999999996</v>
      </c>
      <c r="BK7" s="207">
        <v>5.9049803283846014E-2</v>
      </c>
      <c r="BL7" s="207"/>
      <c r="BM7" s="206">
        <v>2.34</v>
      </c>
      <c r="BN7" s="206"/>
      <c r="BO7" s="206"/>
      <c r="BP7" s="207">
        <v>7.4718695733237445E-2</v>
      </c>
      <c r="BQ7" s="195"/>
      <c r="BR7" s="195">
        <f t="shared" si="6"/>
        <v>0.33351066648994537</v>
      </c>
      <c r="BS7" s="195"/>
      <c r="BT7" s="195">
        <v>0.26237489005430015</v>
      </c>
    </row>
    <row r="8" spans="1:72" x14ac:dyDescent="0.3">
      <c r="A8" s="211" t="s">
        <v>3</v>
      </c>
      <c r="B8" s="211" t="s">
        <v>170</v>
      </c>
      <c r="C8" s="212" t="s">
        <v>46</v>
      </c>
      <c r="D8" s="213" t="s">
        <v>44</v>
      </c>
      <c r="E8" s="213" t="s">
        <v>48</v>
      </c>
      <c r="F8" s="199">
        <v>12.2</v>
      </c>
      <c r="G8" s="199">
        <v>7.2</v>
      </c>
      <c r="H8" s="199">
        <v>11.9</v>
      </c>
      <c r="I8" s="200">
        <v>85</v>
      </c>
      <c r="J8" s="199">
        <v>1.3</v>
      </c>
      <c r="K8" s="199">
        <v>1.8</v>
      </c>
      <c r="L8" s="201">
        <v>1.3</v>
      </c>
      <c r="M8" s="201">
        <v>1.3</v>
      </c>
      <c r="N8" s="201">
        <v>1.3</v>
      </c>
      <c r="O8" s="181">
        <v>1.3</v>
      </c>
      <c r="P8" s="201">
        <v>1.3</v>
      </c>
      <c r="Q8" s="201">
        <v>1.2</v>
      </c>
      <c r="R8" s="201">
        <v>1.2</v>
      </c>
      <c r="S8" s="181">
        <v>1.2333333333333334</v>
      </c>
      <c r="T8" s="202">
        <v>1.1910000000000001</v>
      </c>
      <c r="U8" s="202">
        <v>1.1759999999999999</v>
      </c>
      <c r="V8" s="202">
        <v>1.2130000000000001</v>
      </c>
      <c r="W8" s="184">
        <v>1.1930000000000001</v>
      </c>
      <c r="X8" s="202">
        <v>1.1599999999999999</v>
      </c>
      <c r="Y8" s="202">
        <v>1.163</v>
      </c>
      <c r="Z8" s="202">
        <v>1.165</v>
      </c>
      <c r="AA8" s="184">
        <v>1.163</v>
      </c>
      <c r="AB8" s="202">
        <v>2.7E-2</v>
      </c>
      <c r="AC8" s="202">
        <v>2.3E-2</v>
      </c>
      <c r="AD8" s="203">
        <v>2.9000000000000001E-2</v>
      </c>
      <c r="AE8" s="186">
        <v>2.5999999999999999E-2</v>
      </c>
      <c r="AF8" s="203">
        <v>1.012</v>
      </c>
      <c r="AG8" s="203">
        <v>1.0369999999999999</v>
      </c>
      <c r="AH8" s="203">
        <v>1.0329999999999999</v>
      </c>
      <c r="AI8" s="186">
        <v>1.0273333333333332</v>
      </c>
      <c r="AJ8" s="187">
        <f t="shared" si="0"/>
        <v>4.5476387520525448</v>
      </c>
      <c r="AK8" s="187">
        <f t="shared" si="1"/>
        <v>0.21989433517529444</v>
      </c>
      <c r="AL8" s="188">
        <f t="shared" si="2"/>
        <v>73.344280240831964</v>
      </c>
      <c r="AM8" s="189">
        <f t="shared" si="3"/>
        <v>1.5146081426659523</v>
      </c>
      <c r="AN8" s="203">
        <v>2.8000000000000001E-2</v>
      </c>
      <c r="AO8" s="203">
        <v>2.9000000000000001E-2</v>
      </c>
      <c r="AP8" s="203">
        <v>2.5000000000000001E-2</v>
      </c>
      <c r="AQ8" s="186">
        <v>2.7E-2</v>
      </c>
      <c r="AR8" s="203">
        <v>1.2999999999999999E-2</v>
      </c>
      <c r="AS8" s="203">
        <v>1.4E-2</v>
      </c>
      <c r="AT8" s="203">
        <v>1.4E-2</v>
      </c>
      <c r="AU8" s="186">
        <v>1.4E-2</v>
      </c>
      <c r="AV8" s="203">
        <v>8.9999999999999993E-3</v>
      </c>
      <c r="AW8" s="203">
        <v>7.0000000000000001E-3</v>
      </c>
      <c r="AX8" s="203">
        <v>8.0000000000000002E-3</v>
      </c>
      <c r="AY8" s="186">
        <v>8.0000000000000002E-3</v>
      </c>
      <c r="AZ8" s="203">
        <v>5.9850000000000003</v>
      </c>
      <c r="BA8" s="203">
        <v>6.1289999999999996</v>
      </c>
      <c r="BB8" s="203">
        <v>6.1150000000000002</v>
      </c>
      <c r="BC8" s="186">
        <v>6.0763333333333334</v>
      </c>
      <c r="BD8" s="188">
        <f t="shared" si="4"/>
        <v>171.39123158359894</v>
      </c>
      <c r="BE8" s="190">
        <f t="shared" si="5"/>
        <v>0.17139123158359892</v>
      </c>
      <c r="BF8" s="204">
        <v>4.48E-2</v>
      </c>
      <c r="BG8" s="204">
        <v>4.58E-2</v>
      </c>
      <c r="BH8" s="204">
        <v>4.4499999999999998E-2</v>
      </c>
      <c r="BI8" s="205">
        <v>4.5033333333333335E-2</v>
      </c>
      <c r="BJ8" s="206">
        <v>5.29</v>
      </c>
      <c r="BK8" s="207">
        <v>1.9031857836707026E-2</v>
      </c>
      <c r="BL8" s="206">
        <v>1.96</v>
      </c>
      <c r="BM8" s="195"/>
      <c r="BN8" s="195"/>
      <c r="BO8" s="195"/>
      <c r="BP8" s="207">
        <v>4.2611779697566556E-2</v>
      </c>
      <c r="BQ8" s="195">
        <f t="shared" si="7"/>
        <v>0.42793484569283269</v>
      </c>
      <c r="BR8" s="195"/>
      <c r="BS8" s="195">
        <v>0.21989433517529444</v>
      </c>
      <c r="BT8" s="195"/>
    </row>
    <row r="9" spans="1:72" x14ac:dyDescent="0.3">
      <c r="A9" s="215" t="s">
        <v>4</v>
      </c>
      <c r="B9" s="215" t="s">
        <v>169</v>
      </c>
      <c r="C9" s="212" t="s">
        <v>49</v>
      </c>
      <c r="D9" s="213" t="s">
        <v>44</v>
      </c>
      <c r="E9" s="213" t="s">
        <v>36</v>
      </c>
      <c r="F9" s="199">
        <v>13.2</v>
      </c>
      <c r="G9" s="199">
        <v>7</v>
      </c>
      <c r="H9" s="199">
        <v>11.4</v>
      </c>
      <c r="I9" s="200">
        <v>83</v>
      </c>
      <c r="J9" s="199">
        <v>1</v>
      </c>
      <c r="K9" s="199">
        <v>2.2000000000000002</v>
      </c>
      <c r="L9" s="201">
        <v>1.4</v>
      </c>
      <c r="M9" s="201">
        <v>1.4</v>
      </c>
      <c r="N9" s="201">
        <v>1.5</v>
      </c>
      <c r="O9" s="181">
        <v>1.4</v>
      </c>
      <c r="P9" s="201">
        <v>1.4</v>
      </c>
      <c r="Q9" s="201">
        <v>1.3</v>
      </c>
      <c r="R9" s="201">
        <v>1.3</v>
      </c>
      <c r="S9" s="181">
        <v>1.3333333333333333</v>
      </c>
      <c r="T9" s="202">
        <v>1.115</v>
      </c>
      <c r="U9" s="202">
        <v>1.1759999999999999</v>
      </c>
      <c r="V9" s="202">
        <v>1.1000000000000001</v>
      </c>
      <c r="W9" s="184">
        <v>1.1299999999999999</v>
      </c>
      <c r="X9" s="202">
        <v>1.089</v>
      </c>
      <c r="Y9" s="202">
        <v>1.1120000000000001</v>
      </c>
      <c r="Z9" s="202">
        <v>1.1040000000000001</v>
      </c>
      <c r="AA9" s="184">
        <v>1.1020000000000001</v>
      </c>
      <c r="AB9" s="202">
        <v>0.04</v>
      </c>
      <c r="AC9" s="202">
        <v>3.1E-2</v>
      </c>
      <c r="AD9" s="203">
        <v>2.9000000000000001E-2</v>
      </c>
      <c r="AE9" s="186">
        <v>3.3000000000000002E-2</v>
      </c>
      <c r="AF9" s="203">
        <v>0.94199999999999995</v>
      </c>
      <c r="AG9" s="203">
        <v>0.94399999999999995</v>
      </c>
      <c r="AH9" s="203">
        <v>0.93899999999999995</v>
      </c>
      <c r="AI9" s="186">
        <v>0.94166666666666654</v>
      </c>
      <c r="AJ9" s="187">
        <f t="shared" si="0"/>
        <v>4.1684229313914463</v>
      </c>
      <c r="AK9" s="187">
        <f t="shared" si="1"/>
        <v>0.23989888177354249</v>
      </c>
      <c r="AL9" s="188">
        <f t="shared" si="2"/>
        <v>67.228290616596453</v>
      </c>
      <c r="AM9" s="189">
        <f t="shared" si="3"/>
        <v>1.4275377703664325</v>
      </c>
      <c r="AN9" s="203">
        <v>2.7E-2</v>
      </c>
      <c r="AO9" s="203">
        <v>0.03</v>
      </c>
      <c r="AP9" s="203">
        <v>2.5000000000000001E-2</v>
      </c>
      <c r="AQ9" s="186">
        <v>2.7E-2</v>
      </c>
      <c r="AR9" s="203">
        <v>1.2E-2</v>
      </c>
      <c r="AS9" s="203">
        <v>1.2999999999999999E-2</v>
      </c>
      <c r="AT9" s="203">
        <v>1.4E-2</v>
      </c>
      <c r="AU9" s="186">
        <v>1.2999999999999999E-2</v>
      </c>
      <c r="AV9" s="203">
        <v>7.0000000000000001E-3</v>
      </c>
      <c r="AW9" s="203">
        <v>6.0000000000000001E-3</v>
      </c>
      <c r="AX9" s="203">
        <v>6.0000000000000001E-3</v>
      </c>
      <c r="AY9" s="186">
        <v>6.0000000000000001E-3</v>
      </c>
      <c r="AZ9" s="203">
        <v>6.5339999999999998</v>
      </c>
      <c r="BA9" s="203">
        <v>6.5609999999999999</v>
      </c>
      <c r="BB9" s="203">
        <v>6.5170000000000003</v>
      </c>
      <c r="BC9" s="186">
        <v>6.5373333333333328</v>
      </c>
      <c r="BD9" s="188">
        <f t="shared" si="4"/>
        <v>184.39436248930508</v>
      </c>
      <c r="BE9" s="190">
        <f t="shared" si="5"/>
        <v>0.18439436248930507</v>
      </c>
      <c r="BF9" s="204">
        <v>4.41E-2</v>
      </c>
      <c r="BG9" s="204">
        <v>4.2299999999999997E-2</v>
      </c>
      <c r="BH9" s="204">
        <v>4.3400000000000001E-2</v>
      </c>
      <c r="BI9" s="205">
        <v>4.3266666666666669E-2</v>
      </c>
      <c r="BJ9" s="206">
        <v>5.16</v>
      </c>
      <c r="BK9" s="207">
        <v>3.7118296427118017E-2</v>
      </c>
      <c r="BL9" s="207"/>
      <c r="BM9" s="206">
        <v>1.99</v>
      </c>
      <c r="BN9" s="206"/>
      <c r="BO9" s="206"/>
      <c r="BP9" s="207">
        <v>0.127108258994409</v>
      </c>
      <c r="BQ9" s="195"/>
      <c r="BR9" s="195">
        <f t="shared" si="6"/>
        <v>0.3645897288237091</v>
      </c>
      <c r="BS9" s="195"/>
      <c r="BT9" s="195">
        <v>0.23989888177354249</v>
      </c>
    </row>
    <row r="10" spans="1:72" x14ac:dyDescent="0.3">
      <c r="A10" s="211" t="s">
        <v>5</v>
      </c>
      <c r="B10" s="211" t="s">
        <v>170</v>
      </c>
      <c r="C10" s="212" t="s">
        <v>50</v>
      </c>
      <c r="D10" s="213" t="s">
        <v>42</v>
      </c>
      <c r="E10" s="213" t="s">
        <v>51</v>
      </c>
      <c r="F10" s="24">
        <v>14</v>
      </c>
      <c r="G10" s="24">
        <v>9.4</v>
      </c>
      <c r="H10" s="24">
        <v>11.9</v>
      </c>
      <c r="I10" s="165">
        <v>85</v>
      </c>
      <c r="J10" s="24">
        <v>0.5</v>
      </c>
      <c r="K10" s="24">
        <v>1.6</v>
      </c>
      <c r="L10" s="16">
        <v>1</v>
      </c>
      <c r="M10" s="16">
        <v>1</v>
      </c>
      <c r="N10" s="16">
        <v>1.1000000000000001</v>
      </c>
      <c r="O10" s="21">
        <v>1</v>
      </c>
      <c r="P10" s="16">
        <v>1</v>
      </c>
      <c r="Q10" s="16">
        <v>0.9</v>
      </c>
      <c r="R10" s="16">
        <v>0.8</v>
      </c>
      <c r="S10" s="21">
        <v>0.9</v>
      </c>
      <c r="T10" s="18">
        <v>2.1850000000000001</v>
      </c>
      <c r="U10" s="18">
        <v>2.2770000000000001</v>
      </c>
      <c r="V10" s="18">
        <v>2.2429999999999999</v>
      </c>
      <c r="W10" s="23">
        <v>2.2349999999999999</v>
      </c>
      <c r="X10" s="18">
        <v>2.1379999999999999</v>
      </c>
      <c r="Y10" s="18">
        <v>2.1309999999999998</v>
      </c>
      <c r="Z10" s="18">
        <v>2.105</v>
      </c>
      <c r="AA10" s="23">
        <v>2.125</v>
      </c>
      <c r="AB10" s="18">
        <v>0.02</v>
      </c>
      <c r="AC10" s="18">
        <v>2.1999999999999999E-2</v>
      </c>
      <c r="AD10" s="20">
        <v>3.4000000000000002E-2</v>
      </c>
      <c r="AE10" s="22">
        <v>2.5000000000000001E-2</v>
      </c>
      <c r="AF10" s="20">
        <v>2.0289999999999999</v>
      </c>
      <c r="AG10" s="20">
        <v>2.0710000000000002</v>
      </c>
      <c r="AH10" s="20">
        <v>2.0630000000000002</v>
      </c>
      <c r="AI10" s="22">
        <v>2.0543333333333336</v>
      </c>
      <c r="AJ10" s="105">
        <f t="shared" si="0"/>
        <v>9.0938019561647749</v>
      </c>
      <c r="AK10" s="105">
        <f t="shared" si="1"/>
        <v>0.1099650074655618</v>
      </c>
      <c r="AL10" s="103">
        <f t="shared" si="2"/>
        <v>146.6647628566669</v>
      </c>
      <c r="AM10" s="168">
        <f t="shared" si="3"/>
        <v>2.2075930777481347</v>
      </c>
      <c r="AN10" s="20">
        <v>0.13800000000000001</v>
      </c>
      <c r="AO10" s="20">
        <v>0.14000000000000001</v>
      </c>
      <c r="AP10" s="20">
        <v>0.13500000000000001</v>
      </c>
      <c r="AQ10" s="22">
        <v>0.13800000000000001</v>
      </c>
      <c r="AR10" s="20">
        <v>0.114</v>
      </c>
      <c r="AS10" s="20">
        <v>0.115</v>
      </c>
      <c r="AT10" s="20">
        <v>0.11700000000000001</v>
      </c>
      <c r="AU10" s="22">
        <v>0.115</v>
      </c>
      <c r="AV10" s="20">
        <v>0.112</v>
      </c>
      <c r="AW10" s="20">
        <v>0.112</v>
      </c>
      <c r="AX10" s="20">
        <v>0.113</v>
      </c>
      <c r="AY10" s="22">
        <v>0.112</v>
      </c>
      <c r="AZ10" s="20">
        <v>6.31</v>
      </c>
      <c r="BA10" s="20">
        <v>6.4459999999999997</v>
      </c>
      <c r="BB10" s="20">
        <v>6.399</v>
      </c>
      <c r="BC10" s="22">
        <v>6.3850000000000007</v>
      </c>
      <c r="BD10" s="103">
        <f t="shared" si="4"/>
        <v>180.09759399768708</v>
      </c>
      <c r="BE10" s="169">
        <f t="shared" si="5"/>
        <v>0.18009759399768707</v>
      </c>
      <c r="BF10" s="29">
        <v>3.7900000000000003E-2</v>
      </c>
      <c r="BG10" s="29">
        <v>3.8699999999999998E-2</v>
      </c>
      <c r="BH10" s="29">
        <v>3.7400000000000003E-2</v>
      </c>
      <c r="BI10" s="30">
        <v>3.7999999999999999E-2</v>
      </c>
      <c r="BJ10" s="87">
        <v>12.37</v>
      </c>
      <c r="BK10" s="38">
        <v>4.7537603384630998E-2</v>
      </c>
      <c r="BN10" s="87">
        <v>1.23</v>
      </c>
      <c r="BP10" s="38">
        <v>0.19948124059028349</v>
      </c>
      <c r="BQ10">
        <f t="shared" si="7"/>
        <v>0.81436269969575747</v>
      </c>
      <c r="BS10">
        <v>0.1099650074655618</v>
      </c>
    </row>
    <row r="11" spans="1:72" x14ac:dyDescent="0.3">
      <c r="A11" s="215" t="s">
        <v>6</v>
      </c>
      <c r="B11" s="215" t="s">
        <v>169</v>
      </c>
      <c r="C11" s="212" t="s">
        <v>52</v>
      </c>
      <c r="D11" s="213" t="s">
        <v>53</v>
      </c>
      <c r="E11" s="213" t="s">
        <v>36</v>
      </c>
      <c r="F11" s="24">
        <v>15.4</v>
      </c>
      <c r="G11" s="24">
        <v>9</v>
      </c>
      <c r="H11" s="24">
        <v>10.5</v>
      </c>
      <c r="I11" s="165">
        <v>89</v>
      </c>
      <c r="J11" s="24">
        <v>0.7</v>
      </c>
      <c r="K11" s="24">
        <v>2.2999999999999998</v>
      </c>
      <c r="L11" s="16">
        <v>1.6</v>
      </c>
      <c r="M11" s="16">
        <v>1.6</v>
      </c>
      <c r="N11" s="16">
        <v>1.8</v>
      </c>
      <c r="O11" s="21">
        <v>1.7</v>
      </c>
      <c r="P11" s="16">
        <v>1.5</v>
      </c>
      <c r="Q11" s="16">
        <v>1.3</v>
      </c>
      <c r="R11" s="16">
        <v>1.3</v>
      </c>
      <c r="S11" s="21">
        <v>1.3666666666666665</v>
      </c>
      <c r="T11" s="18">
        <v>1.7130000000000001</v>
      </c>
      <c r="U11" s="18">
        <v>1.722</v>
      </c>
      <c r="V11" s="18">
        <v>1.6220000000000001</v>
      </c>
      <c r="W11" s="23">
        <v>1.6859999999999999</v>
      </c>
      <c r="X11" s="18">
        <v>1.651</v>
      </c>
      <c r="Y11" s="18">
        <v>1.6759999999999999</v>
      </c>
      <c r="Z11" s="18">
        <v>1.6020000000000001</v>
      </c>
      <c r="AA11" s="23">
        <v>1.643</v>
      </c>
      <c r="AB11" s="18">
        <v>3.3000000000000002E-2</v>
      </c>
      <c r="AC11" s="18">
        <v>3.6999999999999998E-2</v>
      </c>
      <c r="AD11" s="20">
        <v>4.4999999999999998E-2</v>
      </c>
      <c r="AE11" s="22">
        <v>3.7999999999999999E-2</v>
      </c>
      <c r="AF11" s="20">
        <v>1.454</v>
      </c>
      <c r="AG11" s="20">
        <v>1.472</v>
      </c>
      <c r="AH11" s="20">
        <v>1.478</v>
      </c>
      <c r="AI11" s="22">
        <v>1.468</v>
      </c>
      <c r="AJ11" s="105">
        <f t="shared" si="0"/>
        <v>6.4983131291497109</v>
      </c>
      <c r="AK11" s="105">
        <f t="shared" si="1"/>
        <v>0.15388609014765153</v>
      </c>
      <c r="AL11" s="103">
        <f t="shared" si="2"/>
        <v>104.80474048689942</v>
      </c>
      <c r="AM11" s="168">
        <f t="shared" si="3"/>
        <v>1.8715426246284621</v>
      </c>
      <c r="AN11" s="20">
        <v>7.8E-2</v>
      </c>
      <c r="AO11" s="20">
        <v>0.08</v>
      </c>
      <c r="AP11" s="20">
        <v>7.3999999999999996E-2</v>
      </c>
      <c r="AQ11" s="22">
        <v>7.6999999999999999E-2</v>
      </c>
      <c r="AR11" s="20">
        <v>0.05</v>
      </c>
      <c r="AS11" s="20">
        <v>5.1999999999999998E-2</v>
      </c>
      <c r="AT11" s="20">
        <v>0.05</v>
      </c>
      <c r="AU11" s="22">
        <v>5.0999999999999997E-2</v>
      </c>
      <c r="AV11" s="20">
        <v>4.8000000000000001E-2</v>
      </c>
      <c r="AW11" s="20">
        <v>4.5999999999999999E-2</v>
      </c>
      <c r="AX11" s="20">
        <v>4.5999999999999999E-2</v>
      </c>
      <c r="AY11" s="22">
        <v>4.7E-2</v>
      </c>
      <c r="AZ11" s="20">
        <v>6.67</v>
      </c>
      <c r="BA11" s="20">
        <v>6.7619999999999996</v>
      </c>
      <c r="BB11" s="20">
        <v>6.7930000000000001</v>
      </c>
      <c r="BC11" s="22">
        <v>6.7416666666666663</v>
      </c>
      <c r="BD11" s="103">
        <f t="shared" si="4"/>
        <v>190.15786158200058</v>
      </c>
      <c r="BE11" s="169">
        <f t="shared" si="5"/>
        <v>0.19015786158200057</v>
      </c>
      <c r="BF11" s="29">
        <v>4.2999999999999997E-2</v>
      </c>
      <c r="BG11" s="29">
        <v>4.1599999999999998E-2</v>
      </c>
      <c r="BH11" s="29">
        <v>4.24E-2</v>
      </c>
      <c r="BI11" s="30">
        <v>4.2333333333333334E-2</v>
      </c>
      <c r="BJ11" s="87">
        <v>8.4</v>
      </c>
      <c r="BK11" s="38">
        <v>6.9985009273702312E-2</v>
      </c>
      <c r="BN11" s="38"/>
      <c r="BO11" s="87">
        <v>4.9000000000000004</v>
      </c>
      <c r="BP11" s="38">
        <v>0.18778320049674843</v>
      </c>
      <c r="BR11">
        <f t="shared" si="6"/>
        <v>0.55114597742626137</v>
      </c>
      <c r="BT11">
        <v>0.15388609014765153</v>
      </c>
    </row>
    <row r="12" spans="1:72" x14ac:dyDescent="0.3">
      <c r="A12" s="211" t="s">
        <v>7</v>
      </c>
      <c r="B12" s="211" t="s">
        <v>170</v>
      </c>
      <c r="C12" s="212" t="s">
        <v>54</v>
      </c>
      <c r="D12" s="213" t="s">
        <v>55</v>
      </c>
      <c r="E12" s="213" t="s">
        <v>56</v>
      </c>
      <c r="F12" s="24">
        <v>14.2</v>
      </c>
      <c r="G12" s="24">
        <v>10.5</v>
      </c>
      <c r="H12" s="24">
        <v>13.4</v>
      </c>
      <c r="I12" s="165">
        <v>100</v>
      </c>
      <c r="J12" s="24">
        <v>1.4</v>
      </c>
      <c r="K12" s="24">
        <v>2</v>
      </c>
      <c r="L12" s="16">
        <v>1.5</v>
      </c>
      <c r="M12" s="16">
        <v>1.5</v>
      </c>
      <c r="N12" s="16">
        <v>1.4</v>
      </c>
      <c r="O12" s="21">
        <v>1.5</v>
      </c>
      <c r="P12" s="16">
        <v>1.4</v>
      </c>
      <c r="Q12" s="16">
        <v>1.4</v>
      </c>
      <c r="R12" s="16">
        <v>1.5</v>
      </c>
      <c r="S12" s="21">
        <v>1.4333333333333333</v>
      </c>
      <c r="T12" s="18">
        <v>1.179</v>
      </c>
      <c r="U12" s="18">
        <v>1.2130000000000001</v>
      </c>
      <c r="V12" s="18">
        <v>1.194</v>
      </c>
      <c r="W12" s="23">
        <v>1.1950000000000001</v>
      </c>
      <c r="X12" s="18">
        <v>1.1539999999999999</v>
      </c>
      <c r="Y12" s="18">
        <v>1.1519999999999999</v>
      </c>
      <c r="Z12" s="18">
        <v>1.1399999999999999</v>
      </c>
      <c r="AA12" s="23">
        <v>1.149</v>
      </c>
      <c r="AB12" s="18">
        <v>3.1E-2</v>
      </c>
      <c r="AC12" s="18">
        <v>2.9000000000000001E-2</v>
      </c>
      <c r="AD12" s="20">
        <v>2.5999999999999999E-2</v>
      </c>
      <c r="AE12" s="22">
        <v>2.9000000000000001E-2</v>
      </c>
      <c r="AF12" s="20">
        <v>1.0009999999999999</v>
      </c>
      <c r="AG12" s="20">
        <v>0.995</v>
      </c>
      <c r="AH12" s="20">
        <v>0.996</v>
      </c>
      <c r="AI12" s="22">
        <v>0.99733333333333329</v>
      </c>
      <c r="AJ12" s="105">
        <f t="shared" si="0"/>
        <v>4.4148394374241446</v>
      </c>
      <c r="AK12" s="105">
        <f t="shared" si="1"/>
        <v>0.22650880381358873</v>
      </c>
      <c r="AL12" s="103">
        <f t="shared" si="2"/>
        <v>71.202493991099701</v>
      </c>
      <c r="AM12" s="168">
        <f t="shared" si="3"/>
        <v>1.4849714658802593</v>
      </c>
      <c r="AN12" s="20">
        <v>5.1999999999999998E-2</v>
      </c>
      <c r="AO12" s="20">
        <v>5.1999999999999998E-2</v>
      </c>
      <c r="AP12" s="20">
        <v>0.05</v>
      </c>
      <c r="AQ12" s="22">
        <v>5.0999999999999997E-2</v>
      </c>
      <c r="AR12" s="20">
        <v>3.6999999999999998E-2</v>
      </c>
      <c r="AS12" s="20">
        <v>3.7999999999999999E-2</v>
      </c>
      <c r="AT12" s="20">
        <v>3.5999999999999997E-2</v>
      </c>
      <c r="AU12" s="22">
        <v>3.6999999999999998E-2</v>
      </c>
      <c r="AV12" s="20">
        <v>3.4000000000000002E-2</v>
      </c>
      <c r="AW12" s="20">
        <v>3.2000000000000001E-2</v>
      </c>
      <c r="AX12" s="20">
        <v>3.4000000000000002E-2</v>
      </c>
      <c r="AY12" s="22">
        <v>3.3000000000000002E-2</v>
      </c>
      <c r="AZ12" s="20">
        <v>11.339</v>
      </c>
      <c r="BA12" s="20">
        <v>11.285</v>
      </c>
      <c r="BB12" s="20">
        <v>11.269</v>
      </c>
      <c r="BC12" s="22">
        <v>11.297666666666666</v>
      </c>
      <c r="BD12" s="103">
        <f t="shared" si="4"/>
        <v>318.66602732255842</v>
      </c>
      <c r="BE12" s="169">
        <f t="shared" si="5"/>
        <v>0.31866602732255844</v>
      </c>
      <c r="BF12" s="29">
        <v>4.2700000000000002E-2</v>
      </c>
      <c r="BG12" s="29">
        <v>4.2999999999999997E-2</v>
      </c>
      <c r="BH12" s="29">
        <v>4.19E-2</v>
      </c>
      <c r="BI12" s="30">
        <v>4.2533333333333333E-2</v>
      </c>
      <c r="BJ12" s="87">
        <v>6.75</v>
      </c>
      <c r="BK12" s="38">
        <v>3.8261384811851304E-2</v>
      </c>
      <c r="BN12" s="87">
        <v>1.97</v>
      </c>
      <c r="BP12" s="38">
        <v>3.89989019723644E-2</v>
      </c>
      <c r="BQ12">
        <f t="shared" si="7"/>
        <v>0.22343923696336634</v>
      </c>
      <c r="BS12">
        <v>0.22650880381358873</v>
      </c>
    </row>
    <row r="13" spans="1:72" x14ac:dyDescent="0.3">
      <c r="A13" s="215" t="s">
        <v>8</v>
      </c>
      <c r="B13" s="215" t="s">
        <v>169</v>
      </c>
      <c r="C13" s="212" t="s">
        <v>54</v>
      </c>
      <c r="D13" s="213" t="s">
        <v>44</v>
      </c>
      <c r="E13" s="213" t="s">
        <v>36</v>
      </c>
      <c r="F13" s="24">
        <v>15.6</v>
      </c>
      <c r="G13" s="24">
        <v>8.1999999999999993</v>
      </c>
      <c r="H13" s="24">
        <v>10.6</v>
      </c>
      <c r="I13" s="165">
        <v>104</v>
      </c>
      <c r="J13" s="24">
        <v>1.3</v>
      </c>
      <c r="K13" s="24">
        <v>2.9</v>
      </c>
      <c r="L13" s="16">
        <v>1.6</v>
      </c>
      <c r="M13" s="16">
        <v>1.7</v>
      </c>
      <c r="N13" s="16">
        <v>1.7</v>
      </c>
      <c r="O13" s="21">
        <v>1.7</v>
      </c>
      <c r="P13" s="16">
        <v>1.6</v>
      </c>
      <c r="Q13" s="16">
        <v>1.6</v>
      </c>
      <c r="R13" s="16">
        <v>1.4</v>
      </c>
      <c r="S13" s="21">
        <v>1.5333333333333332</v>
      </c>
      <c r="T13" s="18">
        <v>2.2519999999999998</v>
      </c>
      <c r="U13" s="18">
        <v>2.2149999999999999</v>
      </c>
      <c r="V13" s="18">
        <v>2.2309999999999999</v>
      </c>
      <c r="W13" s="23">
        <v>2.2330000000000001</v>
      </c>
      <c r="X13" s="18">
        <v>2.0790000000000002</v>
      </c>
      <c r="Y13" s="18">
        <v>2.0960000000000001</v>
      </c>
      <c r="Z13" s="18">
        <v>2.0710000000000002</v>
      </c>
      <c r="AA13" s="23">
        <v>2.0819999999999999</v>
      </c>
      <c r="AB13" s="18">
        <v>7.0999999999999994E-2</v>
      </c>
      <c r="AC13" s="18">
        <v>6.5000000000000002E-2</v>
      </c>
      <c r="AD13" s="20">
        <v>6.8000000000000005E-2</v>
      </c>
      <c r="AE13" s="22">
        <v>6.8000000000000005E-2</v>
      </c>
      <c r="AF13" s="20">
        <v>1.8160000000000001</v>
      </c>
      <c r="AG13" s="20">
        <v>1.841</v>
      </c>
      <c r="AH13" s="20">
        <v>1.8740000000000001</v>
      </c>
      <c r="AI13" s="22">
        <v>1.8436666666666668</v>
      </c>
      <c r="AJ13" s="105">
        <f t="shared" si="0"/>
        <v>8.1612556578853432</v>
      </c>
      <c r="AK13" s="105">
        <f t="shared" si="1"/>
        <v>0.12253016470986393</v>
      </c>
      <c r="AL13" s="103">
        <f t="shared" si="2"/>
        <v>131.62466385854691</v>
      </c>
      <c r="AM13" s="168">
        <f t="shared" si="3"/>
        <v>2.0993980367805696</v>
      </c>
      <c r="AN13" s="20">
        <v>0.16800000000000001</v>
      </c>
      <c r="AO13" s="20">
        <v>0.17</v>
      </c>
      <c r="AP13" s="20">
        <v>0.16400000000000001</v>
      </c>
      <c r="AQ13" s="22">
        <v>0.16700000000000001</v>
      </c>
      <c r="AR13" s="20">
        <v>0.11</v>
      </c>
      <c r="AS13" s="20">
        <v>0.11</v>
      </c>
      <c r="AT13" s="20">
        <v>0.11</v>
      </c>
      <c r="AU13" s="22">
        <v>0.11</v>
      </c>
      <c r="AV13" s="20">
        <v>0.108</v>
      </c>
      <c r="AW13" s="20">
        <v>0.108</v>
      </c>
      <c r="AX13" s="20">
        <v>0.109</v>
      </c>
      <c r="AY13" s="22">
        <v>0.108</v>
      </c>
      <c r="AZ13" s="20">
        <v>7.4039999999999999</v>
      </c>
      <c r="BA13" s="20">
        <v>7.4909999999999997</v>
      </c>
      <c r="BB13" s="20">
        <v>7.6070000000000002</v>
      </c>
      <c r="BC13" s="22">
        <v>7.5006666666666666</v>
      </c>
      <c r="BD13" s="103">
        <f t="shared" si="4"/>
        <v>211.5664870861892</v>
      </c>
      <c r="BE13" s="169">
        <f t="shared" si="5"/>
        <v>0.21156648708618919</v>
      </c>
      <c r="BF13" s="29">
        <v>4.4499999999999998E-2</v>
      </c>
      <c r="BG13" s="29">
        <v>4.2200000000000001E-2</v>
      </c>
      <c r="BH13" s="29">
        <v>4.2999999999999997E-2</v>
      </c>
      <c r="BI13" s="30">
        <v>4.3233333333333325E-2</v>
      </c>
      <c r="BJ13" s="87">
        <v>8.77</v>
      </c>
      <c r="BK13" s="38">
        <v>8.9035950598393577E-3</v>
      </c>
      <c r="BN13" s="38"/>
      <c r="BO13" s="87">
        <v>6.38</v>
      </c>
      <c r="BP13" s="38">
        <v>5.1120876583996042E-2</v>
      </c>
      <c r="BR13">
        <f t="shared" si="6"/>
        <v>0.62214325941388293</v>
      </c>
      <c r="BT13">
        <v>0.12253016470986393</v>
      </c>
    </row>
    <row r="14" spans="1:72" x14ac:dyDescent="0.3">
      <c r="A14" s="211" t="s">
        <v>9</v>
      </c>
      <c r="B14" s="211" t="s">
        <v>170</v>
      </c>
      <c r="C14" s="212" t="s">
        <v>57</v>
      </c>
      <c r="D14" s="213" t="s">
        <v>58</v>
      </c>
      <c r="E14" s="213" t="s">
        <v>59</v>
      </c>
      <c r="F14" s="24">
        <v>12.5</v>
      </c>
      <c r="G14" s="24">
        <v>7.6</v>
      </c>
      <c r="H14" s="24">
        <v>11.1</v>
      </c>
      <c r="I14" s="165">
        <v>103</v>
      </c>
      <c r="J14" s="24">
        <v>0.5</v>
      </c>
      <c r="K14" s="24">
        <v>1.8</v>
      </c>
      <c r="L14" s="16">
        <v>1.3</v>
      </c>
      <c r="M14" s="16">
        <v>1.3</v>
      </c>
      <c r="N14" s="16">
        <v>1.2</v>
      </c>
      <c r="O14" s="21">
        <v>1.3</v>
      </c>
      <c r="P14" s="16">
        <v>1.3</v>
      </c>
      <c r="Q14" s="16">
        <v>1.1000000000000001</v>
      </c>
      <c r="R14" s="16">
        <v>1.1000000000000001</v>
      </c>
      <c r="S14" s="21">
        <v>1.1666666666666667</v>
      </c>
      <c r="T14" s="18">
        <v>1.6890000000000001</v>
      </c>
      <c r="U14" s="18">
        <v>1.7030000000000001</v>
      </c>
      <c r="V14" s="18">
        <v>1.6890000000000001</v>
      </c>
      <c r="W14" s="23">
        <v>1.694</v>
      </c>
      <c r="X14" s="18">
        <v>1.635</v>
      </c>
      <c r="Y14" s="18">
        <v>1.66</v>
      </c>
      <c r="Z14" s="18">
        <v>1.6240000000000001</v>
      </c>
      <c r="AA14" s="23">
        <v>1.64</v>
      </c>
      <c r="AB14" s="18">
        <v>2.3E-2</v>
      </c>
      <c r="AC14" s="18">
        <v>1.0999999999999999E-2</v>
      </c>
      <c r="AD14" s="20">
        <v>1.2E-2</v>
      </c>
      <c r="AE14" s="22">
        <v>1.4999999999999999E-2</v>
      </c>
      <c r="AF14" s="20">
        <v>1.4890000000000001</v>
      </c>
      <c r="AG14" s="20">
        <v>1.5109999999999999</v>
      </c>
      <c r="AH14" s="20">
        <v>1.5269999999999999</v>
      </c>
      <c r="AI14" s="22">
        <v>1.5090000000000001</v>
      </c>
      <c r="AJ14" s="105">
        <f t="shared" si="0"/>
        <v>6.6798055258085247</v>
      </c>
      <c r="AK14" s="105">
        <f t="shared" si="1"/>
        <v>0.14970495714827864</v>
      </c>
      <c r="AL14" s="103">
        <f t="shared" si="2"/>
        <v>107.73184836153354</v>
      </c>
      <c r="AM14" s="168">
        <f t="shared" si="3"/>
        <v>1.8990888742218501</v>
      </c>
      <c r="AN14" s="20">
        <v>0.02</v>
      </c>
      <c r="AO14" s="20">
        <v>0.02</v>
      </c>
      <c r="AP14" s="20">
        <v>1.7999999999999999E-2</v>
      </c>
      <c r="AQ14" s="22">
        <v>1.9E-2</v>
      </c>
      <c r="AR14" s="20">
        <v>6.0000000000000001E-3</v>
      </c>
      <c r="AS14" s="20">
        <v>7.0000000000000001E-3</v>
      </c>
      <c r="AT14" s="20">
        <v>5.0000000000000001E-3</v>
      </c>
      <c r="AU14" s="22">
        <v>6.0000000000000001E-3</v>
      </c>
      <c r="AV14" s="20">
        <v>2E-3</v>
      </c>
      <c r="AW14" s="20">
        <v>1E-3</v>
      </c>
      <c r="AX14" s="20">
        <v>1E-3</v>
      </c>
      <c r="AY14" s="22">
        <v>1E-3</v>
      </c>
      <c r="AZ14" s="20">
        <v>5.8289999999999997</v>
      </c>
      <c r="BA14" s="20">
        <v>5.9139999999999997</v>
      </c>
      <c r="BB14" s="20">
        <v>5.9770000000000003</v>
      </c>
      <c r="BC14" s="22">
        <v>5.9066666666666663</v>
      </c>
      <c r="BD14" s="103">
        <f t="shared" si="4"/>
        <v>166.60555289162176</v>
      </c>
      <c r="BE14" s="169">
        <f t="shared" si="5"/>
        <v>0.16660555289162177</v>
      </c>
      <c r="BF14" s="29">
        <v>3.8600000000000002E-2</v>
      </c>
      <c r="BG14" s="29">
        <v>3.8899999999999997E-2</v>
      </c>
      <c r="BH14" s="29">
        <v>3.78E-2</v>
      </c>
      <c r="BI14" s="30">
        <v>3.8433333333333333E-2</v>
      </c>
      <c r="BJ14" s="87">
        <v>6.9</v>
      </c>
      <c r="BK14" s="38">
        <v>4.7138340081326058E-2</v>
      </c>
      <c r="BN14" s="87">
        <v>1.1000000000000001</v>
      </c>
      <c r="BP14" s="38">
        <v>0.32121866454967757</v>
      </c>
      <c r="BQ14">
        <f t="shared" si="7"/>
        <v>0.64662819751040335</v>
      </c>
      <c r="BS14">
        <v>0.14970495714827864</v>
      </c>
    </row>
    <row r="15" spans="1:72" x14ac:dyDescent="0.3">
      <c r="A15" s="219" t="s">
        <v>10</v>
      </c>
      <c r="B15" s="219" t="s">
        <v>169</v>
      </c>
      <c r="C15" s="217" t="s">
        <v>60</v>
      </c>
      <c r="D15" s="218" t="s">
        <v>61</v>
      </c>
      <c r="E15" s="218" t="s">
        <v>36</v>
      </c>
      <c r="F15" s="24">
        <v>14.5</v>
      </c>
      <c r="G15" s="24">
        <v>8.5</v>
      </c>
      <c r="H15" s="24">
        <v>10.7</v>
      </c>
      <c r="I15" s="165">
        <v>103</v>
      </c>
      <c r="J15" s="24">
        <v>1.1000000000000001</v>
      </c>
      <c r="K15" s="24">
        <v>2.6</v>
      </c>
      <c r="L15" s="16">
        <v>1.8</v>
      </c>
      <c r="M15" s="16">
        <v>1.7</v>
      </c>
      <c r="N15" s="16">
        <v>1.8</v>
      </c>
      <c r="O15" s="21">
        <v>1.8</v>
      </c>
      <c r="P15" s="16">
        <v>1.5</v>
      </c>
      <c r="Q15" s="16">
        <v>1.4</v>
      </c>
      <c r="R15" s="16">
        <v>1.4</v>
      </c>
      <c r="S15" s="21">
        <v>1.4333333333333333</v>
      </c>
      <c r="T15" s="18">
        <v>1.9610000000000001</v>
      </c>
      <c r="U15" s="18">
        <v>2.0150000000000001</v>
      </c>
      <c r="V15" s="18">
        <v>1.9550000000000001</v>
      </c>
      <c r="W15" s="23">
        <v>1.9770000000000001</v>
      </c>
      <c r="X15" s="18">
        <v>1.9259999999999999</v>
      </c>
      <c r="Y15" s="18">
        <v>1.923</v>
      </c>
      <c r="Z15" s="18">
        <v>1.923</v>
      </c>
      <c r="AA15" s="23">
        <v>1.9239999999999999</v>
      </c>
      <c r="AB15" s="18">
        <v>3.9E-2</v>
      </c>
      <c r="AC15" s="18">
        <v>3.5999999999999997E-2</v>
      </c>
      <c r="AD15" s="20">
        <v>3.6999999999999998E-2</v>
      </c>
      <c r="AE15" s="22">
        <v>3.6999999999999998E-2</v>
      </c>
      <c r="AF15" s="20">
        <v>1.704</v>
      </c>
      <c r="AG15" s="20">
        <v>1.7130000000000001</v>
      </c>
      <c r="AH15" s="20">
        <v>1.7110000000000001</v>
      </c>
      <c r="AI15" s="22">
        <v>1.7093333333333334</v>
      </c>
      <c r="AJ15" s="105">
        <f t="shared" si="0"/>
        <v>7.5666098379381737</v>
      </c>
      <c r="AK15" s="105">
        <f t="shared" si="1"/>
        <v>0.1321595828803154</v>
      </c>
      <c r="AL15" s="103">
        <f t="shared" si="2"/>
        <v>122.03422098474573</v>
      </c>
      <c r="AM15" s="168">
        <f t="shared" si="3"/>
        <v>2.0237451253863976</v>
      </c>
      <c r="AN15" s="20">
        <v>0.115</v>
      </c>
      <c r="AO15" s="20">
        <v>0.11700000000000001</v>
      </c>
      <c r="AP15" s="20">
        <v>0.114</v>
      </c>
      <c r="AQ15" s="22">
        <v>0.115</v>
      </c>
      <c r="AR15" s="20">
        <v>8.1000000000000003E-2</v>
      </c>
      <c r="AS15" s="20">
        <v>8.3000000000000004E-2</v>
      </c>
      <c r="AT15" s="20">
        <v>8.5999999999999993E-2</v>
      </c>
      <c r="AU15" s="22">
        <v>8.3000000000000004E-2</v>
      </c>
      <c r="AV15" s="20">
        <v>7.9000000000000001E-2</v>
      </c>
      <c r="AW15" s="20">
        <v>0.08</v>
      </c>
      <c r="AX15" s="20">
        <v>8.1000000000000003E-2</v>
      </c>
      <c r="AY15" s="22">
        <v>0.08</v>
      </c>
      <c r="AZ15" s="20">
        <v>7.25</v>
      </c>
      <c r="BA15" s="20">
        <v>7.28</v>
      </c>
      <c r="BB15" s="20">
        <v>7.3019999999999996</v>
      </c>
      <c r="BC15" s="22">
        <v>7.2773333333333339</v>
      </c>
      <c r="BD15" s="103">
        <f t="shared" si="4"/>
        <v>205.26706719694621</v>
      </c>
      <c r="BE15" s="169">
        <f t="shared" si="5"/>
        <v>0.20526706719694621</v>
      </c>
      <c r="BF15" s="29">
        <v>4.4200000000000003E-2</v>
      </c>
      <c r="BG15" s="29">
        <v>4.1500000000000002E-2</v>
      </c>
      <c r="BH15" s="29">
        <v>4.2900000000000001E-2</v>
      </c>
      <c r="BI15" s="30">
        <v>4.2866666666666664E-2</v>
      </c>
      <c r="BJ15" s="87">
        <v>9.17</v>
      </c>
      <c r="BK15" s="38">
        <v>6.9779012585504258E-2</v>
      </c>
      <c r="BN15" s="38"/>
      <c r="BO15" s="87">
        <v>3.61</v>
      </c>
      <c r="BP15" s="38">
        <v>0.41719327887635732</v>
      </c>
      <c r="BR15">
        <f t="shared" si="6"/>
        <v>0.59451436926147716</v>
      </c>
      <c r="BT15">
        <v>0.1321595828803154</v>
      </c>
    </row>
    <row r="16" spans="1:72" x14ac:dyDescent="0.3">
      <c r="A16" s="216" t="s">
        <v>11</v>
      </c>
      <c r="B16" s="216" t="s">
        <v>170</v>
      </c>
      <c r="C16" s="217" t="s">
        <v>108</v>
      </c>
      <c r="D16" s="218" t="s">
        <v>62</v>
      </c>
      <c r="E16" s="218" t="s">
        <v>63</v>
      </c>
      <c r="F16" s="24">
        <v>13.7</v>
      </c>
      <c r="G16" s="24">
        <v>9.1</v>
      </c>
      <c r="H16" s="24">
        <v>11.3</v>
      </c>
      <c r="I16" s="165">
        <v>125</v>
      </c>
      <c r="J16" s="24">
        <v>1.4</v>
      </c>
      <c r="K16" s="24">
        <v>3</v>
      </c>
      <c r="L16" s="16">
        <v>2.4</v>
      </c>
      <c r="M16" s="16">
        <v>2.2999999999999998</v>
      </c>
      <c r="N16" s="16">
        <v>2.4</v>
      </c>
      <c r="O16" s="21">
        <v>2.4</v>
      </c>
      <c r="P16" s="16">
        <v>2.2000000000000002</v>
      </c>
      <c r="Q16" s="16">
        <v>2.1</v>
      </c>
      <c r="R16" s="16">
        <v>2</v>
      </c>
      <c r="S16" s="21">
        <v>2.1</v>
      </c>
      <c r="T16" s="18">
        <v>1.861</v>
      </c>
      <c r="U16" s="18">
        <v>1.899</v>
      </c>
      <c r="V16" s="18">
        <v>1.867</v>
      </c>
      <c r="W16" s="23">
        <v>1.8759999999999999</v>
      </c>
      <c r="X16" s="18">
        <v>1.8360000000000001</v>
      </c>
      <c r="Y16" s="18">
        <v>1.8120000000000001</v>
      </c>
      <c r="Z16" s="18">
        <v>1.8120000000000001</v>
      </c>
      <c r="AA16" s="23">
        <v>1.82</v>
      </c>
      <c r="AB16" s="18">
        <v>0.04</v>
      </c>
      <c r="AC16" s="18">
        <v>3.9E-2</v>
      </c>
      <c r="AD16" s="20">
        <v>0.04</v>
      </c>
      <c r="AE16" s="22">
        <v>0.04</v>
      </c>
      <c r="AF16" s="20">
        <v>1.522</v>
      </c>
      <c r="AG16" s="20">
        <v>1.6439999999999999</v>
      </c>
      <c r="AH16" s="20">
        <v>1.5569999999999999</v>
      </c>
      <c r="AI16" s="22">
        <v>1.5743333333333334</v>
      </c>
      <c r="AJ16" s="105">
        <f t="shared" si="0"/>
        <v>6.9690129221103732</v>
      </c>
      <c r="AK16" s="105">
        <f t="shared" si="1"/>
        <v>0.14349234406315001</v>
      </c>
      <c r="AL16" s="103">
        <f t="shared" si="2"/>
        <v>112.39618286095049</v>
      </c>
      <c r="AM16" s="168">
        <f t="shared" si="3"/>
        <v>1.9414735966820085</v>
      </c>
      <c r="AN16" s="20">
        <v>5.2999999999999999E-2</v>
      </c>
      <c r="AO16" s="20">
        <v>5.2999999999999999E-2</v>
      </c>
      <c r="AP16" s="20">
        <v>0.05</v>
      </c>
      <c r="AQ16" s="22">
        <v>5.1999999999999998E-2</v>
      </c>
      <c r="AR16" s="20">
        <v>3.1E-2</v>
      </c>
      <c r="AS16" s="20">
        <v>3.1E-2</v>
      </c>
      <c r="AT16" s="20">
        <v>2.9000000000000001E-2</v>
      </c>
      <c r="AU16" s="22">
        <v>0.03</v>
      </c>
      <c r="AV16" s="20">
        <v>2.5000000000000001E-2</v>
      </c>
      <c r="AW16" s="20">
        <v>2.3E-2</v>
      </c>
      <c r="AX16" s="20">
        <v>2.4E-2</v>
      </c>
      <c r="AY16" s="22">
        <v>2.4E-2</v>
      </c>
      <c r="AZ16" s="20">
        <v>8.9429999999999996</v>
      </c>
      <c r="BA16" s="20">
        <v>9.0670000000000002</v>
      </c>
      <c r="BB16" s="20">
        <v>9.1720000000000006</v>
      </c>
      <c r="BC16" s="22">
        <v>9.0606666666666662</v>
      </c>
      <c r="BD16" s="103">
        <f t="shared" si="4"/>
        <v>255.56840511851371</v>
      </c>
      <c r="BE16" s="169">
        <f t="shared" si="5"/>
        <v>0.2555684051185137</v>
      </c>
      <c r="BF16" s="29">
        <v>5.6099999999999997E-2</v>
      </c>
      <c r="BG16" s="29">
        <v>5.7599999999999998E-2</v>
      </c>
      <c r="BH16" s="29">
        <v>5.5300000000000002E-2</v>
      </c>
      <c r="BI16" s="30">
        <v>5.6333333333333326E-2</v>
      </c>
      <c r="BJ16" s="87">
        <v>6.52</v>
      </c>
      <c r="BK16" s="38">
        <v>2.0109595068978081E-2</v>
      </c>
      <c r="BN16" s="87">
        <v>2.88</v>
      </c>
      <c r="BP16" s="38">
        <v>0.33129072374223456</v>
      </c>
      <c r="BQ16">
        <f t="shared" si="7"/>
        <v>0.43978903733749664</v>
      </c>
      <c r="BS16">
        <v>0.14349234406315001</v>
      </c>
    </row>
    <row r="17" spans="1:72" x14ac:dyDescent="0.3">
      <c r="A17" s="219" t="s">
        <v>12</v>
      </c>
      <c r="B17" s="219" t="s">
        <v>169</v>
      </c>
      <c r="C17" s="217" t="s">
        <v>64</v>
      </c>
      <c r="D17" s="218" t="s">
        <v>65</v>
      </c>
      <c r="E17" s="218" t="s">
        <v>36</v>
      </c>
      <c r="F17" s="24">
        <v>14.3</v>
      </c>
      <c r="G17" s="24">
        <v>7.2</v>
      </c>
      <c r="H17" s="24">
        <v>10.1</v>
      </c>
      <c r="I17" s="165">
        <v>104</v>
      </c>
      <c r="J17" s="24">
        <v>1.3</v>
      </c>
      <c r="K17" s="24">
        <v>2.9</v>
      </c>
      <c r="L17" s="16">
        <v>1.9</v>
      </c>
      <c r="M17" s="16">
        <v>1.9</v>
      </c>
      <c r="N17" s="16">
        <v>2</v>
      </c>
      <c r="O17" s="21">
        <v>1.9</v>
      </c>
      <c r="P17" s="16">
        <v>1.7</v>
      </c>
      <c r="Q17" s="16">
        <v>1.6</v>
      </c>
      <c r="R17" s="16">
        <v>1.6</v>
      </c>
      <c r="S17" s="21">
        <v>1.6333333333333335</v>
      </c>
      <c r="T17" s="18">
        <v>1.7390000000000001</v>
      </c>
      <c r="U17" s="18">
        <v>1.7529999999999999</v>
      </c>
      <c r="V17" s="18">
        <v>1.728</v>
      </c>
      <c r="W17" s="23">
        <v>1.74</v>
      </c>
      <c r="X17" s="18">
        <v>1.6910000000000001</v>
      </c>
      <c r="Y17" s="18">
        <v>1.6830000000000001</v>
      </c>
      <c r="Z17" s="18">
        <v>1.639</v>
      </c>
      <c r="AA17" s="23">
        <v>1.671</v>
      </c>
      <c r="AB17" s="18">
        <v>2.5000000000000001E-2</v>
      </c>
      <c r="AC17" s="18">
        <v>2.3E-2</v>
      </c>
      <c r="AD17" s="20">
        <v>2.3E-2</v>
      </c>
      <c r="AE17" s="22">
        <v>2.4E-2</v>
      </c>
      <c r="AF17" s="20">
        <v>1.4359999999999999</v>
      </c>
      <c r="AG17" s="20">
        <v>1.448</v>
      </c>
      <c r="AH17" s="20">
        <v>1.4530000000000001</v>
      </c>
      <c r="AI17" s="22">
        <v>1.4456666666666667</v>
      </c>
      <c r="AJ17" s="105">
        <f t="shared" si="0"/>
        <v>6.3994514171485681</v>
      </c>
      <c r="AK17" s="105">
        <f t="shared" si="1"/>
        <v>0.15626339428412669</v>
      </c>
      <c r="AL17" s="103">
        <f t="shared" si="2"/>
        <v>103.21029961209871</v>
      </c>
      <c r="AM17" s="168">
        <f t="shared" si="3"/>
        <v>1.8562122706212576</v>
      </c>
      <c r="AN17" s="20">
        <v>8.1000000000000003E-2</v>
      </c>
      <c r="AO17" s="20">
        <v>7.9000000000000001E-2</v>
      </c>
      <c r="AP17" s="20">
        <v>7.8E-2</v>
      </c>
      <c r="AQ17" s="22">
        <v>7.9000000000000001E-2</v>
      </c>
      <c r="AR17" s="20">
        <v>5.1999999999999998E-2</v>
      </c>
      <c r="AS17" s="20">
        <v>5.1999999999999998E-2</v>
      </c>
      <c r="AT17" s="20">
        <v>5.1999999999999998E-2</v>
      </c>
      <c r="AU17" s="22">
        <v>5.1999999999999998E-2</v>
      </c>
      <c r="AV17" s="20">
        <v>4.9000000000000002E-2</v>
      </c>
      <c r="AW17" s="20">
        <v>4.7E-2</v>
      </c>
      <c r="AX17" s="20">
        <v>4.9000000000000002E-2</v>
      </c>
      <c r="AY17" s="22">
        <v>4.8000000000000001E-2</v>
      </c>
      <c r="AZ17" s="20">
        <v>7.4550000000000001</v>
      </c>
      <c r="BA17" s="20">
        <v>7.4930000000000003</v>
      </c>
      <c r="BB17" s="20">
        <v>7.5490000000000004</v>
      </c>
      <c r="BC17" s="22">
        <v>7.4989999999999997</v>
      </c>
      <c r="BD17" s="103">
        <f t="shared" si="4"/>
        <v>211.51947649000084</v>
      </c>
      <c r="BE17" s="169">
        <f t="shared" si="5"/>
        <v>0.21151947649000083</v>
      </c>
      <c r="BF17" s="29">
        <v>4.6600000000000003E-2</v>
      </c>
      <c r="BG17" s="29">
        <v>4.53E-2</v>
      </c>
      <c r="BH17" s="29">
        <v>4.6199999999999998E-2</v>
      </c>
      <c r="BI17" s="30">
        <v>4.6033333333333336E-2</v>
      </c>
      <c r="BJ17" s="87">
        <v>8.77</v>
      </c>
      <c r="BK17" s="38">
        <v>2.630297023315141E-2</v>
      </c>
      <c r="BN17" s="38"/>
      <c r="BO17" s="87">
        <v>3.77</v>
      </c>
      <c r="BP17" s="38">
        <v>0.37986599605488136</v>
      </c>
      <c r="BR17">
        <f t="shared" si="6"/>
        <v>0.48794702655657229</v>
      </c>
      <c r="BT17">
        <v>0.15626339428412669</v>
      </c>
    </row>
    <row r="18" spans="1:72" x14ac:dyDescent="0.3">
      <c r="A18" s="216" t="s">
        <v>13</v>
      </c>
      <c r="B18" s="216" t="s">
        <v>170</v>
      </c>
      <c r="C18" s="217" t="s">
        <v>66</v>
      </c>
      <c r="D18" s="218" t="s">
        <v>44</v>
      </c>
      <c r="E18" s="218" t="s">
        <v>67</v>
      </c>
      <c r="F18" s="24">
        <v>15</v>
      </c>
      <c r="G18" s="24">
        <v>7.4</v>
      </c>
      <c r="H18" s="24">
        <v>10.8</v>
      </c>
      <c r="I18" s="165">
        <v>163</v>
      </c>
      <c r="J18" s="24">
        <v>1.4</v>
      </c>
      <c r="K18" s="24">
        <v>5.5</v>
      </c>
      <c r="L18" s="16">
        <v>3.8</v>
      </c>
      <c r="M18" s="16">
        <v>3.7</v>
      </c>
      <c r="N18" s="16">
        <v>3.8</v>
      </c>
      <c r="O18" s="21">
        <v>3.8</v>
      </c>
      <c r="P18" s="16">
        <v>2.9</v>
      </c>
      <c r="Q18" s="16">
        <v>2.9</v>
      </c>
      <c r="R18" s="16">
        <v>2.9</v>
      </c>
      <c r="S18" s="21">
        <v>2.9</v>
      </c>
      <c r="T18" s="18">
        <v>2.2749999999999999</v>
      </c>
      <c r="U18" s="18">
        <v>2.3570000000000002</v>
      </c>
      <c r="V18" s="18">
        <v>2.3149999999999999</v>
      </c>
      <c r="W18" s="23">
        <v>2.3159999999999998</v>
      </c>
      <c r="X18" s="18">
        <v>2.2610000000000001</v>
      </c>
      <c r="Y18" s="18">
        <v>2.222</v>
      </c>
      <c r="Z18" s="18">
        <v>2.2090000000000001</v>
      </c>
      <c r="AA18" s="23">
        <v>2.2309999999999999</v>
      </c>
      <c r="AB18" s="18">
        <v>3.2000000000000001E-2</v>
      </c>
      <c r="AC18" s="18">
        <v>3.4000000000000002E-2</v>
      </c>
      <c r="AD18" s="20">
        <v>3.2000000000000001E-2</v>
      </c>
      <c r="AE18" s="22">
        <v>3.3000000000000002E-2</v>
      </c>
      <c r="AF18" s="20">
        <v>1.8660000000000001</v>
      </c>
      <c r="AG18" s="20">
        <v>1.8680000000000001</v>
      </c>
      <c r="AH18" s="20">
        <v>1.8919999999999999</v>
      </c>
      <c r="AI18" s="22">
        <v>1.8753333333333331</v>
      </c>
      <c r="AJ18" s="105">
        <f t="shared" si="0"/>
        <v>8.3014327122153198</v>
      </c>
      <c r="AK18" s="105">
        <f t="shared" si="1"/>
        <v>0.12046113420018796</v>
      </c>
      <c r="AL18" s="103">
        <f t="shared" si="2"/>
        <v>133.88543823326432</v>
      </c>
      <c r="AM18" s="168">
        <f t="shared" si="3"/>
        <v>2.1164281158356935</v>
      </c>
      <c r="AN18" s="20">
        <v>7.8E-2</v>
      </c>
      <c r="AO18" s="20">
        <v>7.9000000000000001E-2</v>
      </c>
      <c r="AP18" s="20">
        <v>7.8E-2</v>
      </c>
      <c r="AQ18" s="22">
        <v>7.8E-2</v>
      </c>
      <c r="AR18" s="20">
        <v>2.8000000000000001E-2</v>
      </c>
      <c r="AS18" s="20">
        <v>2.9000000000000001E-2</v>
      </c>
      <c r="AT18" s="20">
        <v>2.7E-2</v>
      </c>
      <c r="AU18" s="22">
        <v>2.8000000000000001E-2</v>
      </c>
      <c r="AV18" s="20">
        <v>0.02</v>
      </c>
      <c r="AW18" s="20">
        <v>1.9E-2</v>
      </c>
      <c r="AX18" s="20">
        <v>0.02</v>
      </c>
      <c r="AY18" s="22">
        <v>0.02</v>
      </c>
      <c r="AZ18" s="20">
        <v>11.863</v>
      </c>
      <c r="BA18" s="20">
        <v>11.875</v>
      </c>
      <c r="BB18" s="20">
        <v>12.010999999999999</v>
      </c>
      <c r="BC18" s="22">
        <v>11.916333333333332</v>
      </c>
      <c r="BD18" s="103">
        <f t="shared" si="4"/>
        <v>336.11636062768548</v>
      </c>
      <c r="BE18" s="169">
        <f t="shared" si="5"/>
        <v>0.33611636062768546</v>
      </c>
      <c r="BF18" s="29">
        <v>8.0500000000000002E-2</v>
      </c>
      <c r="BG18" s="29">
        <v>8.1699999999999995E-2</v>
      </c>
      <c r="BH18" s="29">
        <v>7.9600000000000004E-2</v>
      </c>
      <c r="BI18" s="30">
        <v>8.0600000000000005E-2</v>
      </c>
      <c r="BJ18" s="87">
        <v>8.74</v>
      </c>
      <c r="BK18" s="38">
        <v>4.0028289912520866E-2</v>
      </c>
      <c r="BN18" s="87">
        <v>2.4900000000000002</v>
      </c>
      <c r="BP18" s="38">
        <v>0.4293780560986723</v>
      </c>
      <c r="BQ18">
        <f t="shared" si="7"/>
        <v>0.39833061973906292</v>
      </c>
      <c r="BS18">
        <v>0.12046113420018796</v>
      </c>
    </row>
    <row r="19" spans="1:72" x14ac:dyDescent="0.3">
      <c r="A19" s="219" t="s">
        <v>14</v>
      </c>
      <c r="B19" s="219" t="s">
        <v>169</v>
      </c>
      <c r="C19" s="217" t="s">
        <v>64</v>
      </c>
      <c r="D19" s="218" t="s">
        <v>68</v>
      </c>
      <c r="E19" s="218" t="s">
        <v>36</v>
      </c>
      <c r="F19" s="24">
        <v>14.5</v>
      </c>
      <c r="G19" s="24">
        <v>7.3</v>
      </c>
      <c r="H19" s="24">
        <v>9.9</v>
      </c>
      <c r="I19" s="165">
        <v>107</v>
      </c>
      <c r="J19" s="24">
        <v>1.1000000000000001</v>
      </c>
      <c r="K19" s="24">
        <v>3.1</v>
      </c>
      <c r="L19" s="16">
        <v>2</v>
      </c>
      <c r="M19" s="16">
        <v>2</v>
      </c>
      <c r="N19" s="16">
        <v>2</v>
      </c>
      <c r="O19" s="21">
        <v>2</v>
      </c>
      <c r="P19" s="16">
        <v>1.7</v>
      </c>
      <c r="Q19" s="16">
        <v>1.7</v>
      </c>
      <c r="R19" s="16">
        <v>1.7</v>
      </c>
      <c r="S19" s="21">
        <v>1.7</v>
      </c>
      <c r="T19" s="18">
        <v>1.796</v>
      </c>
      <c r="U19" s="18">
        <v>1.806</v>
      </c>
      <c r="V19" s="18">
        <v>1.756</v>
      </c>
      <c r="W19" s="23">
        <v>1.786</v>
      </c>
      <c r="X19" s="18">
        <v>1.6739999999999999</v>
      </c>
      <c r="Y19" s="18">
        <v>1.6910000000000001</v>
      </c>
      <c r="Z19" s="18">
        <v>1.6639999999999999</v>
      </c>
      <c r="AA19" s="23">
        <v>1.6759999999999999</v>
      </c>
      <c r="AB19" s="18">
        <v>1.9E-2</v>
      </c>
      <c r="AC19" s="18">
        <v>0.02</v>
      </c>
      <c r="AD19" s="20">
        <v>1.6E-2</v>
      </c>
      <c r="AE19" s="22">
        <v>1.7999999999999999E-2</v>
      </c>
      <c r="AF19" s="20">
        <v>1.4570000000000001</v>
      </c>
      <c r="AG19" s="20">
        <v>1.4790000000000001</v>
      </c>
      <c r="AH19" s="20">
        <v>1.4950000000000001</v>
      </c>
      <c r="AI19" s="22">
        <v>1.4770000000000001</v>
      </c>
      <c r="AJ19" s="105">
        <f t="shared" si="0"/>
        <v>6.538152923538231</v>
      </c>
      <c r="AK19" s="105">
        <f t="shared" si="1"/>
        <v>0.15294839562407073</v>
      </c>
      <c r="AL19" s="103">
        <f t="shared" si="2"/>
        <v>105.44727636181909</v>
      </c>
      <c r="AM19" s="168">
        <f t="shared" si="3"/>
        <v>1.877654697985381</v>
      </c>
      <c r="AN19" s="20">
        <v>7.0999999999999994E-2</v>
      </c>
      <c r="AO19" s="20">
        <v>7.0999999999999994E-2</v>
      </c>
      <c r="AP19" s="20">
        <v>6.8000000000000005E-2</v>
      </c>
      <c r="AQ19" s="22">
        <v>7.0000000000000007E-2</v>
      </c>
      <c r="AR19" s="20">
        <v>4.5999999999999999E-2</v>
      </c>
      <c r="AS19" s="20">
        <v>4.7E-2</v>
      </c>
      <c r="AT19" s="20">
        <v>4.8000000000000001E-2</v>
      </c>
      <c r="AU19" s="22">
        <v>4.7E-2</v>
      </c>
      <c r="AV19" s="20">
        <v>4.3999999999999997E-2</v>
      </c>
      <c r="AW19" s="20">
        <v>4.2999999999999997E-2</v>
      </c>
      <c r="AX19" s="20">
        <v>4.3999999999999997E-2</v>
      </c>
      <c r="AY19" s="22">
        <v>4.3999999999999997E-2</v>
      </c>
      <c r="AZ19" s="20">
        <v>7.5890000000000004</v>
      </c>
      <c r="BA19" s="20">
        <v>7.6929999999999996</v>
      </c>
      <c r="BB19" s="20">
        <v>7.7640000000000002</v>
      </c>
      <c r="BC19" s="22">
        <v>7.6819999999999995</v>
      </c>
      <c r="BD19" s="103">
        <f t="shared" si="4"/>
        <v>216.68123995148503</v>
      </c>
      <c r="BE19" s="169">
        <f t="shared" si="5"/>
        <v>0.21668123995148503</v>
      </c>
      <c r="BF19" s="29">
        <v>4.7699999999999999E-2</v>
      </c>
      <c r="BG19" s="29">
        <v>4.5900000000000003E-2</v>
      </c>
      <c r="BH19" s="29">
        <v>4.6800000000000001E-2</v>
      </c>
      <c r="BI19" s="30">
        <v>4.6800000000000001E-2</v>
      </c>
      <c r="BJ19" s="87">
        <v>8.7100000000000009</v>
      </c>
      <c r="BK19" s="38">
        <v>2.5880098986235518E-2</v>
      </c>
      <c r="BN19" s="38"/>
      <c r="BO19" s="87">
        <v>4.45</v>
      </c>
      <c r="BP19" s="38">
        <v>0.37132553771696453</v>
      </c>
      <c r="BR19">
        <f t="shared" si="6"/>
        <v>0.48664700453730447</v>
      </c>
      <c r="BT19">
        <v>0.15294839562407073</v>
      </c>
    </row>
    <row r="20" spans="1:72" x14ac:dyDescent="0.3">
      <c r="A20" s="216" t="s">
        <v>15</v>
      </c>
      <c r="B20" s="216" t="s">
        <v>170</v>
      </c>
      <c r="C20" s="217" t="s">
        <v>69</v>
      </c>
      <c r="D20" s="218" t="s">
        <v>70</v>
      </c>
      <c r="E20" s="218" t="s">
        <v>71</v>
      </c>
      <c r="F20" s="24">
        <v>14.3</v>
      </c>
      <c r="G20" s="24">
        <v>7.3</v>
      </c>
      <c r="H20" s="24">
        <v>10.4</v>
      </c>
      <c r="I20" s="165">
        <v>192</v>
      </c>
      <c r="J20" s="24">
        <v>0.6</v>
      </c>
      <c r="K20" s="24">
        <v>2.7</v>
      </c>
      <c r="L20" s="16">
        <v>1.8</v>
      </c>
      <c r="M20" s="16">
        <v>1.9</v>
      </c>
      <c r="N20" s="16">
        <v>1.8</v>
      </c>
      <c r="O20" s="21">
        <v>1.8</v>
      </c>
      <c r="P20" s="16">
        <v>1.8</v>
      </c>
      <c r="Q20" s="16">
        <v>1.7</v>
      </c>
      <c r="R20" s="16">
        <v>1.7</v>
      </c>
      <c r="S20" s="21">
        <v>1.7333333333333334</v>
      </c>
      <c r="T20" s="18">
        <v>1.27</v>
      </c>
      <c r="U20" s="18">
        <v>1.292</v>
      </c>
      <c r="V20" s="18">
        <v>1.274</v>
      </c>
      <c r="W20" s="23">
        <v>1.2789999999999999</v>
      </c>
      <c r="X20" s="18">
        <v>1.1910000000000001</v>
      </c>
      <c r="Y20" s="18">
        <v>1.202</v>
      </c>
      <c r="Z20" s="18">
        <v>1.181</v>
      </c>
      <c r="AA20" s="23">
        <v>1.1910000000000001</v>
      </c>
      <c r="AB20" s="18">
        <v>2.3E-2</v>
      </c>
      <c r="AC20" s="18">
        <v>2.3E-2</v>
      </c>
      <c r="AD20" s="20">
        <v>2.5999999999999999E-2</v>
      </c>
      <c r="AE20" s="22">
        <v>2.4E-2</v>
      </c>
      <c r="AF20" s="20">
        <v>1.032</v>
      </c>
      <c r="AG20" s="20">
        <v>1.03</v>
      </c>
      <c r="AH20" s="20">
        <v>1.0529999999999999</v>
      </c>
      <c r="AI20" s="22">
        <v>1.0383333333333333</v>
      </c>
      <c r="AJ20" s="105">
        <f t="shared" si="0"/>
        <v>4.5963318340829584</v>
      </c>
      <c r="AK20" s="105">
        <f t="shared" si="1"/>
        <v>0.21756479647199276</v>
      </c>
      <c r="AL20" s="103">
        <f t="shared" si="2"/>
        <v>74.12960186573379</v>
      </c>
      <c r="AM20" s="168">
        <f t="shared" si="3"/>
        <v>1.5252585580074449</v>
      </c>
      <c r="AN20" s="20">
        <v>0.02</v>
      </c>
      <c r="AO20" s="20">
        <v>1.7999999999999999E-2</v>
      </c>
      <c r="AP20" s="20">
        <v>1.7999999999999999E-2</v>
      </c>
      <c r="AQ20" s="22">
        <v>1.9E-2</v>
      </c>
      <c r="AR20" s="20">
        <v>6.0000000000000001E-3</v>
      </c>
      <c r="AS20" s="20">
        <v>8.0000000000000002E-3</v>
      </c>
      <c r="AT20" s="20">
        <v>6.0000000000000001E-3</v>
      </c>
      <c r="AU20" s="22">
        <v>7.0000000000000001E-3</v>
      </c>
      <c r="AV20" s="20">
        <v>2E-3</v>
      </c>
      <c r="AW20" s="20">
        <v>2E-3</v>
      </c>
      <c r="AX20" s="20">
        <v>2E-3</v>
      </c>
      <c r="AY20" s="22">
        <v>2E-3</v>
      </c>
      <c r="AZ20" s="20">
        <v>7.077</v>
      </c>
      <c r="BA20" s="20">
        <v>7.0419999999999998</v>
      </c>
      <c r="BB20" s="20">
        <v>7.2060000000000004</v>
      </c>
      <c r="BC20" s="22">
        <v>7.1083333333333334</v>
      </c>
      <c r="BD20" s="103">
        <f t="shared" si="4"/>
        <v>200.50019274344436</v>
      </c>
      <c r="BE20" s="169">
        <f t="shared" si="5"/>
        <v>0.20050019274344436</v>
      </c>
      <c r="BF20" s="29">
        <v>5.45E-2</v>
      </c>
      <c r="BG20" s="29">
        <v>5.3900000000000003E-2</v>
      </c>
      <c r="BH20" s="29">
        <v>5.28E-2</v>
      </c>
      <c r="BI20" s="30">
        <v>5.3733333333333334E-2</v>
      </c>
      <c r="BJ20" s="87">
        <v>5.41</v>
      </c>
      <c r="BK20" s="38">
        <v>2.3201847913664468E-2</v>
      </c>
      <c r="BN20" s="87">
        <v>2.25</v>
      </c>
      <c r="BP20" s="38">
        <v>0.27686679791363927</v>
      </c>
      <c r="BQ20">
        <f t="shared" si="7"/>
        <v>0.36972334465826873</v>
      </c>
      <c r="BS20">
        <v>0.21756479647199276</v>
      </c>
    </row>
    <row r="21" spans="1:72" x14ac:dyDescent="0.3">
      <c r="A21" s="219" t="s">
        <v>16</v>
      </c>
      <c r="B21" s="219" t="s">
        <v>169</v>
      </c>
      <c r="C21" s="217" t="s">
        <v>72</v>
      </c>
      <c r="D21" s="218" t="s">
        <v>73</v>
      </c>
      <c r="E21" s="218" t="s">
        <v>36</v>
      </c>
      <c r="F21" s="24">
        <v>15.8</v>
      </c>
      <c r="G21" s="24">
        <v>7.5</v>
      </c>
      <c r="H21" s="24">
        <v>10.3</v>
      </c>
      <c r="I21" s="165">
        <v>120</v>
      </c>
      <c r="J21" s="24">
        <v>1.3</v>
      </c>
      <c r="K21" s="24">
        <v>3.3</v>
      </c>
      <c r="L21" s="16">
        <v>2.1</v>
      </c>
      <c r="M21" s="16">
        <v>2.2000000000000002</v>
      </c>
      <c r="N21" s="16">
        <v>2.2999999999999998</v>
      </c>
      <c r="O21" s="21">
        <v>2.2000000000000002</v>
      </c>
      <c r="P21" s="16">
        <v>2</v>
      </c>
      <c r="Q21" s="16">
        <v>1.8</v>
      </c>
      <c r="R21" s="16">
        <v>1.8</v>
      </c>
      <c r="S21" s="21">
        <v>1.8666666666666665</v>
      </c>
      <c r="T21" s="18">
        <v>1.665</v>
      </c>
      <c r="U21" s="18">
        <v>1.7370000000000001</v>
      </c>
      <c r="V21" s="18">
        <v>1.681</v>
      </c>
      <c r="W21" s="23">
        <v>1.694</v>
      </c>
      <c r="X21" s="18">
        <v>1.64</v>
      </c>
      <c r="Y21" s="18">
        <v>1.605</v>
      </c>
      <c r="Z21" s="18">
        <v>1.601</v>
      </c>
      <c r="AA21" s="23">
        <v>1.615</v>
      </c>
      <c r="AB21" s="18">
        <v>1.7999999999999999E-2</v>
      </c>
      <c r="AC21" s="18">
        <v>1.4999999999999999E-2</v>
      </c>
      <c r="AD21" s="20">
        <v>1.6E-2</v>
      </c>
      <c r="AE21" s="22">
        <v>1.6E-2</v>
      </c>
      <c r="AF21" s="20">
        <v>1.526</v>
      </c>
      <c r="AG21" s="20">
        <v>1.3859999999999999</v>
      </c>
      <c r="AH21" s="20">
        <v>1.3919999999999999</v>
      </c>
      <c r="AI21" s="22">
        <v>1.4346666666666668</v>
      </c>
      <c r="AJ21" s="105">
        <f t="shared" si="0"/>
        <v>6.3507583351181554</v>
      </c>
      <c r="AK21" s="105">
        <f t="shared" si="1"/>
        <v>0.15746151045777357</v>
      </c>
      <c r="AL21" s="103">
        <f t="shared" si="2"/>
        <v>102.42497798719688</v>
      </c>
      <c r="AM21" s="168">
        <f t="shared" si="3"/>
        <v>1.8485742286275118</v>
      </c>
      <c r="AN21" s="20">
        <v>7.0999999999999994E-2</v>
      </c>
      <c r="AO21" s="20">
        <v>7.0000000000000007E-2</v>
      </c>
      <c r="AP21" s="20">
        <v>6.7000000000000004E-2</v>
      </c>
      <c r="AQ21" s="22">
        <v>6.9000000000000006E-2</v>
      </c>
      <c r="AR21" s="20">
        <v>4.2999999999999997E-2</v>
      </c>
      <c r="AS21" s="20">
        <v>4.2000000000000003E-2</v>
      </c>
      <c r="AT21" s="20">
        <v>4.4999999999999998E-2</v>
      </c>
      <c r="AU21" s="22">
        <v>4.2999999999999997E-2</v>
      </c>
      <c r="AV21" s="20">
        <v>0.04</v>
      </c>
      <c r="AW21" s="20">
        <v>3.7999999999999999E-2</v>
      </c>
      <c r="AX21" s="20">
        <v>0.04</v>
      </c>
      <c r="AY21" s="22">
        <v>3.9E-2</v>
      </c>
      <c r="AZ21" s="20">
        <v>8.2360000000000007</v>
      </c>
      <c r="BA21" s="20">
        <v>7.6920000000000002</v>
      </c>
      <c r="BB21" s="20">
        <v>7.7329999999999997</v>
      </c>
      <c r="BC21" s="22">
        <v>7.8870000000000005</v>
      </c>
      <c r="BD21" s="103">
        <f t="shared" si="4"/>
        <v>222.46354328265588</v>
      </c>
      <c r="BE21" s="169">
        <f t="shared" si="5"/>
        <v>0.22246354328265588</v>
      </c>
      <c r="BF21" s="29">
        <v>4.9599999999999998E-2</v>
      </c>
      <c r="BG21" s="29">
        <v>5.0900000000000001E-2</v>
      </c>
      <c r="BH21" s="29">
        <v>4.9299999999999997E-2</v>
      </c>
      <c r="BI21" s="30">
        <v>4.993333333333333E-2</v>
      </c>
      <c r="BJ21" s="87">
        <v>8.1999999999999993</v>
      </c>
      <c r="BK21" s="38">
        <v>6.468222668180873E-2</v>
      </c>
      <c r="BN21" s="38"/>
      <c r="BO21" s="87">
        <v>3.53</v>
      </c>
      <c r="BP21" s="38">
        <v>0.41239634907958117</v>
      </c>
      <c r="BR21">
        <f t="shared" si="6"/>
        <v>0.46041241848359221</v>
      </c>
      <c r="BT21">
        <v>0.15746151045777357</v>
      </c>
    </row>
    <row r="22" spans="1:72" x14ac:dyDescent="0.3">
      <c r="A22" s="173" t="s">
        <v>17</v>
      </c>
      <c r="B22" s="173" t="s">
        <v>170</v>
      </c>
      <c r="C22" s="174" t="s">
        <v>74</v>
      </c>
      <c r="D22" s="175" t="s">
        <v>75</v>
      </c>
      <c r="E22" s="175" t="s">
        <v>76</v>
      </c>
      <c r="F22" s="24">
        <v>16</v>
      </c>
      <c r="G22" s="24">
        <v>7.8</v>
      </c>
      <c r="H22" s="24">
        <v>10.7</v>
      </c>
      <c r="I22" s="165">
        <v>181</v>
      </c>
      <c r="J22" s="24">
        <v>1.4</v>
      </c>
      <c r="K22" s="24">
        <v>3</v>
      </c>
      <c r="L22" s="16">
        <v>2</v>
      </c>
      <c r="M22" s="16">
        <v>2</v>
      </c>
      <c r="N22" s="16">
        <v>2</v>
      </c>
      <c r="O22" s="21">
        <v>2</v>
      </c>
      <c r="P22" s="16">
        <v>1.8</v>
      </c>
      <c r="Q22" s="16">
        <v>1.7</v>
      </c>
      <c r="R22" s="16">
        <v>1.7</v>
      </c>
      <c r="S22" s="21">
        <v>1.7333333333333334</v>
      </c>
      <c r="T22" s="18">
        <v>1.9019999999999999</v>
      </c>
      <c r="U22" s="18">
        <v>1.976</v>
      </c>
      <c r="V22" s="18">
        <v>1.91</v>
      </c>
      <c r="W22" s="23">
        <v>1.929</v>
      </c>
      <c r="X22" s="18">
        <v>1.881</v>
      </c>
      <c r="Y22" s="18">
        <v>1.87</v>
      </c>
      <c r="Z22" s="18">
        <v>1.847</v>
      </c>
      <c r="AA22" s="23">
        <v>1.8660000000000001</v>
      </c>
      <c r="AB22" s="18">
        <v>1.9E-2</v>
      </c>
      <c r="AC22" s="18">
        <v>1.7999999999999999E-2</v>
      </c>
      <c r="AD22" s="20">
        <v>1.7000000000000001E-2</v>
      </c>
      <c r="AE22" s="22">
        <v>1.7999999999999999E-2</v>
      </c>
      <c r="AF22" s="20">
        <v>1.6180000000000001</v>
      </c>
      <c r="AG22" s="20">
        <v>1.6259999999999999</v>
      </c>
      <c r="AH22" s="20">
        <v>1.6339999999999999</v>
      </c>
      <c r="AI22" s="22">
        <v>1.6260000000000001</v>
      </c>
      <c r="AJ22" s="105">
        <f t="shared" si="0"/>
        <v>7.1977228528592851</v>
      </c>
      <c r="AK22" s="105">
        <f t="shared" si="1"/>
        <v>0.1389328292353951</v>
      </c>
      <c r="AL22" s="103">
        <f t="shared" si="2"/>
        <v>116.08481473548942</v>
      </c>
      <c r="AM22" s="168">
        <f t="shared" si="3"/>
        <v>1.9737647055617571</v>
      </c>
      <c r="AN22" s="20">
        <v>3.6999999999999998E-2</v>
      </c>
      <c r="AO22" s="20">
        <v>3.6999999999999998E-2</v>
      </c>
      <c r="AP22" s="20">
        <v>3.5000000000000003E-2</v>
      </c>
      <c r="AQ22" s="22">
        <v>3.5999999999999997E-2</v>
      </c>
      <c r="AR22" s="20">
        <v>0.02</v>
      </c>
      <c r="AS22" s="20">
        <v>2.1000000000000001E-2</v>
      </c>
      <c r="AT22" s="20">
        <v>1.9E-2</v>
      </c>
      <c r="AU22" s="22">
        <v>0.02</v>
      </c>
      <c r="AV22" s="20">
        <v>1.2999999999999999E-2</v>
      </c>
      <c r="AW22" s="20">
        <v>1.2999999999999999E-2</v>
      </c>
      <c r="AX22" s="20">
        <v>1.2999999999999999E-2</v>
      </c>
      <c r="AY22" s="22">
        <v>1.2999999999999999E-2</v>
      </c>
      <c r="AZ22" s="20">
        <v>11.52</v>
      </c>
      <c r="BA22" s="20">
        <v>11.586</v>
      </c>
      <c r="BB22" s="20">
        <v>11.608000000000001</v>
      </c>
      <c r="BC22" s="22">
        <v>11.571333333333333</v>
      </c>
      <c r="BD22" s="103">
        <f t="shared" si="4"/>
        <v>326.38516721669066</v>
      </c>
      <c r="BE22" s="169">
        <f t="shared" si="5"/>
        <v>0.32638516721669064</v>
      </c>
      <c r="BF22" s="29">
        <v>4.8099999999999997E-2</v>
      </c>
      <c r="BG22" s="29">
        <v>4.6300000000000001E-2</v>
      </c>
      <c r="BH22" s="29">
        <v>4.7199999999999999E-2</v>
      </c>
      <c r="BI22" s="30">
        <v>4.7199999999999999E-2</v>
      </c>
      <c r="BJ22" s="87">
        <v>8.59</v>
      </c>
      <c r="BK22" s="38">
        <v>5.5674180747229074E-2</v>
      </c>
      <c r="BN22" s="87">
        <v>3.51</v>
      </c>
      <c r="BP22" s="38">
        <v>0.13170543133915702</v>
      </c>
      <c r="BQ22">
        <f t="shared" si="7"/>
        <v>0.35566816876337842</v>
      </c>
      <c r="BS22">
        <v>0.1389328292353951</v>
      </c>
    </row>
    <row r="23" spans="1:72" x14ac:dyDescent="0.3">
      <c r="A23" s="177" t="s">
        <v>18</v>
      </c>
      <c r="B23" s="177" t="s">
        <v>169</v>
      </c>
      <c r="C23" s="174" t="s">
        <v>109</v>
      </c>
      <c r="D23" s="175" t="s">
        <v>77</v>
      </c>
      <c r="E23" s="175" t="s">
        <v>36</v>
      </c>
      <c r="F23" s="24">
        <v>16.600000000000001</v>
      </c>
      <c r="G23" s="24">
        <v>7.9</v>
      </c>
      <c r="H23" s="24">
        <v>11.1</v>
      </c>
      <c r="I23" s="165">
        <v>152</v>
      </c>
      <c r="J23" s="24">
        <v>1.8</v>
      </c>
      <c r="K23" s="24">
        <v>3.8</v>
      </c>
      <c r="L23" s="16">
        <v>2.5</v>
      </c>
      <c r="M23" s="16">
        <v>2.6</v>
      </c>
      <c r="N23" s="16">
        <v>2.6</v>
      </c>
      <c r="O23" s="21">
        <v>2.6</v>
      </c>
      <c r="P23" s="16">
        <v>2.1</v>
      </c>
      <c r="Q23" s="16">
        <v>2</v>
      </c>
      <c r="R23" s="16">
        <v>1.9</v>
      </c>
      <c r="S23" s="21">
        <v>2</v>
      </c>
      <c r="T23" s="18">
        <v>2.0470000000000002</v>
      </c>
      <c r="U23" s="18">
        <v>2.129</v>
      </c>
      <c r="V23" s="18">
        <v>2.048</v>
      </c>
      <c r="W23" s="23">
        <v>2.0750000000000002</v>
      </c>
      <c r="X23" s="18">
        <v>1.994</v>
      </c>
      <c r="Y23" s="18">
        <v>1.9890000000000001</v>
      </c>
      <c r="Z23" s="18">
        <v>1.946</v>
      </c>
      <c r="AA23" s="23">
        <v>1.976</v>
      </c>
      <c r="AB23" s="18">
        <v>7.9000000000000001E-2</v>
      </c>
      <c r="AC23" s="18">
        <v>7.5999999999999998E-2</v>
      </c>
      <c r="AD23" s="20">
        <v>7.8E-2</v>
      </c>
      <c r="AE23" s="22">
        <v>7.8E-2</v>
      </c>
      <c r="AF23" s="20">
        <v>1.6919999999999999</v>
      </c>
      <c r="AG23" s="20">
        <v>1.704</v>
      </c>
      <c r="AH23" s="20">
        <v>1.696</v>
      </c>
      <c r="AI23" s="22">
        <v>1.6973333333333331</v>
      </c>
      <c r="AJ23" s="105">
        <f t="shared" si="0"/>
        <v>7.5134901120868127</v>
      </c>
      <c r="AK23" s="105">
        <f t="shared" si="1"/>
        <v>0.13309393971136244</v>
      </c>
      <c r="AL23" s="103">
        <f t="shared" si="2"/>
        <v>121.1775064848528</v>
      </c>
      <c r="AM23" s="168">
        <f t="shared" si="3"/>
        <v>2.0167000864631883</v>
      </c>
      <c r="AN23" s="20">
        <v>7.0000000000000007E-2</v>
      </c>
      <c r="AO23" s="20">
        <v>7.6999999999999999E-2</v>
      </c>
      <c r="AP23" s="20">
        <v>6.6000000000000003E-2</v>
      </c>
      <c r="AQ23" s="22">
        <v>7.0999999999999994E-2</v>
      </c>
      <c r="AR23" s="20">
        <v>4.1000000000000002E-2</v>
      </c>
      <c r="AS23" s="20">
        <v>0.04</v>
      </c>
      <c r="AT23" s="20">
        <v>4.2999999999999997E-2</v>
      </c>
      <c r="AU23" s="22">
        <v>4.1000000000000002E-2</v>
      </c>
      <c r="AV23" s="20">
        <v>3.9E-2</v>
      </c>
      <c r="AW23" s="20">
        <v>3.6999999999999998E-2</v>
      </c>
      <c r="AX23" s="20">
        <v>3.9E-2</v>
      </c>
      <c r="AY23" s="22">
        <v>3.7999999999999999E-2</v>
      </c>
      <c r="AZ23" s="20">
        <v>10.853999999999999</v>
      </c>
      <c r="BA23" s="20">
        <v>10.887</v>
      </c>
      <c r="BB23" s="20">
        <v>10.884</v>
      </c>
      <c r="BC23" s="22">
        <v>10.875</v>
      </c>
      <c r="BD23" s="103">
        <f t="shared" si="4"/>
        <v>306.7441401291851</v>
      </c>
      <c r="BE23" s="169">
        <f t="shared" si="5"/>
        <v>0.30674414012918511</v>
      </c>
      <c r="BF23" s="29">
        <v>5.2600000000000001E-2</v>
      </c>
      <c r="BG23" s="29">
        <v>5.3199999999999997E-2</v>
      </c>
      <c r="BH23" s="29">
        <v>5.1700000000000003E-2</v>
      </c>
      <c r="BI23" s="30">
        <v>5.2499999999999998E-2</v>
      </c>
      <c r="BJ23" s="87">
        <v>8.75</v>
      </c>
      <c r="BK23" s="38">
        <v>4.3210806086719331E-2</v>
      </c>
      <c r="BN23" s="38"/>
      <c r="BO23" s="87">
        <v>4.05</v>
      </c>
      <c r="BP23" s="38">
        <v>0.11449726373979148</v>
      </c>
      <c r="BR23">
        <f t="shared" si="6"/>
        <v>0.39504424252022863</v>
      </c>
      <c r="BT23">
        <v>0.13309393971136244</v>
      </c>
    </row>
    <row r="24" spans="1:72" x14ac:dyDescent="0.3">
      <c r="A24" s="173" t="s">
        <v>19</v>
      </c>
      <c r="B24" s="173" t="s">
        <v>170</v>
      </c>
      <c r="C24" s="174" t="s">
        <v>78</v>
      </c>
      <c r="D24" s="175" t="s">
        <v>44</v>
      </c>
      <c r="E24" s="175" t="s">
        <v>79</v>
      </c>
      <c r="F24" s="24">
        <v>15.4</v>
      </c>
      <c r="G24" s="24">
        <v>8.9</v>
      </c>
      <c r="H24" s="24">
        <v>13</v>
      </c>
      <c r="I24" s="165">
        <v>156</v>
      </c>
      <c r="J24" s="24">
        <v>1</v>
      </c>
      <c r="K24" s="24">
        <v>2.7</v>
      </c>
      <c r="L24" s="16">
        <v>1.8</v>
      </c>
      <c r="M24" s="16">
        <v>1.8</v>
      </c>
      <c r="N24" s="16">
        <v>1.8</v>
      </c>
      <c r="O24" s="21">
        <v>1.8</v>
      </c>
      <c r="P24" s="16">
        <v>1.8</v>
      </c>
      <c r="Q24" s="16">
        <v>1.7</v>
      </c>
      <c r="R24" s="16">
        <v>1.7</v>
      </c>
      <c r="S24" s="21">
        <v>1.7333333333333334</v>
      </c>
      <c r="T24" s="18">
        <v>2.2170000000000001</v>
      </c>
      <c r="U24" s="18">
        <v>2.2309999999999999</v>
      </c>
      <c r="V24" s="18">
        <v>2.2320000000000002</v>
      </c>
      <c r="W24" s="23">
        <v>2.2269999999999999</v>
      </c>
      <c r="X24" s="18">
        <v>2.1800000000000002</v>
      </c>
      <c r="Y24" s="18">
        <v>2.173</v>
      </c>
      <c r="Z24" s="18">
        <v>2.1429999999999998</v>
      </c>
      <c r="AA24" s="23">
        <v>2.165</v>
      </c>
      <c r="AB24" s="18">
        <v>1.4E-2</v>
      </c>
      <c r="AC24" s="18">
        <v>1.4E-2</v>
      </c>
      <c r="AD24" s="20">
        <v>1.7000000000000001E-2</v>
      </c>
      <c r="AE24" s="22">
        <v>1.4999999999999999E-2</v>
      </c>
      <c r="AF24" s="20">
        <v>1.958</v>
      </c>
      <c r="AG24" s="20">
        <v>1.9610000000000001</v>
      </c>
      <c r="AH24" s="20">
        <v>1.984</v>
      </c>
      <c r="AI24" s="22">
        <v>1.9676666666666669</v>
      </c>
      <c r="AJ24" s="105">
        <f t="shared" si="0"/>
        <v>8.710159491682731</v>
      </c>
      <c r="AK24" s="105">
        <f t="shared" si="1"/>
        <v>0.11480846027617438</v>
      </c>
      <c r="AL24" s="103">
        <f t="shared" si="2"/>
        <v>140.47738035744038</v>
      </c>
      <c r="AM24" s="168">
        <f t="shared" si="3"/>
        <v>2.1644901020265808</v>
      </c>
      <c r="AN24" s="20">
        <v>2.9000000000000001E-2</v>
      </c>
      <c r="AO24" s="20">
        <v>2.5999999999999999E-2</v>
      </c>
      <c r="AP24" s="20">
        <v>2.4E-2</v>
      </c>
      <c r="AQ24" s="22">
        <v>2.5999999999999999E-2</v>
      </c>
      <c r="AR24" s="20">
        <v>1.2999999999999999E-2</v>
      </c>
      <c r="AS24" s="20">
        <v>1.4999999999999999E-2</v>
      </c>
      <c r="AT24" s="20">
        <v>1.2999999999999999E-2</v>
      </c>
      <c r="AU24" s="22">
        <v>1.4E-2</v>
      </c>
      <c r="AV24" s="20">
        <v>1.0999999999999999E-2</v>
      </c>
      <c r="AW24" s="20">
        <v>8.9999999999999993E-3</v>
      </c>
      <c r="AX24" s="20">
        <v>8.9999999999999993E-3</v>
      </c>
      <c r="AY24" s="22">
        <v>0.01</v>
      </c>
      <c r="AZ24" s="20">
        <v>14.67</v>
      </c>
      <c r="BA24" s="20">
        <v>14.682</v>
      </c>
      <c r="BB24" s="20">
        <v>14.807</v>
      </c>
      <c r="BC24" s="22">
        <v>14.719666666666667</v>
      </c>
      <c r="BD24" s="103">
        <f t="shared" si="4"/>
        <v>415.18818341654207</v>
      </c>
      <c r="BE24" s="169">
        <f t="shared" si="5"/>
        <v>0.41518818341654207</v>
      </c>
      <c r="BF24" s="29">
        <v>5.6399999999999999E-2</v>
      </c>
      <c r="BG24" s="29">
        <v>5.4100000000000002E-2</v>
      </c>
      <c r="BH24" s="29">
        <v>5.57E-2</v>
      </c>
      <c r="BI24" s="30">
        <v>5.5400000000000005E-2</v>
      </c>
      <c r="BJ24" s="87">
        <v>7.48</v>
      </c>
      <c r="BK24" s="38">
        <v>1.1534451697573772E-2</v>
      </c>
      <c r="BN24" s="87">
        <v>1.74</v>
      </c>
      <c r="BP24" s="38">
        <v>0.60528000076436173</v>
      </c>
      <c r="BQ24">
        <f t="shared" si="7"/>
        <v>0.33834628722201593</v>
      </c>
      <c r="BS24">
        <v>0.11480846027617438</v>
      </c>
    </row>
    <row r="25" spans="1:72" x14ac:dyDescent="0.3">
      <c r="A25" s="220" t="s">
        <v>20</v>
      </c>
      <c r="B25" s="220" t="s">
        <v>169</v>
      </c>
      <c r="C25" s="221" t="s">
        <v>80</v>
      </c>
      <c r="D25" s="222" t="s">
        <v>81</v>
      </c>
      <c r="E25" s="222" t="s">
        <v>36</v>
      </c>
      <c r="F25" s="24">
        <v>16</v>
      </c>
      <c r="G25" s="24">
        <v>8.1999999999999993</v>
      </c>
      <c r="H25" s="24">
        <v>10.7</v>
      </c>
      <c r="I25" s="165">
        <v>182</v>
      </c>
      <c r="J25" s="24">
        <v>2</v>
      </c>
      <c r="K25" s="24">
        <v>4.4000000000000004</v>
      </c>
      <c r="L25" s="16">
        <v>2.9</v>
      </c>
      <c r="M25" s="16">
        <v>3</v>
      </c>
      <c r="N25" s="16">
        <v>2.9</v>
      </c>
      <c r="O25" s="21">
        <v>2.9</v>
      </c>
      <c r="P25" s="16">
        <v>2.4</v>
      </c>
      <c r="Q25" s="16">
        <v>2.2999999999999998</v>
      </c>
      <c r="R25" s="16">
        <v>2.2000000000000002</v>
      </c>
      <c r="S25" s="21">
        <v>2.2999999999999998</v>
      </c>
      <c r="T25" s="18">
        <v>3.569</v>
      </c>
      <c r="U25" s="18">
        <v>3.61</v>
      </c>
      <c r="V25" s="18">
        <v>3.532</v>
      </c>
      <c r="W25" s="23">
        <v>3.57</v>
      </c>
      <c r="X25" s="18">
        <v>3.5019999999999998</v>
      </c>
      <c r="Y25" s="18">
        <v>3.5190000000000001</v>
      </c>
      <c r="Z25" s="18">
        <v>3.52</v>
      </c>
      <c r="AA25" s="23">
        <v>3.5139999999999998</v>
      </c>
      <c r="AB25" s="18">
        <v>0.11899999999999999</v>
      </c>
      <c r="AC25" s="18">
        <v>0.11600000000000001</v>
      </c>
      <c r="AD25" s="20">
        <v>0.114</v>
      </c>
      <c r="AE25" s="22">
        <v>0.11600000000000001</v>
      </c>
      <c r="AF25" s="20">
        <v>3.109</v>
      </c>
      <c r="AG25" s="20">
        <v>3.0880000000000001</v>
      </c>
      <c r="AH25" s="20">
        <v>3.1139999999999999</v>
      </c>
      <c r="AI25" s="22">
        <v>3.1036666666666668</v>
      </c>
      <c r="AJ25" s="105">
        <f t="shared" si="0"/>
        <v>13.738826872278148</v>
      </c>
      <c r="AK25" s="105">
        <f t="shared" si="1"/>
        <v>7.2786418323515983E-2</v>
      </c>
      <c r="AL25" s="103">
        <f t="shared" si="2"/>
        <v>221.57968634730258</v>
      </c>
      <c r="AM25" s="168">
        <f t="shared" si="3"/>
        <v>2.6202259026744215</v>
      </c>
      <c r="AN25" s="20">
        <v>0.20399999999999999</v>
      </c>
      <c r="AO25" s="20">
        <v>0.20599999999999999</v>
      </c>
      <c r="AP25" s="20">
        <v>0.20100000000000001</v>
      </c>
      <c r="AQ25" s="22">
        <v>0.20399999999999999</v>
      </c>
      <c r="AR25" s="20">
        <v>0.155</v>
      </c>
      <c r="AS25" s="20">
        <v>0.158</v>
      </c>
      <c r="AT25" s="20">
        <v>0.161</v>
      </c>
      <c r="AU25" s="22">
        <v>0.158</v>
      </c>
      <c r="AV25" s="20">
        <v>0.153</v>
      </c>
      <c r="AW25" s="20">
        <v>0.155</v>
      </c>
      <c r="AX25" s="20">
        <v>0.158</v>
      </c>
      <c r="AY25" s="22">
        <v>0.155</v>
      </c>
      <c r="AZ25" s="20">
        <v>12.068</v>
      </c>
      <c r="BA25" s="20">
        <v>11.98</v>
      </c>
      <c r="BB25" s="20">
        <v>12.09</v>
      </c>
      <c r="BC25" s="22">
        <v>12.046000000000001</v>
      </c>
      <c r="BD25" s="103">
        <f t="shared" si="4"/>
        <v>339.77378501114151</v>
      </c>
      <c r="BE25" s="169">
        <f t="shared" si="5"/>
        <v>0.33977378501114153</v>
      </c>
      <c r="BF25" s="29">
        <v>0.06</v>
      </c>
      <c r="BG25" s="29">
        <v>6.0999999999999999E-2</v>
      </c>
      <c r="BH25" s="29">
        <v>5.8999999999999997E-2</v>
      </c>
      <c r="BI25" s="30">
        <v>0.06</v>
      </c>
      <c r="BJ25" s="87">
        <v>6.54</v>
      </c>
      <c r="BK25" s="38">
        <v>6.8631255932104868E-2</v>
      </c>
      <c r="BN25" s="38"/>
      <c r="BO25" s="95">
        <v>12.27</v>
      </c>
      <c r="BP25" s="38">
        <v>0.66376706139045416</v>
      </c>
      <c r="BR25">
        <f t="shared" si="6"/>
        <v>0.65213885273708438</v>
      </c>
      <c r="BT25">
        <v>7.2786418323515983E-2</v>
      </c>
    </row>
    <row r="26" spans="1:72" x14ac:dyDescent="0.3">
      <c r="A26" s="173" t="s">
        <v>21</v>
      </c>
      <c r="B26" s="173" t="s">
        <v>170</v>
      </c>
      <c r="C26" s="174" t="s">
        <v>82</v>
      </c>
      <c r="D26" s="175" t="s">
        <v>44</v>
      </c>
      <c r="E26" s="175" t="s">
        <v>83</v>
      </c>
      <c r="F26" s="24">
        <v>15.2</v>
      </c>
      <c r="G26" s="24">
        <v>8.9</v>
      </c>
      <c r="H26" s="24">
        <v>13.8</v>
      </c>
      <c r="I26" s="165">
        <v>162</v>
      </c>
      <c r="J26" s="24">
        <v>1.8</v>
      </c>
      <c r="K26" s="24">
        <v>4.9000000000000004</v>
      </c>
      <c r="L26" s="16">
        <v>3.5</v>
      </c>
      <c r="M26" s="16">
        <v>3.5</v>
      </c>
      <c r="N26" s="16">
        <v>3.5</v>
      </c>
      <c r="O26" s="21">
        <v>3.5</v>
      </c>
      <c r="P26" s="16">
        <v>2.9</v>
      </c>
      <c r="Q26" s="16">
        <v>2.8</v>
      </c>
      <c r="R26" s="16">
        <v>2.8</v>
      </c>
      <c r="S26" s="21">
        <v>2.8333333333333335</v>
      </c>
      <c r="T26" s="18">
        <v>2.2999999999999998</v>
      </c>
      <c r="U26" s="18">
        <v>2.3660000000000001</v>
      </c>
      <c r="V26" s="18">
        <v>2.3370000000000002</v>
      </c>
      <c r="W26" s="23">
        <v>2.3340000000000001</v>
      </c>
      <c r="X26" s="18">
        <v>2.2759999999999998</v>
      </c>
      <c r="Y26" s="18">
        <v>2.2250000000000001</v>
      </c>
      <c r="Z26" s="18">
        <v>2.2240000000000002</v>
      </c>
      <c r="AA26" s="23">
        <v>2.242</v>
      </c>
      <c r="AB26" s="18">
        <v>3.5999999999999997E-2</v>
      </c>
      <c r="AC26" s="18">
        <v>3.5999999999999997E-2</v>
      </c>
      <c r="AD26" s="20">
        <v>3.6999999999999998E-2</v>
      </c>
      <c r="AE26" s="22">
        <v>3.5999999999999997E-2</v>
      </c>
      <c r="AF26" s="20">
        <v>1.903</v>
      </c>
      <c r="AG26" s="20">
        <v>1.9470000000000001</v>
      </c>
      <c r="AH26" s="20">
        <v>1.919</v>
      </c>
      <c r="AI26" s="22">
        <v>1.923</v>
      </c>
      <c r="AJ26" s="105">
        <f t="shared" si="0"/>
        <v>8.5124360676804454</v>
      </c>
      <c r="AK26" s="105">
        <f t="shared" si="1"/>
        <v>0.11747518478250259</v>
      </c>
      <c r="AL26" s="103">
        <f t="shared" si="2"/>
        <v>137.28849860783896</v>
      </c>
      <c r="AM26" s="168">
        <f t="shared" si="3"/>
        <v>2.141528161042781</v>
      </c>
      <c r="AN26" s="20">
        <v>9.6000000000000002E-2</v>
      </c>
      <c r="AO26" s="20">
        <v>9.9000000000000005E-2</v>
      </c>
      <c r="AP26" s="20">
        <v>9.5000000000000001E-2</v>
      </c>
      <c r="AQ26" s="22">
        <v>9.7000000000000003E-2</v>
      </c>
      <c r="AR26" s="20">
        <v>0.06</v>
      </c>
      <c r="AS26" s="20">
        <v>5.8999999999999997E-2</v>
      </c>
      <c r="AT26" s="20">
        <v>5.8000000000000003E-2</v>
      </c>
      <c r="AU26" s="22">
        <v>5.8999999999999997E-2</v>
      </c>
      <c r="AV26" s="20">
        <v>5.5E-2</v>
      </c>
      <c r="AW26" s="20">
        <v>5.2999999999999999E-2</v>
      </c>
      <c r="AX26" s="20">
        <v>5.2999999999999999E-2</v>
      </c>
      <c r="AY26" s="22">
        <v>5.3999999999999999E-2</v>
      </c>
      <c r="AZ26" s="20">
        <v>10.273</v>
      </c>
      <c r="BA26" s="20">
        <v>10.467000000000001</v>
      </c>
      <c r="BB26" s="20">
        <v>10.385</v>
      </c>
      <c r="BC26" s="22">
        <v>10.375</v>
      </c>
      <c r="BD26" s="103">
        <f t="shared" si="4"/>
        <v>292.64096127267078</v>
      </c>
      <c r="BE26" s="169">
        <f t="shared" si="5"/>
        <v>0.29264096127267075</v>
      </c>
      <c r="BF26" s="29">
        <v>8.1000000000000003E-2</v>
      </c>
      <c r="BG26" s="29">
        <v>7.8399999999999997E-2</v>
      </c>
      <c r="BH26" s="29">
        <v>7.9399999999999998E-2</v>
      </c>
      <c r="BI26" s="30">
        <v>7.959999999999999E-2</v>
      </c>
      <c r="BJ26" s="87">
        <v>7.52</v>
      </c>
      <c r="BK26" s="38">
        <v>5.307135081620129E-2</v>
      </c>
      <c r="BN26" s="87">
        <v>3.73</v>
      </c>
      <c r="BP26" s="38">
        <v>0.21066205910595759</v>
      </c>
      <c r="BQ26">
        <f t="shared" si="7"/>
        <v>0.46913630276084012</v>
      </c>
      <c r="BS26">
        <v>0.11747518478250259</v>
      </c>
    </row>
    <row r="27" spans="1:72" x14ac:dyDescent="0.3">
      <c r="A27" s="176" t="s">
        <v>22</v>
      </c>
      <c r="B27" s="176" t="s">
        <v>169</v>
      </c>
      <c r="C27" s="174" t="s">
        <v>84</v>
      </c>
      <c r="D27" s="175" t="s">
        <v>85</v>
      </c>
      <c r="E27" s="175" t="s">
        <v>36</v>
      </c>
      <c r="F27" s="24">
        <v>15.8</v>
      </c>
      <c r="G27" s="24">
        <v>8.4</v>
      </c>
      <c r="H27" s="24">
        <v>12</v>
      </c>
      <c r="I27" s="165">
        <v>158</v>
      </c>
      <c r="J27" s="24">
        <v>1.7</v>
      </c>
      <c r="K27" s="24">
        <v>4.0999999999999996</v>
      </c>
      <c r="L27" s="16">
        <v>2.8</v>
      </c>
      <c r="M27" s="16">
        <v>2.8</v>
      </c>
      <c r="N27" s="16">
        <v>2.8</v>
      </c>
      <c r="O27" s="21">
        <v>2.8</v>
      </c>
      <c r="P27" s="16">
        <v>2.6</v>
      </c>
      <c r="Q27" s="16">
        <v>2.4</v>
      </c>
      <c r="R27" s="16">
        <v>2.4</v>
      </c>
      <c r="S27" s="21">
        <v>2.4666666666666668</v>
      </c>
      <c r="T27" s="18">
        <v>2.2989999999999999</v>
      </c>
      <c r="U27" s="18">
        <v>2.2269999999999999</v>
      </c>
      <c r="V27" s="18">
        <v>2.3079999999999998</v>
      </c>
      <c r="W27" s="23">
        <v>2.278</v>
      </c>
      <c r="X27" s="18">
        <v>2.238</v>
      </c>
      <c r="Y27" s="18">
        <v>2.2559999999999998</v>
      </c>
      <c r="Z27" s="18">
        <v>2.2029999999999998</v>
      </c>
      <c r="AA27" s="23">
        <v>2.2320000000000002</v>
      </c>
      <c r="AB27" s="18">
        <v>5.8999999999999997E-2</v>
      </c>
      <c r="AC27" s="18">
        <v>6.5000000000000002E-2</v>
      </c>
      <c r="AD27" s="20">
        <v>0.06</v>
      </c>
      <c r="AE27" s="22">
        <v>6.0999999999999999E-2</v>
      </c>
      <c r="AF27" s="20">
        <v>1.891</v>
      </c>
      <c r="AG27" s="20">
        <v>1.9</v>
      </c>
      <c r="AH27" s="20">
        <v>1.9530000000000001</v>
      </c>
      <c r="AI27" s="22">
        <v>1.9146666666666665</v>
      </c>
      <c r="AJ27" s="105">
        <f t="shared" si="0"/>
        <v>8.4755473691725562</v>
      </c>
      <c r="AK27" s="105">
        <f t="shared" si="1"/>
        <v>0.1179864799808944</v>
      </c>
      <c r="AL27" s="103">
        <f t="shared" si="2"/>
        <v>136.69355798291329</v>
      </c>
      <c r="AM27" s="168">
        <f t="shared" si="3"/>
        <v>2.1371852375139517</v>
      </c>
      <c r="AN27" s="20">
        <v>8.8999999999999996E-2</v>
      </c>
      <c r="AO27" s="20">
        <v>9.0999999999999998E-2</v>
      </c>
      <c r="AP27" s="20">
        <v>8.5999999999999993E-2</v>
      </c>
      <c r="AQ27" s="22">
        <v>8.8999999999999996E-2</v>
      </c>
      <c r="AR27" s="20">
        <v>5.6000000000000001E-2</v>
      </c>
      <c r="AS27" s="20">
        <v>5.5E-2</v>
      </c>
      <c r="AT27" s="20">
        <v>5.5E-2</v>
      </c>
      <c r="AU27" s="22">
        <v>5.5E-2</v>
      </c>
      <c r="AV27" s="20">
        <v>5.0999999999999997E-2</v>
      </c>
      <c r="AW27" s="20">
        <v>4.9000000000000002E-2</v>
      </c>
      <c r="AX27" s="20">
        <v>4.8000000000000001E-2</v>
      </c>
      <c r="AY27" s="22">
        <v>4.9000000000000002E-2</v>
      </c>
      <c r="AZ27" s="20">
        <v>10.57</v>
      </c>
      <c r="BA27" s="20">
        <v>10.581</v>
      </c>
      <c r="BB27" s="20">
        <v>10.864000000000001</v>
      </c>
      <c r="BC27" s="22">
        <v>10.671666666666667</v>
      </c>
      <c r="BD27" s="103">
        <f t="shared" si="4"/>
        <v>301.00884739420269</v>
      </c>
      <c r="BE27" s="169">
        <f t="shared" si="5"/>
        <v>0.30100884739420269</v>
      </c>
      <c r="BF27" s="29">
        <v>6.4100000000000004E-2</v>
      </c>
      <c r="BG27" s="29">
        <v>6.4100000000000004E-2</v>
      </c>
      <c r="BH27" s="29">
        <v>6.2399999999999997E-2</v>
      </c>
      <c r="BI27" s="30">
        <v>6.3533333333333331E-2</v>
      </c>
      <c r="BJ27" s="87">
        <v>7.69</v>
      </c>
      <c r="BK27" s="38">
        <v>2.0026687853046926E-2</v>
      </c>
      <c r="BN27" s="38"/>
      <c r="BO27" s="87">
        <v>4.3600000000000003</v>
      </c>
      <c r="BP27" s="38">
        <v>0.3244096783062122</v>
      </c>
      <c r="BR27">
        <f t="shared" si="6"/>
        <v>0.45411807382491559</v>
      </c>
      <c r="BT27">
        <v>0.1179864799808944</v>
      </c>
    </row>
    <row r="28" spans="1:72" x14ac:dyDescent="0.3">
      <c r="A28" s="173" t="s">
        <v>23</v>
      </c>
      <c r="B28" s="173" t="s">
        <v>170</v>
      </c>
      <c r="C28" s="174" t="s">
        <v>86</v>
      </c>
      <c r="D28" s="175" t="s">
        <v>87</v>
      </c>
      <c r="E28" s="175" t="s">
        <v>88</v>
      </c>
      <c r="F28" s="24">
        <v>14.1</v>
      </c>
      <c r="G28" s="24">
        <v>7.3</v>
      </c>
      <c r="H28" s="24">
        <v>11.7</v>
      </c>
      <c r="I28" s="165">
        <v>155</v>
      </c>
      <c r="J28" s="24">
        <v>1.1000000000000001</v>
      </c>
      <c r="K28" s="24">
        <v>4.2</v>
      </c>
      <c r="L28" s="16">
        <v>2.9</v>
      </c>
      <c r="M28" s="16">
        <v>3</v>
      </c>
      <c r="N28" s="16">
        <v>3</v>
      </c>
      <c r="O28" s="21">
        <v>3</v>
      </c>
      <c r="P28" s="16">
        <v>2.7</v>
      </c>
      <c r="Q28" s="16">
        <v>2.6</v>
      </c>
      <c r="R28" s="16">
        <v>2.6</v>
      </c>
      <c r="S28" s="21">
        <v>2.6333333333333333</v>
      </c>
      <c r="T28" s="18">
        <v>1.486</v>
      </c>
      <c r="U28" s="18">
        <v>1.4890000000000001</v>
      </c>
      <c r="V28" s="18">
        <v>1.502</v>
      </c>
      <c r="W28" s="23">
        <v>1.492</v>
      </c>
      <c r="X28" s="18">
        <v>1.42</v>
      </c>
      <c r="Y28" s="18">
        <v>1.43</v>
      </c>
      <c r="Z28" s="18">
        <v>1.431</v>
      </c>
      <c r="AA28" s="23">
        <v>1.427</v>
      </c>
      <c r="AB28" s="18">
        <v>1.2999999999999999E-2</v>
      </c>
      <c r="AC28" s="18">
        <v>1.2999999999999999E-2</v>
      </c>
      <c r="AD28" s="20">
        <v>1.2999999999999999E-2</v>
      </c>
      <c r="AE28" s="22">
        <v>1.2999999999999999E-2</v>
      </c>
      <c r="AF28" s="20">
        <v>1.1399999999999999</v>
      </c>
      <c r="AG28" s="20">
        <v>1.175</v>
      </c>
      <c r="AH28" s="20">
        <v>1.1859999999999999</v>
      </c>
      <c r="AI28" s="22">
        <v>1.167</v>
      </c>
      <c r="AJ28" s="105">
        <f t="shared" si="0"/>
        <v>5.1658933390447634</v>
      </c>
      <c r="AK28" s="105">
        <f t="shared" si="1"/>
        <v>0.19357736104263279</v>
      </c>
      <c r="AL28" s="103">
        <f t="shared" si="2"/>
        <v>83.315485114585556</v>
      </c>
      <c r="AM28" s="168">
        <f t="shared" si="3"/>
        <v>1.6420780477405572</v>
      </c>
      <c r="AN28" s="20">
        <v>0.04</v>
      </c>
      <c r="AO28" s="20">
        <v>4.3999999999999997E-2</v>
      </c>
      <c r="AP28" s="20">
        <v>3.6999999999999998E-2</v>
      </c>
      <c r="AQ28" s="22">
        <v>0.04</v>
      </c>
      <c r="AR28" s="20">
        <v>1.7999999999999999E-2</v>
      </c>
      <c r="AS28" s="20">
        <v>0.02</v>
      </c>
      <c r="AT28" s="20">
        <v>1.7999999999999999E-2</v>
      </c>
      <c r="AU28" s="22">
        <v>1.9E-2</v>
      </c>
      <c r="AV28" s="20">
        <v>1.4E-2</v>
      </c>
      <c r="AW28" s="20">
        <v>1.0999999999999999E-2</v>
      </c>
      <c r="AX28" s="20">
        <v>1.0999999999999999E-2</v>
      </c>
      <c r="AY28" s="22">
        <v>1.2E-2</v>
      </c>
      <c r="AZ28" s="20">
        <v>10.429</v>
      </c>
      <c r="BA28" s="20">
        <v>10.750999999999999</v>
      </c>
      <c r="BB28" s="20">
        <v>10.901</v>
      </c>
      <c r="BC28" s="22">
        <v>10.693666666666667</v>
      </c>
      <c r="BD28" s="103">
        <f t="shared" si="4"/>
        <v>301.62938726388927</v>
      </c>
      <c r="BE28" s="169">
        <f t="shared" si="5"/>
        <v>0.30162938726388927</v>
      </c>
      <c r="BF28" s="29">
        <v>7.1800000000000003E-2</v>
      </c>
      <c r="BG28" s="29">
        <v>7.1300000000000002E-2</v>
      </c>
      <c r="BH28" s="29">
        <v>7.1499999999999994E-2</v>
      </c>
      <c r="BI28" s="30">
        <v>7.1533333333333338E-2</v>
      </c>
      <c r="BJ28" s="87">
        <v>8.2899999999999991</v>
      </c>
      <c r="BK28" s="38">
        <v>5.6814026931699013E-2</v>
      </c>
      <c r="BN28" s="87">
        <v>2.86</v>
      </c>
      <c r="BP28" s="38">
        <v>0.70149651036352501</v>
      </c>
      <c r="BQ28">
        <f t="shared" si="7"/>
        <v>0.27621806306855162</v>
      </c>
      <c r="BS28">
        <v>0.19357736104263279</v>
      </c>
    </row>
    <row r="29" spans="1:72" x14ac:dyDescent="0.3">
      <c r="A29" s="176" t="s">
        <v>24</v>
      </c>
      <c r="B29" s="176" t="s">
        <v>169</v>
      </c>
      <c r="C29" s="174" t="s">
        <v>89</v>
      </c>
      <c r="D29" s="175" t="s">
        <v>42</v>
      </c>
      <c r="E29" s="175" t="s">
        <v>36</v>
      </c>
      <c r="F29" s="24">
        <v>18.2</v>
      </c>
      <c r="G29" s="24">
        <v>9.3000000000000007</v>
      </c>
      <c r="H29" s="24">
        <v>12.3</v>
      </c>
      <c r="I29" s="165">
        <v>155</v>
      </c>
      <c r="J29" s="24">
        <v>1.8</v>
      </c>
      <c r="K29" s="24">
        <v>4.0999999999999996</v>
      </c>
      <c r="L29" s="16">
        <v>2.6</v>
      </c>
      <c r="M29" s="16">
        <v>2.6</v>
      </c>
      <c r="N29" s="16">
        <v>2.6</v>
      </c>
      <c r="O29" s="21">
        <v>2.6</v>
      </c>
      <c r="P29" s="16">
        <v>2.5</v>
      </c>
      <c r="Q29" s="16">
        <v>2.2999999999999998</v>
      </c>
      <c r="R29" s="16">
        <v>2.4</v>
      </c>
      <c r="S29" s="21">
        <v>2.4</v>
      </c>
      <c r="T29" s="18">
        <v>2.4129999999999998</v>
      </c>
      <c r="U29" s="18">
        <v>2.4249999999999998</v>
      </c>
      <c r="V29" s="18">
        <v>2.407</v>
      </c>
      <c r="W29" s="23">
        <v>2.415</v>
      </c>
      <c r="X29" s="18">
        <v>2.3660000000000001</v>
      </c>
      <c r="Y29" s="18">
        <v>2.347</v>
      </c>
      <c r="Z29" s="18">
        <v>2.3109999999999999</v>
      </c>
      <c r="AA29" s="23">
        <v>2.3410000000000002</v>
      </c>
      <c r="AB29" s="18">
        <v>4.5999999999999999E-2</v>
      </c>
      <c r="AC29" s="18">
        <v>4.3999999999999997E-2</v>
      </c>
      <c r="AD29" s="20">
        <v>4.4999999999999998E-2</v>
      </c>
      <c r="AE29" s="22">
        <v>4.4999999999999998E-2</v>
      </c>
      <c r="AF29" s="20">
        <v>2.0049999999999999</v>
      </c>
      <c r="AG29" s="20">
        <v>2.0619999999999998</v>
      </c>
      <c r="AH29" s="20">
        <v>2.0539999999999998</v>
      </c>
      <c r="AI29" s="22">
        <v>2.0403333333333333</v>
      </c>
      <c r="AJ29" s="105">
        <f t="shared" si="0"/>
        <v>9.0318289426715204</v>
      </c>
      <c r="AK29" s="105">
        <f t="shared" si="1"/>
        <v>0.11071954599089323</v>
      </c>
      <c r="AL29" s="103">
        <f t="shared" si="2"/>
        <v>145.66526260679186</v>
      </c>
      <c r="AM29" s="168">
        <f t="shared" si="3"/>
        <v>2.2007548876369611</v>
      </c>
      <c r="AN29" s="20">
        <v>0.187</v>
      </c>
      <c r="AO29" s="20">
        <v>0.186</v>
      </c>
      <c r="AP29" s="20">
        <v>0.182</v>
      </c>
      <c r="AQ29" s="22">
        <v>0.185</v>
      </c>
      <c r="AR29" s="20">
        <v>0.152</v>
      </c>
      <c r="AS29" s="20">
        <v>0.14799999999999999</v>
      </c>
      <c r="AT29" s="20">
        <v>0.14899999999999999</v>
      </c>
      <c r="AU29" s="22">
        <v>0.15</v>
      </c>
      <c r="AV29" s="20">
        <v>0.14899999999999999</v>
      </c>
      <c r="AW29" s="20">
        <v>0.14699999999999999</v>
      </c>
      <c r="AX29" s="20">
        <v>0.14699999999999999</v>
      </c>
      <c r="AY29" s="22">
        <v>0.14799999999999999</v>
      </c>
      <c r="AZ29" s="20">
        <v>10.23</v>
      </c>
      <c r="BA29" s="20">
        <v>10.488</v>
      </c>
      <c r="BB29" s="20">
        <v>10.458</v>
      </c>
      <c r="BC29" s="22">
        <v>10.392000000000001</v>
      </c>
      <c r="BD29" s="103">
        <f t="shared" si="4"/>
        <v>293.12046935379237</v>
      </c>
      <c r="BE29" s="169">
        <f t="shared" si="5"/>
        <v>0.29312046935379238</v>
      </c>
      <c r="BF29" s="29">
        <v>6.88E-2</v>
      </c>
      <c r="BG29" s="29">
        <v>6.83E-2</v>
      </c>
      <c r="BH29" s="29">
        <v>6.7000000000000004E-2</v>
      </c>
      <c r="BI29" s="30">
        <v>6.8033333333333335E-2</v>
      </c>
      <c r="BJ29" s="87">
        <v>6.91</v>
      </c>
      <c r="BK29" s="38">
        <v>0.21343295807468621</v>
      </c>
      <c r="BN29" s="38"/>
      <c r="BO29" s="87">
        <v>5.44</v>
      </c>
      <c r="BP29" s="38">
        <v>0.31698508534233277</v>
      </c>
      <c r="BR29">
        <f t="shared" si="6"/>
        <v>0.49694674318693138</v>
      </c>
      <c r="BT29">
        <v>0.11071954599089323</v>
      </c>
    </row>
    <row r="30" spans="1:72" x14ac:dyDescent="0.3">
      <c r="A30" s="173" t="s">
        <v>25</v>
      </c>
      <c r="B30" s="173" t="s">
        <v>170</v>
      </c>
      <c r="C30" s="174" t="s">
        <v>90</v>
      </c>
      <c r="D30" s="175" t="s">
        <v>44</v>
      </c>
      <c r="E30" s="175" t="s">
        <v>91</v>
      </c>
      <c r="F30" s="24">
        <v>15.3</v>
      </c>
      <c r="G30" s="24">
        <v>8.6</v>
      </c>
      <c r="H30" s="24">
        <v>14.7</v>
      </c>
      <c r="I30" s="165">
        <v>235</v>
      </c>
      <c r="J30" s="24">
        <v>1</v>
      </c>
      <c r="K30" s="24">
        <v>3.3</v>
      </c>
      <c r="L30" s="16">
        <v>2.2999999999999998</v>
      </c>
      <c r="M30" s="16">
        <v>2.4</v>
      </c>
      <c r="N30" s="16">
        <v>2.2999999999999998</v>
      </c>
      <c r="O30" s="21">
        <v>2.2999999999999998</v>
      </c>
      <c r="P30" s="16">
        <v>2.2999999999999998</v>
      </c>
      <c r="Q30" s="16">
        <v>2.2000000000000002</v>
      </c>
      <c r="R30" s="16">
        <v>2.2000000000000002</v>
      </c>
      <c r="S30" s="21">
        <v>2.2333333333333334</v>
      </c>
      <c r="T30" s="18">
        <v>4.125</v>
      </c>
      <c r="U30" s="18">
        <v>4.0739999999999998</v>
      </c>
      <c r="V30" s="18">
        <v>4.056</v>
      </c>
      <c r="W30" s="23">
        <v>4.085</v>
      </c>
      <c r="X30" s="18">
        <v>4.0570000000000004</v>
      </c>
      <c r="Y30" s="18">
        <v>3.984</v>
      </c>
      <c r="Z30" s="18">
        <v>4.0359999999999996</v>
      </c>
      <c r="AA30" s="23">
        <v>4.0259999999999998</v>
      </c>
      <c r="AB30" s="18">
        <v>2.7E-2</v>
      </c>
      <c r="AC30" s="18">
        <v>2.4E-2</v>
      </c>
      <c r="AD30" s="20">
        <v>2.5000000000000001E-2</v>
      </c>
      <c r="AE30" s="22">
        <v>2.5000000000000001E-2</v>
      </c>
      <c r="AF30" s="20">
        <v>3.8719999999999999</v>
      </c>
      <c r="AG30" s="20">
        <v>3.8879999999999999</v>
      </c>
      <c r="AH30" s="20">
        <v>3.8860000000000001</v>
      </c>
      <c r="AI30" s="22">
        <v>3.8820000000000001</v>
      </c>
      <c r="AJ30" s="105">
        <f t="shared" si="0"/>
        <v>17.184231312914971</v>
      </c>
      <c r="AK30" s="105">
        <f t="shared" si="1"/>
        <v>5.8192885197514803E-2</v>
      </c>
      <c r="AL30" s="103">
        <f t="shared" si="2"/>
        <v>277.14714071535661</v>
      </c>
      <c r="AM30" s="168">
        <f t="shared" si="3"/>
        <v>2.8439921791829565</v>
      </c>
      <c r="AN30" s="20">
        <v>5.0999999999999997E-2</v>
      </c>
      <c r="AO30" s="20">
        <v>4.8000000000000001E-2</v>
      </c>
      <c r="AP30" s="20">
        <v>4.5999999999999999E-2</v>
      </c>
      <c r="AQ30" s="22">
        <v>4.8000000000000001E-2</v>
      </c>
      <c r="AR30" s="20">
        <v>3.3000000000000002E-2</v>
      </c>
      <c r="AS30" s="20">
        <v>3.4000000000000002E-2</v>
      </c>
      <c r="AT30" s="20">
        <v>3.2000000000000001E-2</v>
      </c>
      <c r="AU30" s="22">
        <v>3.3000000000000002E-2</v>
      </c>
      <c r="AV30" s="20">
        <v>2.7E-2</v>
      </c>
      <c r="AW30" s="20">
        <v>2.5000000000000001E-2</v>
      </c>
      <c r="AX30" s="20">
        <v>2.5000000000000001E-2</v>
      </c>
      <c r="AY30" s="22">
        <v>2.5999999999999999E-2</v>
      </c>
      <c r="AZ30" s="20">
        <v>15.651999999999999</v>
      </c>
      <c r="BA30" s="20">
        <v>15.631</v>
      </c>
      <c r="BB30" s="20">
        <v>15.673</v>
      </c>
      <c r="BC30" s="22">
        <v>15.652000000000001</v>
      </c>
      <c r="BD30" s="103">
        <f t="shared" si="4"/>
        <v>441.48591092432235</v>
      </c>
      <c r="BE30" s="169">
        <f t="shared" si="5"/>
        <v>0.44148591092432238</v>
      </c>
      <c r="BF30" s="29">
        <v>6.3200000000000006E-2</v>
      </c>
      <c r="BG30" s="29">
        <v>6.0999999999999999E-2</v>
      </c>
      <c r="BH30" s="29">
        <v>6.25E-2</v>
      </c>
      <c r="BI30" s="30">
        <v>6.2233333333333335E-2</v>
      </c>
      <c r="BJ30" s="87">
        <v>8.3000000000000007</v>
      </c>
      <c r="BK30" s="38">
        <v>7.4934151986606592E-2</v>
      </c>
      <c r="BN30" s="87">
        <v>3.67</v>
      </c>
      <c r="BP30" s="38">
        <v>0.3668816292580096</v>
      </c>
      <c r="BQ30">
        <f t="shared" si="7"/>
        <v>0.62775987604022088</v>
      </c>
      <c r="BS30">
        <v>5.8192885197514803E-2</v>
      </c>
    </row>
    <row r="31" spans="1:72" x14ac:dyDescent="0.3">
      <c r="A31" s="176" t="s">
        <v>26</v>
      </c>
      <c r="B31" s="176" t="s">
        <v>169</v>
      </c>
      <c r="C31" s="174" t="s">
        <v>92</v>
      </c>
      <c r="D31" s="175" t="s">
        <v>93</v>
      </c>
      <c r="E31" s="175" t="s">
        <v>36</v>
      </c>
      <c r="F31" s="24">
        <v>14.7</v>
      </c>
      <c r="G31" s="24">
        <v>7.8</v>
      </c>
      <c r="H31" s="24">
        <v>10.9</v>
      </c>
      <c r="I31" s="165">
        <v>145</v>
      </c>
      <c r="J31" s="24">
        <v>1.9</v>
      </c>
      <c r="K31" s="24">
        <v>4.5</v>
      </c>
      <c r="L31" s="16">
        <v>3.1</v>
      </c>
      <c r="M31" s="16">
        <v>3</v>
      </c>
      <c r="N31" s="16">
        <v>3</v>
      </c>
      <c r="O31" s="21">
        <v>3</v>
      </c>
      <c r="P31" s="16">
        <v>2.5</v>
      </c>
      <c r="Q31" s="16">
        <v>2.4</v>
      </c>
      <c r="R31" s="16">
        <v>2.4</v>
      </c>
      <c r="S31" s="21">
        <v>2.4333333333333336</v>
      </c>
      <c r="T31" s="18">
        <v>2.1539999999999999</v>
      </c>
      <c r="U31" s="18">
        <v>2.1709999999999998</v>
      </c>
      <c r="V31" s="18">
        <v>2.1619999999999999</v>
      </c>
      <c r="W31" s="23">
        <v>2.1619999999999999</v>
      </c>
      <c r="X31" s="18">
        <v>2.1480000000000001</v>
      </c>
      <c r="Y31" s="18">
        <v>2.137</v>
      </c>
      <c r="Z31" s="18">
        <v>2.1379999999999999</v>
      </c>
      <c r="AA31" s="23">
        <v>2.141</v>
      </c>
      <c r="AB31" s="18">
        <v>2.8000000000000001E-2</v>
      </c>
      <c r="AC31" s="18">
        <v>3.2000000000000001E-2</v>
      </c>
      <c r="AD31" s="20">
        <v>2.7E-2</v>
      </c>
      <c r="AE31" s="22">
        <v>2.9000000000000001E-2</v>
      </c>
      <c r="AF31" s="20">
        <v>1.8069999999999999</v>
      </c>
      <c r="AG31" s="20">
        <v>1.8149999999999999</v>
      </c>
      <c r="AH31" s="20">
        <v>1.843</v>
      </c>
      <c r="AI31" s="22">
        <v>1.8216666666666665</v>
      </c>
      <c r="AJ31" s="105">
        <f t="shared" si="0"/>
        <v>8.0638694938245159</v>
      </c>
      <c r="AK31" s="105">
        <f t="shared" si="1"/>
        <v>0.12400994346024839</v>
      </c>
      <c r="AL31" s="103">
        <f t="shared" si="2"/>
        <v>130.05402060874323</v>
      </c>
      <c r="AM31" s="168">
        <f t="shared" si="3"/>
        <v>2.0873935273965305</v>
      </c>
      <c r="AN31" s="20">
        <v>0.08</v>
      </c>
      <c r="AO31" s="20">
        <v>8.4000000000000005E-2</v>
      </c>
      <c r="AP31" s="20">
        <v>7.6999999999999999E-2</v>
      </c>
      <c r="AQ31" s="22">
        <v>0.08</v>
      </c>
      <c r="AR31" s="20">
        <v>4.3999999999999997E-2</v>
      </c>
      <c r="AS31" s="20">
        <v>4.4999999999999998E-2</v>
      </c>
      <c r="AT31" s="20">
        <v>4.3999999999999997E-2</v>
      </c>
      <c r="AU31" s="22">
        <v>4.3999999999999997E-2</v>
      </c>
      <c r="AV31" s="20">
        <v>3.6999999999999998E-2</v>
      </c>
      <c r="AW31" s="20">
        <v>3.5999999999999997E-2</v>
      </c>
      <c r="AX31" s="20">
        <v>3.5999999999999997E-2</v>
      </c>
      <c r="AY31" s="22">
        <v>3.5999999999999997E-2</v>
      </c>
      <c r="AZ31" s="20">
        <v>9.9610000000000003</v>
      </c>
      <c r="BA31" s="20">
        <v>10.031000000000001</v>
      </c>
      <c r="BB31" s="20">
        <v>10.175000000000001</v>
      </c>
      <c r="BC31" s="22">
        <v>10.055666666666667</v>
      </c>
      <c r="BD31" s="103">
        <f t="shared" si="4"/>
        <v>283.6337310429771</v>
      </c>
      <c r="BE31" s="169">
        <f t="shared" si="5"/>
        <v>0.28363373104297712</v>
      </c>
      <c r="BF31" s="29">
        <v>7.2099999999999997E-2</v>
      </c>
      <c r="BG31" s="29">
        <v>7.2400000000000006E-2</v>
      </c>
      <c r="BH31" s="29">
        <v>7.1599999999999997E-2</v>
      </c>
      <c r="BI31" s="30">
        <v>7.2033333333333338E-2</v>
      </c>
      <c r="BJ31" s="87">
        <v>7.02</v>
      </c>
      <c r="BK31" s="38">
        <v>3.0324690782188093E-2</v>
      </c>
      <c r="BN31" s="38"/>
      <c r="BO31" s="87">
        <v>4.09</v>
      </c>
      <c r="BP31" s="38">
        <v>2.4451948747252466E-2</v>
      </c>
      <c r="BR31">
        <f t="shared" si="6"/>
        <v>0.45852804647214906</v>
      </c>
      <c r="BT31">
        <v>0.12400994346024839</v>
      </c>
    </row>
    <row r="32" spans="1:72" x14ac:dyDescent="0.3">
      <c r="A32" s="173" t="s">
        <v>27</v>
      </c>
      <c r="B32" s="173" t="s">
        <v>170</v>
      </c>
      <c r="C32" s="174" t="s">
        <v>94</v>
      </c>
      <c r="D32" s="175" t="s">
        <v>95</v>
      </c>
      <c r="E32" s="175" t="s">
        <v>96</v>
      </c>
      <c r="F32" s="24">
        <v>12.3</v>
      </c>
      <c r="G32" s="24">
        <v>7.3</v>
      </c>
      <c r="H32" s="24">
        <v>10.4</v>
      </c>
      <c r="I32" s="165">
        <v>152</v>
      </c>
      <c r="J32" s="24">
        <v>0.6</v>
      </c>
      <c r="K32" s="24">
        <v>2.4</v>
      </c>
      <c r="L32" s="16">
        <v>1.5</v>
      </c>
      <c r="M32" s="16">
        <v>1.5</v>
      </c>
      <c r="N32" s="16">
        <v>1.5</v>
      </c>
      <c r="O32" s="21">
        <v>1.5</v>
      </c>
      <c r="P32" s="16">
        <v>1.5</v>
      </c>
      <c r="Q32" s="16">
        <v>1.4</v>
      </c>
      <c r="R32" s="16">
        <v>1.4</v>
      </c>
      <c r="S32" s="21">
        <v>1.4333333333333333</v>
      </c>
      <c r="T32" s="18">
        <v>2.9420000000000002</v>
      </c>
      <c r="U32" s="18">
        <v>2.8279999999999998</v>
      </c>
      <c r="V32" s="18">
        <v>2.891</v>
      </c>
      <c r="W32" s="23">
        <v>2.887</v>
      </c>
      <c r="X32" s="18">
        <v>2.8769999999999998</v>
      </c>
      <c r="Y32" s="18">
        <v>2.8959999999999999</v>
      </c>
      <c r="Z32" s="18">
        <v>2.871</v>
      </c>
      <c r="AA32" s="23">
        <v>2.8809999999999998</v>
      </c>
      <c r="AB32" s="18">
        <v>1.0999999999999999E-2</v>
      </c>
      <c r="AC32" s="18">
        <v>1.2E-2</v>
      </c>
      <c r="AD32" s="20">
        <v>1.2999999999999999E-2</v>
      </c>
      <c r="AE32" s="22">
        <v>1.2E-2</v>
      </c>
      <c r="AF32" s="20">
        <v>2.73</v>
      </c>
      <c r="AG32" s="20">
        <v>2.7679999999999998</v>
      </c>
      <c r="AH32" s="20">
        <v>2.8069999999999999</v>
      </c>
      <c r="AI32" s="22">
        <v>2.7683333333333331</v>
      </c>
      <c r="AJ32" s="105">
        <f t="shared" si="0"/>
        <v>12.254425644320696</v>
      </c>
      <c r="AK32" s="105">
        <f t="shared" si="1"/>
        <v>8.1603171705027996E-2</v>
      </c>
      <c r="AL32" s="103">
        <f t="shared" si="2"/>
        <v>197.63927560029509</v>
      </c>
      <c r="AM32" s="168">
        <f t="shared" si="3"/>
        <v>2.5058871488332866</v>
      </c>
      <c r="AN32" s="20">
        <v>2.8000000000000001E-2</v>
      </c>
      <c r="AO32" s="20">
        <v>2.1999999999999999E-2</v>
      </c>
      <c r="AP32" s="20">
        <v>2.4E-2</v>
      </c>
      <c r="AQ32" s="22">
        <v>2.5000000000000001E-2</v>
      </c>
      <c r="AR32" s="20">
        <v>1.2999999999999999E-2</v>
      </c>
      <c r="AS32" s="20">
        <v>1.4999999999999999E-2</v>
      </c>
      <c r="AT32" s="20">
        <v>1.4E-2</v>
      </c>
      <c r="AU32" s="22">
        <v>1.4E-2</v>
      </c>
      <c r="AV32" s="20">
        <v>0.01</v>
      </c>
      <c r="AW32" s="20">
        <v>8.9999999999999993E-3</v>
      </c>
      <c r="AX32" s="20">
        <v>8.9999999999999993E-3</v>
      </c>
      <c r="AY32" s="22">
        <v>8.9999999999999993E-3</v>
      </c>
      <c r="AZ32" s="20">
        <v>9.9689999999999994</v>
      </c>
      <c r="BA32" s="20">
        <v>10.099</v>
      </c>
      <c r="BB32" s="20">
        <v>10.215999999999999</v>
      </c>
      <c r="BC32" s="22">
        <v>10.094666666666667</v>
      </c>
      <c r="BD32" s="103">
        <f t="shared" si="4"/>
        <v>284.73377899378517</v>
      </c>
      <c r="BE32" s="169">
        <f t="shared" si="5"/>
        <v>0.28473377899378516</v>
      </c>
      <c r="BF32" s="29">
        <v>5.0799999999999998E-2</v>
      </c>
      <c r="BG32" s="29">
        <v>4.9200000000000001E-2</v>
      </c>
      <c r="BH32" s="29">
        <v>5.0299999999999997E-2</v>
      </c>
      <c r="BI32" s="30">
        <v>5.0099999999999999E-2</v>
      </c>
      <c r="BJ32" s="87">
        <v>9.19</v>
      </c>
      <c r="BK32" s="38">
        <v>4.7569424968136195E-2</v>
      </c>
      <c r="BN32" s="87">
        <v>2.41</v>
      </c>
      <c r="BP32" s="38">
        <v>8.9392166115832131E-2</v>
      </c>
      <c r="BQ32">
        <f t="shared" si="7"/>
        <v>0.69411952560995205</v>
      </c>
      <c r="BS32">
        <v>8.1603171705027996E-2</v>
      </c>
    </row>
    <row r="33" spans="1:72" x14ac:dyDescent="0.3">
      <c r="A33" s="200" t="s">
        <v>28</v>
      </c>
      <c r="B33" s="200" t="s">
        <v>169</v>
      </c>
      <c r="C33" s="197" t="s">
        <v>97</v>
      </c>
      <c r="D33" s="198" t="s">
        <v>98</v>
      </c>
      <c r="E33" s="198" t="s">
        <v>36</v>
      </c>
      <c r="F33" s="24">
        <v>15.3</v>
      </c>
      <c r="G33" s="24">
        <v>7.4</v>
      </c>
      <c r="H33" s="24">
        <v>10</v>
      </c>
      <c r="I33" s="165">
        <v>156</v>
      </c>
      <c r="J33" s="24">
        <v>1.2</v>
      </c>
      <c r="K33" s="24">
        <v>3.5</v>
      </c>
      <c r="L33" s="16">
        <v>2.4</v>
      </c>
      <c r="M33" s="16">
        <v>2.4</v>
      </c>
      <c r="N33" s="16">
        <v>2.4</v>
      </c>
      <c r="O33" s="21">
        <v>2.4</v>
      </c>
      <c r="P33" s="16">
        <v>2.2000000000000002</v>
      </c>
      <c r="Q33" s="16">
        <v>2.2000000000000002</v>
      </c>
      <c r="R33" s="16">
        <v>2.2000000000000002</v>
      </c>
      <c r="S33" s="21">
        <v>2.2000000000000002</v>
      </c>
      <c r="T33" s="18">
        <v>2.2210000000000001</v>
      </c>
      <c r="U33" s="18">
        <v>2.181</v>
      </c>
      <c r="V33" s="18">
        <v>2.2200000000000002</v>
      </c>
      <c r="W33" s="23">
        <v>2.2069999999999999</v>
      </c>
      <c r="X33" s="18">
        <v>2.1659999999999999</v>
      </c>
      <c r="Y33" s="18">
        <v>2.14</v>
      </c>
      <c r="Z33" s="18">
        <v>2.1869999999999998</v>
      </c>
      <c r="AA33" s="23">
        <v>2.1640000000000001</v>
      </c>
      <c r="AB33" s="18">
        <v>2.9000000000000001E-2</v>
      </c>
      <c r="AC33" s="18">
        <v>0.03</v>
      </c>
      <c r="AD33" s="20">
        <v>3.4000000000000002E-2</v>
      </c>
      <c r="AE33" s="22">
        <v>3.1E-2</v>
      </c>
      <c r="AF33" s="20">
        <v>1.8720000000000001</v>
      </c>
      <c r="AG33" s="20">
        <v>1.897</v>
      </c>
      <c r="AH33" s="20">
        <v>1.9259999999999999</v>
      </c>
      <c r="AI33" s="22">
        <v>1.8983333333333334</v>
      </c>
      <c r="AJ33" s="105">
        <f t="shared" si="0"/>
        <v>8.4032455200970944</v>
      </c>
      <c r="AK33" s="105">
        <f t="shared" si="1"/>
        <v>0.11900164021251228</v>
      </c>
      <c r="AL33" s="103">
        <f t="shared" si="2"/>
        <v>135.52747435805907</v>
      </c>
      <c r="AM33" s="168">
        <f t="shared" si="3"/>
        <v>2.1286180026671739</v>
      </c>
      <c r="AN33" s="20">
        <v>7.9000000000000001E-2</v>
      </c>
      <c r="AO33" s="20">
        <v>7.0000000000000007E-2</v>
      </c>
      <c r="AP33" s="20">
        <v>7.4999999999999997E-2</v>
      </c>
      <c r="AQ33" s="22">
        <v>7.4999999999999997E-2</v>
      </c>
      <c r="AR33" s="20">
        <v>4.8000000000000001E-2</v>
      </c>
      <c r="AS33" s="20">
        <v>4.7E-2</v>
      </c>
      <c r="AT33" s="20">
        <v>5.0999999999999997E-2</v>
      </c>
      <c r="AU33" s="22">
        <v>4.9000000000000002E-2</v>
      </c>
      <c r="AV33" s="20">
        <v>4.5999999999999999E-2</v>
      </c>
      <c r="AW33" s="20">
        <v>4.3999999999999997E-2</v>
      </c>
      <c r="AX33" s="20">
        <v>4.4999999999999998E-2</v>
      </c>
      <c r="AY33" s="22">
        <v>4.4999999999999998E-2</v>
      </c>
      <c r="AZ33" s="20">
        <v>10.222</v>
      </c>
      <c r="BA33" s="20">
        <v>10.333</v>
      </c>
      <c r="BB33" s="20">
        <v>10.488</v>
      </c>
      <c r="BC33" s="22">
        <v>10.347666666666667</v>
      </c>
      <c r="BD33" s="103">
        <f t="shared" si="4"/>
        <v>291.86998749518142</v>
      </c>
      <c r="BE33" s="169">
        <f t="shared" si="5"/>
        <v>0.29186998749518139</v>
      </c>
      <c r="BF33" s="29">
        <v>6.6100000000000006E-2</v>
      </c>
      <c r="BG33" s="29">
        <v>6.6600000000000006E-2</v>
      </c>
      <c r="BH33" s="29">
        <v>6.5100000000000005E-2</v>
      </c>
      <c r="BI33" s="30">
        <v>6.5933333333333344E-2</v>
      </c>
      <c r="BJ33" s="87">
        <v>7.59</v>
      </c>
      <c r="BK33" s="38">
        <v>4.751979993425965E-2</v>
      </c>
      <c r="BN33" s="38"/>
      <c r="BO33" s="87">
        <v>5.01</v>
      </c>
      <c r="BP33" s="38">
        <v>5.0498968755102923E-2</v>
      </c>
      <c r="BR33">
        <f t="shared" si="6"/>
        <v>0.46434193361623566</v>
      </c>
      <c r="BT33">
        <v>0.11900164021251228</v>
      </c>
    </row>
    <row r="34" spans="1:72" x14ac:dyDescent="0.3">
      <c r="A34" s="196" t="s">
        <v>29</v>
      </c>
      <c r="B34" s="196" t="s">
        <v>170</v>
      </c>
      <c r="C34" s="197" t="s">
        <v>99</v>
      </c>
      <c r="D34" s="198" t="s">
        <v>44</v>
      </c>
      <c r="E34" s="198" t="s">
        <v>100</v>
      </c>
      <c r="F34" s="24">
        <v>13.7</v>
      </c>
      <c r="G34" s="24">
        <v>7.3</v>
      </c>
      <c r="H34" s="24">
        <v>8.1999999999999993</v>
      </c>
      <c r="I34" s="165">
        <v>196</v>
      </c>
      <c r="J34" s="24">
        <v>1.5</v>
      </c>
      <c r="K34" s="24">
        <v>4.2</v>
      </c>
      <c r="L34" s="16">
        <v>2.8</v>
      </c>
      <c r="M34" s="16">
        <v>2.9</v>
      </c>
      <c r="N34" s="16">
        <v>2.9</v>
      </c>
      <c r="O34" s="21">
        <v>2.9</v>
      </c>
      <c r="P34" s="16">
        <v>2.5</v>
      </c>
      <c r="Q34" s="16">
        <v>2.4</v>
      </c>
      <c r="R34" s="16">
        <v>2.5</v>
      </c>
      <c r="S34" s="21">
        <v>2.4666666666666668</v>
      </c>
      <c r="T34" s="18">
        <v>2.508</v>
      </c>
      <c r="U34" s="18">
        <v>2.4740000000000002</v>
      </c>
      <c r="V34" s="18">
        <v>2.5110000000000001</v>
      </c>
      <c r="W34" s="23">
        <v>2.4980000000000002</v>
      </c>
      <c r="X34" s="18">
        <v>2.4620000000000002</v>
      </c>
      <c r="Y34" s="18">
        <v>2.4550000000000001</v>
      </c>
      <c r="Z34" s="18">
        <v>2.4169999999999998</v>
      </c>
      <c r="AA34" s="23">
        <v>2.4449999999999998</v>
      </c>
      <c r="AB34" s="18">
        <v>5.0999999999999997E-2</v>
      </c>
      <c r="AC34" s="18">
        <v>5.0999999999999997E-2</v>
      </c>
      <c r="AD34" s="20">
        <v>0.05</v>
      </c>
      <c r="AE34" s="22">
        <v>5.0999999999999997E-2</v>
      </c>
      <c r="AF34" s="20">
        <v>2.0950000000000002</v>
      </c>
      <c r="AG34" s="20">
        <v>2.1030000000000002</v>
      </c>
      <c r="AH34" s="20">
        <v>2.1760000000000002</v>
      </c>
      <c r="AI34" s="22">
        <v>2.1246666666666667</v>
      </c>
      <c r="AJ34" s="105">
        <f t="shared" si="0"/>
        <v>9.405142571571357</v>
      </c>
      <c r="AK34" s="105">
        <f t="shared" si="1"/>
        <v>0.10632481032479721</v>
      </c>
      <c r="AL34" s="103">
        <f t="shared" si="2"/>
        <v>151.68606173103925</v>
      </c>
      <c r="AM34" s="168">
        <f t="shared" si="3"/>
        <v>2.2412566217631733</v>
      </c>
      <c r="AN34" s="20">
        <v>7.8E-2</v>
      </c>
      <c r="AO34" s="20">
        <v>7.0000000000000007E-2</v>
      </c>
      <c r="AP34" s="20">
        <v>7.4999999999999997E-2</v>
      </c>
      <c r="AQ34" s="22">
        <v>7.3999999999999996E-2</v>
      </c>
      <c r="AR34" s="20">
        <v>4.8000000000000001E-2</v>
      </c>
      <c r="AS34" s="20">
        <v>4.7E-2</v>
      </c>
      <c r="AT34" s="20">
        <v>4.7E-2</v>
      </c>
      <c r="AU34" s="22">
        <v>4.7E-2</v>
      </c>
      <c r="AV34" s="20">
        <v>4.2999999999999997E-2</v>
      </c>
      <c r="AW34" s="20">
        <v>4.1000000000000002E-2</v>
      </c>
      <c r="AX34" s="20">
        <v>4.2000000000000003E-2</v>
      </c>
      <c r="AY34" s="22">
        <v>4.2000000000000003E-2</v>
      </c>
      <c r="AZ34" s="20">
        <v>15.255000000000001</v>
      </c>
      <c r="BA34" s="20">
        <v>15.294</v>
      </c>
      <c r="BB34" s="20">
        <v>15.789</v>
      </c>
      <c r="BC34" s="22">
        <v>15.446</v>
      </c>
      <c r="BD34" s="103">
        <f t="shared" si="4"/>
        <v>435.67540123543841</v>
      </c>
      <c r="BE34" s="169">
        <f t="shared" si="5"/>
        <v>0.43567540123543841</v>
      </c>
      <c r="BF34" s="29">
        <v>7.1900000000000006E-2</v>
      </c>
      <c r="BG34" s="29">
        <v>7.1400000000000005E-2</v>
      </c>
      <c r="BH34" s="29">
        <v>7.0099999999999996E-2</v>
      </c>
      <c r="BI34" s="30">
        <v>7.113333333333334E-2</v>
      </c>
      <c r="BJ34" s="87">
        <v>9.9499999999999993</v>
      </c>
      <c r="BK34" s="38">
        <v>4.8188478464485818E-2</v>
      </c>
      <c r="BN34" s="87">
        <v>3.7</v>
      </c>
      <c r="BP34" s="38">
        <v>8.9948980411180726E-2</v>
      </c>
      <c r="BQ34">
        <f t="shared" si="7"/>
        <v>0.3481630160915794</v>
      </c>
      <c r="BS34">
        <v>0.10632481032479721</v>
      </c>
    </row>
    <row r="35" spans="1:72" x14ac:dyDescent="0.3">
      <c r="A35" s="196" t="s">
        <v>30</v>
      </c>
      <c r="B35" s="196" t="s">
        <v>170</v>
      </c>
      <c r="C35" s="197" t="s">
        <v>101</v>
      </c>
      <c r="D35" s="198" t="s">
        <v>44</v>
      </c>
      <c r="E35" s="198" t="s">
        <v>88</v>
      </c>
      <c r="F35" s="24">
        <v>15.6</v>
      </c>
      <c r="G35" s="24">
        <v>7.2</v>
      </c>
      <c r="H35" s="24">
        <v>9.6</v>
      </c>
      <c r="I35" s="165">
        <v>271</v>
      </c>
      <c r="J35" s="24">
        <v>3.3</v>
      </c>
      <c r="K35" s="24">
        <v>5.2</v>
      </c>
      <c r="L35" s="16">
        <v>3.4</v>
      </c>
      <c r="M35" s="16">
        <v>3.5</v>
      </c>
      <c r="N35" s="16">
        <v>3.9</v>
      </c>
      <c r="O35" s="21">
        <v>3.6</v>
      </c>
      <c r="P35" s="16">
        <v>2.9</v>
      </c>
      <c r="Q35" s="16">
        <v>2.8</v>
      </c>
      <c r="R35" s="16">
        <v>2.8</v>
      </c>
      <c r="S35" s="21">
        <v>2.8333333333333335</v>
      </c>
      <c r="T35" s="18">
        <v>3.0470000000000002</v>
      </c>
      <c r="U35" s="18">
        <v>3.0609999999999999</v>
      </c>
      <c r="V35" s="18">
        <v>3.0419999999999998</v>
      </c>
      <c r="W35" s="23">
        <v>3.05</v>
      </c>
      <c r="X35" s="18">
        <v>3.0449999999999999</v>
      </c>
      <c r="Y35" s="18">
        <v>2.992</v>
      </c>
      <c r="Z35" s="18">
        <v>2.9550000000000001</v>
      </c>
      <c r="AA35" s="23">
        <v>2.9969999999999999</v>
      </c>
      <c r="AB35" s="18">
        <v>0.442</v>
      </c>
      <c r="AC35" s="18">
        <v>0.44900000000000001</v>
      </c>
      <c r="AD35" s="20">
        <v>0.45</v>
      </c>
      <c r="AE35" s="22">
        <v>0.44700000000000001</v>
      </c>
      <c r="AF35" s="20">
        <v>2.1309999999999998</v>
      </c>
      <c r="AG35" s="20">
        <v>2.1549999999999998</v>
      </c>
      <c r="AH35" s="20">
        <v>2.1619999999999999</v>
      </c>
      <c r="AI35" s="22">
        <v>2.1493333333333333</v>
      </c>
      <c r="AJ35" s="105">
        <f t="shared" si="0"/>
        <v>9.514333119154708</v>
      </c>
      <c r="AK35" s="105">
        <f t="shared" si="1"/>
        <v>0.10510458142218633</v>
      </c>
      <c r="AL35" s="103">
        <f t="shared" si="2"/>
        <v>153.44708598081911</v>
      </c>
      <c r="AM35" s="168">
        <f t="shared" si="3"/>
        <v>2.2527994109723557</v>
      </c>
      <c r="AN35" s="20">
        <v>0.111</v>
      </c>
      <c r="AO35" s="20">
        <v>0.13100000000000001</v>
      </c>
      <c r="AP35" s="20">
        <v>0.108</v>
      </c>
      <c r="AQ35" s="22">
        <v>0.11700000000000001</v>
      </c>
      <c r="AR35" s="20">
        <v>5.3999999999999999E-2</v>
      </c>
      <c r="AS35" s="20">
        <v>5.1999999999999998E-2</v>
      </c>
      <c r="AT35" s="20">
        <v>5.0999999999999997E-2</v>
      </c>
      <c r="AU35" s="22">
        <v>5.1999999999999998E-2</v>
      </c>
      <c r="AV35" s="20">
        <v>4.9000000000000002E-2</v>
      </c>
      <c r="AW35" s="20">
        <v>4.5999999999999999E-2</v>
      </c>
      <c r="AX35" s="20">
        <v>4.5999999999999999E-2</v>
      </c>
      <c r="AY35" s="22">
        <v>4.7E-2</v>
      </c>
      <c r="AZ35" s="20">
        <v>28.244</v>
      </c>
      <c r="BA35" s="20">
        <v>28.49</v>
      </c>
      <c r="BB35" s="20">
        <v>28.652000000000001</v>
      </c>
      <c r="BC35" s="22">
        <v>28.462</v>
      </c>
      <c r="BD35" s="103">
        <f t="shared" si="4"/>
        <v>802.80935322821767</v>
      </c>
      <c r="BE35" s="169">
        <f t="shared" si="5"/>
        <v>0.80280935322821767</v>
      </c>
      <c r="BF35" s="29">
        <v>7.9000000000000001E-2</v>
      </c>
      <c r="BG35" s="29">
        <v>7.7200000000000005E-2</v>
      </c>
      <c r="BH35" s="29">
        <v>7.8399999999999997E-2</v>
      </c>
      <c r="BI35" s="30">
        <v>7.8200000000000006E-2</v>
      </c>
      <c r="BJ35" s="87">
        <v>10.210000000000001</v>
      </c>
      <c r="BK35" s="38">
        <v>7.3846800180507155E-2</v>
      </c>
      <c r="BN35" s="87">
        <v>2.8</v>
      </c>
      <c r="BP35" s="38">
        <v>0.25545035299686436</v>
      </c>
      <c r="BQ35">
        <f t="shared" si="7"/>
        <v>0.19113764103991215</v>
      </c>
      <c r="BS35">
        <v>0.10510458142218633</v>
      </c>
    </row>
    <row r="36" spans="1:72" x14ac:dyDescent="0.3">
      <c r="A36" s="267" t="s">
        <v>31</v>
      </c>
      <c r="B36" s="267" t="s">
        <v>169</v>
      </c>
      <c r="C36" s="268" t="s">
        <v>102</v>
      </c>
      <c r="D36" s="269" t="s">
        <v>103</v>
      </c>
      <c r="E36" s="269" t="s">
        <v>36</v>
      </c>
      <c r="F36" s="270">
        <v>14.5</v>
      </c>
      <c r="G36" s="270">
        <v>7.8</v>
      </c>
      <c r="H36" s="270">
        <v>9.6999999999999993</v>
      </c>
      <c r="I36" s="271">
        <v>154</v>
      </c>
      <c r="J36" s="270">
        <v>1.5</v>
      </c>
      <c r="K36" s="270">
        <v>3.6</v>
      </c>
      <c r="L36" s="272">
        <v>2.6</v>
      </c>
      <c r="M36" s="272">
        <v>2.6</v>
      </c>
      <c r="N36" s="272">
        <v>2.7</v>
      </c>
      <c r="O36" s="273">
        <v>2.6</v>
      </c>
      <c r="P36" s="272">
        <v>2.2999999999999998</v>
      </c>
      <c r="Q36" s="272">
        <v>2.2000000000000002</v>
      </c>
      <c r="R36" s="272">
        <v>2.2000000000000002</v>
      </c>
      <c r="S36" s="273">
        <v>2.2333333333333334</v>
      </c>
      <c r="T36" s="274">
        <v>2.2370000000000001</v>
      </c>
      <c r="U36" s="274">
        <v>2.2309999999999999</v>
      </c>
      <c r="V36" s="274">
        <v>2.2229999999999999</v>
      </c>
      <c r="W36" s="275">
        <v>2.23</v>
      </c>
      <c r="X36" s="274">
        <v>2.1680000000000001</v>
      </c>
      <c r="Y36" s="274">
        <v>2.1520000000000001</v>
      </c>
      <c r="Z36" s="274">
        <v>2.145</v>
      </c>
      <c r="AA36" s="275">
        <v>2.1549999999999998</v>
      </c>
      <c r="AB36" s="274">
        <v>3.5000000000000003E-2</v>
      </c>
      <c r="AC36" s="274">
        <v>3.5000000000000003E-2</v>
      </c>
      <c r="AD36" s="276">
        <v>3.4000000000000002E-2</v>
      </c>
      <c r="AE36" s="277">
        <v>3.5000000000000003E-2</v>
      </c>
      <c r="AF36" s="276">
        <v>1.88</v>
      </c>
      <c r="AG36" s="276">
        <v>1.883</v>
      </c>
      <c r="AH36" s="276">
        <v>1.9059999999999999</v>
      </c>
      <c r="AI36" s="277">
        <v>1.8896666666666666</v>
      </c>
      <c r="AJ36" s="278">
        <f t="shared" si="0"/>
        <v>8.3648812736488889</v>
      </c>
      <c r="AK36" s="278">
        <f t="shared" si="1"/>
        <v>0.11954742300410257</v>
      </c>
      <c r="AL36" s="279">
        <f t="shared" si="2"/>
        <v>134.9087361081364</v>
      </c>
      <c r="AM36" s="280">
        <f t="shared" si="3"/>
        <v>2.1240421411101948</v>
      </c>
      <c r="AN36" s="276">
        <v>7.0000000000000007E-2</v>
      </c>
      <c r="AO36" s="276">
        <v>6.8000000000000005E-2</v>
      </c>
      <c r="AP36" s="276">
        <v>6.6000000000000003E-2</v>
      </c>
      <c r="AQ36" s="277">
        <v>6.8000000000000005E-2</v>
      </c>
      <c r="AR36" s="276">
        <v>4.1000000000000002E-2</v>
      </c>
      <c r="AS36" s="276">
        <v>4.2000000000000003E-2</v>
      </c>
      <c r="AT36" s="276">
        <v>4.1000000000000002E-2</v>
      </c>
      <c r="AU36" s="277">
        <v>4.1000000000000002E-2</v>
      </c>
      <c r="AV36" s="276">
        <v>3.5999999999999997E-2</v>
      </c>
      <c r="AW36" s="276">
        <v>3.4000000000000002E-2</v>
      </c>
      <c r="AX36" s="276">
        <v>3.5000000000000003E-2</v>
      </c>
      <c r="AY36" s="277">
        <v>3.5000000000000003E-2</v>
      </c>
      <c r="AZ36" s="276">
        <v>10.65</v>
      </c>
      <c r="BA36" s="276">
        <v>10.653</v>
      </c>
      <c r="BB36" s="276">
        <v>10.795999999999999</v>
      </c>
      <c r="BC36" s="277">
        <v>10.699666666666667</v>
      </c>
      <c r="BD36" s="279">
        <f t="shared" si="4"/>
        <v>301.79862541016752</v>
      </c>
      <c r="BE36" s="281">
        <f t="shared" si="5"/>
        <v>0.3017986254101675</v>
      </c>
      <c r="BF36" s="282">
        <v>6.6699999999999995E-2</v>
      </c>
      <c r="BG36" s="282">
        <v>6.8000000000000005E-2</v>
      </c>
      <c r="BH36" s="282">
        <v>6.6600000000000006E-2</v>
      </c>
      <c r="BI36" s="283">
        <v>6.7099999999999993E-2</v>
      </c>
      <c r="BJ36" s="284">
        <v>7.58</v>
      </c>
      <c r="BK36" s="285">
        <v>4.3971377149460686E-2</v>
      </c>
      <c r="BL36" s="286"/>
      <c r="BM36" s="286"/>
      <c r="BN36" s="285"/>
      <c r="BO36" s="284">
        <v>4.32</v>
      </c>
      <c r="BP36" s="285">
        <v>7.4228034550296279E-2</v>
      </c>
      <c r="BQ36" s="286"/>
      <c r="BR36" s="286">
        <f t="shared" si="6"/>
        <v>0.4470157407933355</v>
      </c>
      <c r="BS36" s="286"/>
      <c r="BT36" s="286">
        <v>0.11954742300410257</v>
      </c>
    </row>
    <row r="37" spans="1:72" x14ac:dyDescent="0.3">
      <c r="A37" s="196" t="s">
        <v>32</v>
      </c>
      <c r="B37" s="196" t="s">
        <v>170</v>
      </c>
      <c r="C37" s="197" t="s">
        <v>104</v>
      </c>
      <c r="D37" s="198" t="s">
        <v>44</v>
      </c>
      <c r="E37" s="198" t="s">
        <v>105</v>
      </c>
      <c r="F37" s="24">
        <v>14.2</v>
      </c>
      <c r="G37" s="24">
        <v>7.6</v>
      </c>
      <c r="H37" s="24">
        <v>7.4</v>
      </c>
      <c r="I37" s="165">
        <v>333</v>
      </c>
      <c r="J37" s="24">
        <v>2</v>
      </c>
      <c r="K37" s="24">
        <v>6</v>
      </c>
      <c r="L37" s="16">
        <v>4.9000000000000004</v>
      </c>
      <c r="M37" s="16">
        <v>4.9000000000000004</v>
      </c>
      <c r="N37" s="16">
        <v>5</v>
      </c>
      <c r="O37" s="21">
        <v>4.9000000000000004</v>
      </c>
      <c r="P37" s="16">
        <v>4.4000000000000004</v>
      </c>
      <c r="Q37" s="16">
        <v>4.4000000000000004</v>
      </c>
      <c r="R37" s="16">
        <v>4.5</v>
      </c>
      <c r="S37" s="21">
        <v>4.4333333333333336</v>
      </c>
      <c r="T37" s="18">
        <v>4.3449999999999998</v>
      </c>
      <c r="U37" s="18">
        <v>4.3579999999999997</v>
      </c>
      <c r="V37" s="18">
        <v>4.3769999999999998</v>
      </c>
      <c r="W37" s="23">
        <v>4.3600000000000003</v>
      </c>
      <c r="X37" s="18">
        <v>4.306</v>
      </c>
      <c r="Y37" s="18">
        <v>4.3289999999999997</v>
      </c>
      <c r="Z37" s="18">
        <v>4.2670000000000003</v>
      </c>
      <c r="AA37" s="23">
        <v>4.3010000000000002</v>
      </c>
      <c r="AB37" s="18">
        <v>0.09</v>
      </c>
      <c r="AC37" s="18">
        <v>8.5999999999999993E-2</v>
      </c>
      <c r="AD37" s="20">
        <v>8.6999999999999994E-2</v>
      </c>
      <c r="AE37" s="22">
        <v>8.7999999999999995E-2</v>
      </c>
      <c r="AF37" s="20">
        <v>3.6840000000000002</v>
      </c>
      <c r="AG37" s="20">
        <v>3.6970000000000001</v>
      </c>
      <c r="AH37" s="20">
        <v>3.762</v>
      </c>
      <c r="AI37" s="22">
        <v>3.7143333333333337</v>
      </c>
      <c r="AJ37" s="105">
        <f t="shared" si="0"/>
        <v>16.442030698936247</v>
      </c>
      <c r="AK37" s="105">
        <f t="shared" si="1"/>
        <v>6.0819738042740497E-2</v>
      </c>
      <c r="AL37" s="103">
        <f t="shared" si="2"/>
        <v>265.17693534185287</v>
      </c>
      <c r="AM37" s="168">
        <f t="shared" si="3"/>
        <v>2.7998409038329455</v>
      </c>
      <c r="AN37" s="20">
        <v>0.15</v>
      </c>
      <c r="AO37" s="20">
        <v>0.14099999999999999</v>
      </c>
      <c r="AP37" s="20">
        <v>0.14599999999999999</v>
      </c>
      <c r="AQ37" s="22">
        <v>0.14599999999999999</v>
      </c>
      <c r="AR37" s="20">
        <v>9.4E-2</v>
      </c>
      <c r="AS37" s="20">
        <v>0.09</v>
      </c>
      <c r="AT37" s="20">
        <v>0.1</v>
      </c>
      <c r="AU37" s="22">
        <v>9.5000000000000001E-2</v>
      </c>
      <c r="AV37" s="20">
        <v>9.1999999999999998E-2</v>
      </c>
      <c r="AW37" s="20">
        <v>8.8999999999999996E-2</v>
      </c>
      <c r="AX37" s="20">
        <v>0.09</v>
      </c>
      <c r="AY37" s="22">
        <v>0.09</v>
      </c>
      <c r="AZ37" s="20">
        <v>26.077000000000002</v>
      </c>
      <c r="BA37" s="20">
        <v>26.158000000000001</v>
      </c>
      <c r="BB37" s="20">
        <v>26.555</v>
      </c>
      <c r="BC37" s="22">
        <v>26.263333333333332</v>
      </c>
      <c r="BD37" s="103">
        <f t="shared" si="4"/>
        <v>740.79297473650558</v>
      </c>
      <c r="BE37" s="169">
        <f t="shared" si="5"/>
        <v>0.74079297473650563</v>
      </c>
      <c r="BF37" s="29">
        <v>0.1101</v>
      </c>
      <c r="BG37" s="29">
        <v>0.1085</v>
      </c>
      <c r="BH37" s="29">
        <v>0.11020000000000001</v>
      </c>
      <c r="BI37" s="30">
        <v>0.10960000000000002</v>
      </c>
      <c r="BJ37" s="87">
        <v>12.01</v>
      </c>
      <c r="BK37" s="38">
        <v>6.2917345331252109E-2</v>
      </c>
      <c r="BN37" s="87">
        <v>5.67</v>
      </c>
      <c r="BP37" s="38">
        <v>2.0372846471893528E-2</v>
      </c>
      <c r="BQ37">
        <f t="shared" si="7"/>
        <v>0.35796362058667508</v>
      </c>
      <c r="BS37">
        <v>6.0819738042740497E-2</v>
      </c>
    </row>
    <row r="38" spans="1:72" x14ac:dyDescent="0.3">
      <c r="A38" s="267" t="s">
        <v>33</v>
      </c>
      <c r="B38" s="267" t="s">
        <v>169</v>
      </c>
      <c r="C38" s="268" t="s">
        <v>106</v>
      </c>
      <c r="D38" s="269" t="s">
        <v>107</v>
      </c>
      <c r="E38" s="269" t="s">
        <v>36</v>
      </c>
      <c r="F38" s="270">
        <v>15.1</v>
      </c>
      <c r="G38" s="270">
        <v>8.5</v>
      </c>
      <c r="H38" s="270">
        <v>10.8</v>
      </c>
      <c r="I38" s="271">
        <v>240</v>
      </c>
      <c r="J38" s="270">
        <v>1.6</v>
      </c>
      <c r="K38" s="270">
        <v>4.2</v>
      </c>
      <c r="L38" s="272">
        <v>3</v>
      </c>
      <c r="M38" s="272">
        <v>3.1</v>
      </c>
      <c r="N38" s="272">
        <v>2.9</v>
      </c>
      <c r="O38" s="273">
        <v>3</v>
      </c>
      <c r="P38" s="272">
        <v>2.6</v>
      </c>
      <c r="Q38" s="272">
        <v>2.4</v>
      </c>
      <c r="R38" s="272">
        <v>2.4</v>
      </c>
      <c r="S38" s="273">
        <v>2.4666666666666668</v>
      </c>
      <c r="T38" s="274">
        <v>2.456</v>
      </c>
      <c r="U38" s="274">
        <v>2.4260000000000002</v>
      </c>
      <c r="V38" s="274">
        <v>2.4289999999999998</v>
      </c>
      <c r="W38" s="275">
        <v>2.4369999999999998</v>
      </c>
      <c r="X38" s="274">
        <v>2.38</v>
      </c>
      <c r="Y38" s="274">
        <v>2.3959999999999999</v>
      </c>
      <c r="Z38" s="274">
        <v>2.3149999999999999</v>
      </c>
      <c r="AA38" s="275">
        <v>2.3639999999999999</v>
      </c>
      <c r="AB38" s="274">
        <v>3.5999999999999997E-2</v>
      </c>
      <c r="AC38" s="274">
        <v>3.3000000000000002E-2</v>
      </c>
      <c r="AD38" s="276">
        <v>3.3000000000000002E-2</v>
      </c>
      <c r="AE38" s="277">
        <v>3.4000000000000002E-2</v>
      </c>
      <c r="AF38" s="276">
        <v>2.0299999999999998</v>
      </c>
      <c r="AG38" s="276">
        <v>2.048</v>
      </c>
      <c r="AH38" s="276">
        <v>2.0569999999999999</v>
      </c>
      <c r="AI38" s="277">
        <v>2.0449999999999999</v>
      </c>
      <c r="AJ38" s="278">
        <f t="shared" si="0"/>
        <v>9.0524866138359386</v>
      </c>
      <c r="AK38" s="278">
        <f t="shared" si="1"/>
        <v>0.11046688525024571</v>
      </c>
      <c r="AL38" s="279">
        <f t="shared" si="2"/>
        <v>145.99842935675019</v>
      </c>
      <c r="AM38" s="280">
        <f t="shared" si="3"/>
        <v>2.2030394839309033</v>
      </c>
      <c r="AN38" s="276">
        <v>9.6000000000000002E-2</v>
      </c>
      <c r="AO38" s="276">
        <v>9.2999999999999999E-2</v>
      </c>
      <c r="AP38" s="276">
        <v>9.4E-2</v>
      </c>
      <c r="AQ38" s="277">
        <v>9.4E-2</v>
      </c>
      <c r="AR38" s="276">
        <v>5.1999999999999998E-2</v>
      </c>
      <c r="AS38" s="276">
        <v>5.5E-2</v>
      </c>
      <c r="AT38" s="276">
        <v>5.0999999999999997E-2</v>
      </c>
      <c r="AU38" s="277">
        <v>5.2999999999999999E-2</v>
      </c>
      <c r="AV38" s="276">
        <v>4.5999999999999999E-2</v>
      </c>
      <c r="AW38" s="276">
        <v>4.2999999999999997E-2</v>
      </c>
      <c r="AX38" s="276">
        <v>4.2999999999999997E-2</v>
      </c>
      <c r="AY38" s="277">
        <v>4.3999999999999997E-2</v>
      </c>
      <c r="AZ38" s="276">
        <v>12.221</v>
      </c>
      <c r="BA38" s="276">
        <v>12.375</v>
      </c>
      <c r="BB38" s="276">
        <v>12.38</v>
      </c>
      <c r="BC38" s="277">
        <v>12.325333333333333</v>
      </c>
      <c r="BD38" s="279">
        <f t="shared" si="4"/>
        <v>347.6527609323141</v>
      </c>
      <c r="BE38" s="281">
        <f t="shared" si="5"/>
        <v>0.34765276093231412</v>
      </c>
      <c r="BF38" s="282">
        <v>7.1099999999999997E-2</v>
      </c>
      <c r="BG38" s="282">
        <v>7.1499999999999994E-2</v>
      </c>
      <c r="BH38" s="282">
        <v>6.9800000000000001E-2</v>
      </c>
      <c r="BI38" s="283">
        <v>7.0800000000000002E-2</v>
      </c>
      <c r="BJ38" s="284">
        <v>8.58</v>
      </c>
      <c r="BK38" s="285">
        <v>3.6040659261198781E-2</v>
      </c>
      <c r="BL38" s="286"/>
      <c r="BM38" s="286"/>
      <c r="BN38" s="285"/>
      <c r="BO38" s="284">
        <v>4.87</v>
      </c>
      <c r="BP38" s="285">
        <v>2.3995032033820567E-2</v>
      </c>
      <c r="BQ38" s="286"/>
      <c r="BR38" s="286">
        <f t="shared" si="6"/>
        <v>0.41995475302776386</v>
      </c>
      <c r="BS38" s="286"/>
      <c r="BT38" s="286">
        <v>0.11046688525024571</v>
      </c>
    </row>
    <row r="39" spans="1:72" x14ac:dyDescent="0.3">
      <c r="BJ39" s="84"/>
      <c r="BK39" s="84"/>
      <c r="BL39" s="84"/>
      <c r="BM39" s="84"/>
      <c r="BN39" s="84"/>
      <c r="BO39" s="84"/>
      <c r="BP39" s="84"/>
    </row>
    <row r="40" spans="1:72" x14ac:dyDescent="0.3">
      <c r="BJ40" s="84"/>
      <c r="BK40" s="84"/>
      <c r="BL40" s="84"/>
      <c r="BM40" s="84"/>
      <c r="BN40" s="84"/>
      <c r="BO40" s="84"/>
      <c r="BP40" s="84"/>
    </row>
    <row r="41" spans="1:72" x14ac:dyDescent="0.3">
      <c r="BJ41" s="84"/>
      <c r="BK41" s="84"/>
      <c r="BL41" s="84"/>
      <c r="BM41" s="84"/>
      <c r="BN41" s="84"/>
      <c r="BO41" s="84"/>
      <c r="BP41" s="84"/>
    </row>
    <row r="42" spans="1:72" x14ac:dyDescent="0.3">
      <c r="BJ42" s="84"/>
      <c r="BK42" s="84"/>
      <c r="BL42" s="84"/>
      <c r="BM42" s="84"/>
      <c r="BN42" s="84"/>
      <c r="BO42" s="84"/>
      <c r="BP42" s="84"/>
    </row>
    <row r="43" spans="1:72" x14ac:dyDescent="0.3">
      <c r="BJ43" s="84"/>
      <c r="BK43" s="84"/>
      <c r="BL43" s="84"/>
      <c r="BM43" s="84"/>
      <c r="BN43" s="84"/>
      <c r="BO43" s="84"/>
      <c r="BP43" s="84"/>
    </row>
    <row r="44" spans="1:72" x14ac:dyDescent="0.3">
      <c r="BJ44" s="84"/>
      <c r="BK44" s="84"/>
      <c r="BL44" s="84"/>
      <c r="BM44" s="84"/>
      <c r="BN44" s="84"/>
      <c r="BO44" s="84"/>
      <c r="BP44" s="84"/>
    </row>
  </sheetData>
  <mergeCells count="20">
    <mergeCell ref="AB1:AE1"/>
    <mergeCell ref="A1:A2"/>
    <mergeCell ref="C1:C2"/>
    <mergeCell ref="D1:D2"/>
    <mergeCell ref="E1:E2"/>
    <mergeCell ref="F1:I1"/>
    <mergeCell ref="J1:J2"/>
    <mergeCell ref="K1:K2"/>
    <mergeCell ref="L1:O1"/>
    <mergeCell ref="P1:S1"/>
    <mergeCell ref="T1:W1"/>
    <mergeCell ref="X1:AA1"/>
    <mergeCell ref="BJ1:BK1"/>
    <mergeCell ref="BM1:BP1"/>
    <mergeCell ref="AF1:AI1"/>
    <mergeCell ref="AN1:AQ1"/>
    <mergeCell ref="AR1:AU1"/>
    <mergeCell ref="AV1:AY1"/>
    <mergeCell ref="AZ1:BC1"/>
    <mergeCell ref="BF1:BI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44"/>
  <sheetViews>
    <sheetView topLeftCell="B1" zoomScale="80" zoomScaleNormal="80" workbookViewId="0">
      <pane xSplit="3" ySplit="2" topLeftCell="AU6" activePane="bottomRight" state="frozen"/>
      <selection activeCell="B1" sqref="B1"/>
      <selection pane="topRight" activeCell="E1" sqref="E1"/>
      <selection pane="bottomLeft" activeCell="B3" sqref="B3"/>
      <selection pane="bottomRight" activeCell="BF30" sqref="BF30"/>
    </sheetView>
  </sheetViews>
  <sheetFormatPr defaultRowHeight="16.5" x14ac:dyDescent="0.3"/>
  <cols>
    <col min="1" max="1" width="9" style="1"/>
    <col min="2" max="2" width="29.875" customWidth="1"/>
    <col min="3" max="3" width="14.75" style="2" customWidth="1"/>
    <col min="4" max="4" width="10.375" style="2" customWidth="1"/>
    <col min="5" max="16" width="9" style="1"/>
    <col min="17" max="17" width="9" style="3"/>
    <col min="18" max="25" width="9" style="1"/>
  </cols>
  <sheetData>
    <row r="1" spans="1:57" s="1" customFormat="1" x14ac:dyDescent="0.3">
      <c r="A1" s="291" t="s">
        <v>118</v>
      </c>
      <c r="B1" s="293" t="s">
        <v>119</v>
      </c>
      <c r="C1" s="295" t="s">
        <v>120</v>
      </c>
      <c r="D1" s="295" t="s">
        <v>121</v>
      </c>
      <c r="E1" s="293" t="s">
        <v>122</v>
      </c>
      <c r="F1" s="293"/>
      <c r="G1" s="293"/>
      <c r="H1" s="293"/>
      <c r="I1" s="300" t="s">
        <v>123</v>
      </c>
      <c r="J1" s="300" t="s">
        <v>133</v>
      </c>
      <c r="K1" s="297" t="s">
        <v>124</v>
      </c>
      <c r="L1" s="298"/>
      <c r="M1" s="298"/>
      <c r="N1" s="299"/>
      <c r="O1" s="297" t="s">
        <v>125</v>
      </c>
      <c r="P1" s="298"/>
      <c r="Q1" s="299"/>
      <c r="R1" s="297" t="s">
        <v>135</v>
      </c>
      <c r="S1" s="298"/>
      <c r="T1" s="298"/>
      <c r="U1" s="297" t="s">
        <v>126</v>
      </c>
      <c r="V1" s="298"/>
      <c r="W1" s="298"/>
      <c r="X1" s="297" t="s">
        <v>127</v>
      </c>
      <c r="Y1" s="298"/>
      <c r="Z1" s="298"/>
      <c r="AA1" s="297" t="s">
        <v>128</v>
      </c>
      <c r="AB1" s="298"/>
      <c r="AC1" s="298"/>
      <c r="AD1" s="102" t="s">
        <v>163</v>
      </c>
      <c r="AE1" s="102" t="s">
        <v>168</v>
      </c>
      <c r="AF1" s="102" t="s">
        <v>166</v>
      </c>
      <c r="AG1" s="297" t="s">
        <v>129</v>
      </c>
      <c r="AH1" s="298"/>
      <c r="AI1" s="298"/>
      <c r="AJ1" s="297" t="s">
        <v>130</v>
      </c>
      <c r="AK1" s="298"/>
      <c r="AL1" s="298"/>
      <c r="AM1" s="297" t="s">
        <v>131</v>
      </c>
      <c r="AN1" s="298"/>
      <c r="AO1" s="298"/>
      <c r="AP1" s="297" t="s">
        <v>132</v>
      </c>
      <c r="AQ1" s="298"/>
      <c r="AR1" s="298"/>
      <c r="AS1" s="102" t="s">
        <v>165</v>
      </c>
      <c r="AT1" s="297" t="s">
        <v>134</v>
      </c>
      <c r="AU1" s="298"/>
      <c r="AV1" s="299"/>
      <c r="AW1" s="297" t="s">
        <v>160</v>
      </c>
      <c r="AX1" s="298"/>
      <c r="AY1" s="96"/>
      <c r="AZ1" s="297" t="s">
        <v>161</v>
      </c>
      <c r="BA1" s="298"/>
      <c r="BB1" s="116" t="s">
        <v>164</v>
      </c>
      <c r="BC1" s="117"/>
      <c r="BD1" s="117" t="s">
        <v>167</v>
      </c>
      <c r="BE1" s="117"/>
    </row>
    <row r="2" spans="1:57" s="1" customFormat="1" ht="17.25" thickBot="1" x14ac:dyDescent="0.35">
      <c r="A2" s="292"/>
      <c r="B2" s="294"/>
      <c r="C2" s="296"/>
      <c r="D2" s="296"/>
      <c r="E2" s="14" t="s">
        <v>111</v>
      </c>
      <c r="F2" s="14" t="s">
        <v>110</v>
      </c>
      <c r="G2" s="14" t="s">
        <v>112</v>
      </c>
      <c r="H2" s="14" t="s">
        <v>113</v>
      </c>
      <c r="I2" s="294"/>
      <c r="J2" s="294"/>
      <c r="K2" s="13" t="s">
        <v>115</v>
      </c>
      <c r="L2" s="13" t="s">
        <v>116</v>
      </c>
      <c r="M2" s="13" t="s">
        <v>117</v>
      </c>
      <c r="N2" s="14" t="s">
        <v>114</v>
      </c>
      <c r="O2" s="13" t="s">
        <v>115</v>
      </c>
      <c r="P2" s="13" t="s">
        <v>116</v>
      </c>
      <c r="Q2" s="14" t="s">
        <v>114</v>
      </c>
      <c r="R2" s="13" t="s">
        <v>115</v>
      </c>
      <c r="S2" s="13" t="s">
        <v>116</v>
      </c>
      <c r="T2" s="32" t="s">
        <v>114</v>
      </c>
      <c r="U2" s="13" t="s">
        <v>115</v>
      </c>
      <c r="V2" s="13" t="s">
        <v>116</v>
      </c>
      <c r="W2" s="32" t="s">
        <v>114</v>
      </c>
      <c r="X2" s="13" t="s">
        <v>115</v>
      </c>
      <c r="Y2" s="13" t="s">
        <v>116</v>
      </c>
      <c r="Z2" s="40" t="s">
        <v>114</v>
      </c>
      <c r="AA2" s="13" t="s">
        <v>115</v>
      </c>
      <c r="AB2" s="13" t="s">
        <v>116</v>
      </c>
      <c r="AC2" s="32" t="s">
        <v>114</v>
      </c>
      <c r="AD2" s="104"/>
      <c r="AE2" s="104"/>
      <c r="AF2" s="104"/>
      <c r="AG2" s="13" t="s">
        <v>115</v>
      </c>
      <c r="AH2" s="13" t="s">
        <v>116</v>
      </c>
      <c r="AI2" s="32" t="s">
        <v>114</v>
      </c>
      <c r="AJ2" s="13" t="s">
        <v>115</v>
      </c>
      <c r="AK2" s="13" t="s">
        <v>116</v>
      </c>
      <c r="AL2" s="32" t="s">
        <v>114</v>
      </c>
      <c r="AM2" s="13" t="s">
        <v>115</v>
      </c>
      <c r="AN2" s="13" t="s">
        <v>116</v>
      </c>
      <c r="AO2" s="32" t="s">
        <v>114</v>
      </c>
      <c r="AP2" s="13" t="s">
        <v>115</v>
      </c>
      <c r="AQ2" s="13" t="s">
        <v>116</v>
      </c>
      <c r="AR2" s="32" t="s">
        <v>114</v>
      </c>
      <c r="AS2" s="97"/>
      <c r="AT2" s="13" t="s">
        <v>115</v>
      </c>
      <c r="AU2" s="13" t="s">
        <v>116</v>
      </c>
      <c r="AV2" s="46" t="s">
        <v>114</v>
      </c>
      <c r="AW2" s="85" t="s">
        <v>114</v>
      </c>
      <c r="AX2" s="88" t="s">
        <v>162</v>
      </c>
      <c r="AY2" s="88"/>
      <c r="AZ2" s="85" t="s">
        <v>114</v>
      </c>
      <c r="BA2" s="88" t="s">
        <v>162</v>
      </c>
      <c r="BB2" s="117"/>
      <c r="BC2" s="117"/>
      <c r="BD2" s="117"/>
      <c r="BE2" s="117"/>
    </row>
    <row r="3" spans="1:57" x14ac:dyDescent="0.3">
      <c r="A3" s="8" t="s">
        <v>136</v>
      </c>
      <c r="B3" s="9" t="s">
        <v>34</v>
      </c>
      <c r="C3" s="10" t="s">
        <v>35</v>
      </c>
      <c r="D3" s="10" t="s">
        <v>36</v>
      </c>
      <c r="E3" s="21">
        <v>16</v>
      </c>
      <c r="F3" s="21">
        <v>6.6</v>
      </c>
      <c r="G3" s="47">
        <v>105</v>
      </c>
      <c r="H3" s="21">
        <v>10.4</v>
      </c>
      <c r="I3" s="21">
        <v>1.3</v>
      </c>
      <c r="J3" s="21">
        <v>2.4</v>
      </c>
      <c r="K3" s="42">
        <v>1.5</v>
      </c>
      <c r="L3" s="42">
        <v>1.5</v>
      </c>
      <c r="M3" s="42"/>
      <c r="N3" s="44">
        <f>ROUND(AVERAGE(K3:M3),1)</f>
        <v>1.5</v>
      </c>
      <c r="O3" s="15">
        <v>1.4</v>
      </c>
      <c r="P3" s="15">
        <v>1.4</v>
      </c>
      <c r="Q3" s="21">
        <f>ROUND(AVERAGE(O3:P3),1)</f>
        <v>1.4</v>
      </c>
      <c r="R3" s="36">
        <v>0.94199999999999995</v>
      </c>
      <c r="S3" s="36">
        <v>0.94</v>
      </c>
      <c r="T3" s="37">
        <f>ROUND(AVERAGE(R3:S3),3)</f>
        <v>0.94099999999999995</v>
      </c>
      <c r="U3" s="36">
        <v>0.88900000000000001</v>
      </c>
      <c r="V3" s="36">
        <v>0.877</v>
      </c>
      <c r="W3" s="37">
        <f>ROUND(AVERAGE(U3:V3),3)</f>
        <v>0.88300000000000001</v>
      </c>
      <c r="X3" s="17">
        <v>2.1999999999999999E-2</v>
      </c>
      <c r="Y3" s="17">
        <v>2.3E-2</v>
      </c>
      <c r="Z3" s="22">
        <f>ROUND(AVERAGE(X3:Y3),3)</f>
        <v>2.3E-2</v>
      </c>
      <c r="AA3" s="33">
        <v>0.69699999999999995</v>
      </c>
      <c r="AB3" s="33">
        <v>0.72399999999999998</v>
      </c>
      <c r="AC3" s="35">
        <f>ROUND(AVERAGE(AA3:AB3),3)</f>
        <v>0.71099999999999997</v>
      </c>
      <c r="AD3" s="105">
        <f>(AC3*62.004)/14.007</f>
        <v>3.1473437566930818</v>
      </c>
      <c r="AE3" s="105">
        <f>1/AD3</f>
        <v>0.31772824238643105</v>
      </c>
      <c r="AF3" s="103">
        <f>((AD3*0.001)/62.004)*1000*1000</f>
        <v>50.76033411865496</v>
      </c>
      <c r="AG3" s="19">
        <v>2.3E-2</v>
      </c>
      <c r="AH3" s="19">
        <v>0.02</v>
      </c>
      <c r="AI3" s="22">
        <f>ROUND(AVERAGE(AG3:AH3),3)</f>
        <v>2.1999999999999999E-2</v>
      </c>
      <c r="AJ3" s="33">
        <v>1.6E-2</v>
      </c>
      <c r="AK3" s="33">
        <v>1.2999999999999999E-2</v>
      </c>
      <c r="AL3" s="35">
        <f>ROUND(AVERAGE(AJ3:AK3),3)</f>
        <v>1.4999999999999999E-2</v>
      </c>
      <c r="AM3" s="33">
        <v>4.0000000000000001E-3</v>
      </c>
      <c r="AN3" s="33">
        <v>3.0000000000000001E-3</v>
      </c>
      <c r="AO3" s="35">
        <f>ROUND(AVERAGE(AM3:AN3),3)</f>
        <v>4.0000000000000001E-3</v>
      </c>
      <c r="AP3" s="19">
        <v>9.0990000000000002</v>
      </c>
      <c r="AQ3" s="19">
        <v>9.2100000000000009</v>
      </c>
      <c r="AR3" s="22">
        <f>ROUND(AVERAGE(AP3:AQ3),3)</f>
        <v>9.1549999999999994</v>
      </c>
      <c r="AS3" s="103">
        <f>((AR3*0.001)/35.453)*1000*1000</f>
        <v>258.22920486277604</v>
      </c>
      <c r="AT3" s="27">
        <v>4.5699999999999998E-2</v>
      </c>
      <c r="AU3" s="27">
        <v>4.6800000000000001E-2</v>
      </c>
      <c r="AV3" s="28">
        <f>ROUND(AVERAGE(AT3:AU3),4)</f>
        <v>4.6300000000000001E-2</v>
      </c>
      <c r="AW3" s="86">
        <v>3.78</v>
      </c>
      <c r="AX3" s="36">
        <v>5.2981081144404911E-2</v>
      </c>
      <c r="AY3" s="86"/>
      <c r="AZ3" s="86">
        <v>2.0099999999999998</v>
      </c>
      <c r="BA3" s="36">
        <v>0.36832336859662401</v>
      </c>
      <c r="BC3">
        <f>AF3/AS3</f>
        <v>0.19657084931826047</v>
      </c>
      <c r="BD3" s="106"/>
      <c r="BE3" s="106">
        <f>AE3</f>
        <v>0.31772824238643105</v>
      </c>
    </row>
    <row r="4" spans="1:57" x14ac:dyDescent="0.3">
      <c r="A4" s="98" t="s">
        <v>37</v>
      </c>
      <c r="B4" s="5" t="s">
        <v>38</v>
      </c>
      <c r="C4" s="6" t="s">
        <v>39</v>
      </c>
      <c r="D4" s="6" t="s">
        <v>40</v>
      </c>
      <c r="E4" s="24">
        <v>16.7</v>
      </c>
      <c r="F4" s="24">
        <v>6.7</v>
      </c>
      <c r="G4" s="48">
        <v>72</v>
      </c>
      <c r="H4" s="24">
        <v>10.1</v>
      </c>
      <c r="I4" s="24">
        <v>1.3</v>
      </c>
      <c r="J4" s="24">
        <v>2.6</v>
      </c>
      <c r="K4" s="43">
        <v>1.6</v>
      </c>
      <c r="L4" s="43">
        <v>1.6</v>
      </c>
      <c r="M4" s="43"/>
      <c r="N4" s="44">
        <f t="shared" ref="N4:N40" si="0">ROUND(AVERAGE(K4:M4),1)</f>
        <v>1.6</v>
      </c>
      <c r="O4" s="16">
        <v>1.5</v>
      </c>
      <c r="P4" s="16">
        <v>1.5</v>
      </c>
      <c r="Q4" s="21">
        <f t="shared" ref="Q4:Q40" si="1">ROUND(AVERAGE(O4:P4),1)</f>
        <v>1.5</v>
      </c>
      <c r="R4" s="38">
        <v>0.95</v>
      </c>
      <c r="S4" s="38">
        <v>0.94199999999999995</v>
      </c>
      <c r="T4" s="37">
        <f t="shared" ref="T4:T40" si="2">ROUND(AVERAGE(R4:S4),3)</f>
        <v>0.94599999999999995</v>
      </c>
      <c r="U4" s="38">
        <v>0.91200000000000003</v>
      </c>
      <c r="V4" s="38">
        <v>0.91700000000000004</v>
      </c>
      <c r="W4" s="37">
        <f t="shared" ref="W4:W40" si="3">ROUND(AVERAGE(U4:V4),3)</f>
        <v>0.91500000000000004</v>
      </c>
      <c r="X4" s="18">
        <v>2.1000000000000001E-2</v>
      </c>
      <c r="Y4" s="18">
        <v>2.1999999999999999E-2</v>
      </c>
      <c r="Z4" s="22">
        <f t="shared" ref="Z4:Z40" si="4">ROUND(AVERAGE(X4:Y4),3)</f>
        <v>2.1999999999999999E-2</v>
      </c>
      <c r="AA4" s="34">
        <v>0.74099999999999999</v>
      </c>
      <c r="AB4" s="34">
        <v>0.76300000000000001</v>
      </c>
      <c r="AC4" s="35">
        <f t="shared" ref="AC4:AC40" si="5">ROUND(AVERAGE(AA4:AB4),3)</f>
        <v>0.752</v>
      </c>
      <c r="AD4" s="105">
        <f t="shared" ref="AD4:AD38" si="6">(AC4*62.004)/14.007</f>
        <v>3.3288361533518951</v>
      </c>
      <c r="AE4" s="105">
        <f t="shared" ref="AE4:AE38" si="7">1/AD4</f>
        <v>0.30040529300100066</v>
      </c>
      <c r="AF4" s="103">
        <f t="shared" ref="AF4:AF38" si="8">((AD4*0.001)/62.004)*1000*1000</f>
        <v>53.68744199328907</v>
      </c>
      <c r="AG4" s="20">
        <v>2.4E-2</v>
      </c>
      <c r="AH4" s="20">
        <v>2.1000000000000001E-2</v>
      </c>
      <c r="AI4" s="22">
        <f t="shared" ref="AI4:AI40" si="9">ROUND(AVERAGE(AG4:AH4),3)</f>
        <v>2.3E-2</v>
      </c>
      <c r="AJ4" s="34">
        <v>1.2E-2</v>
      </c>
      <c r="AK4" s="34">
        <v>1.2E-2</v>
      </c>
      <c r="AL4" s="35">
        <f t="shared" ref="AL4:AL40" si="10">ROUND(AVERAGE(AJ4:AK4),3)</f>
        <v>1.2E-2</v>
      </c>
      <c r="AM4" s="34">
        <v>2E-3</v>
      </c>
      <c r="AN4" s="34">
        <v>3.0000000000000001E-3</v>
      </c>
      <c r="AO4" s="35">
        <f t="shared" ref="AO4:AO40" si="11">ROUND(AVERAGE(AM4:AN4),3)</f>
        <v>3.0000000000000001E-3</v>
      </c>
      <c r="AP4" s="20">
        <v>4.6879999999999997</v>
      </c>
      <c r="AQ4" s="20">
        <v>4.7409999999999997</v>
      </c>
      <c r="AR4" s="22">
        <f t="shared" ref="AR4:AR40" si="12">ROUND(AVERAGE(AP4:AQ4),3)</f>
        <v>4.7149999999999999</v>
      </c>
      <c r="AS4" s="103">
        <f t="shared" ref="AS4:AS39" si="13">((AR4*0.001)/35.453)*1000*1000</f>
        <v>132.99297661692944</v>
      </c>
      <c r="AT4" s="29">
        <v>4.4600000000000001E-2</v>
      </c>
      <c r="AU4" s="29">
        <v>4.3400000000000001E-2</v>
      </c>
      <c r="AV4" s="28">
        <f t="shared" ref="AV4:AV40" si="14">ROUND(AVERAGE(AT4:AU4),4)</f>
        <v>4.3999999999999997E-2</v>
      </c>
      <c r="AW4" s="87">
        <v>4.2699999999999996</v>
      </c>
      <c r="AX4" s="38">
        <v>0.17912911649961213</v>
      </c>
      <c r="AY4" s="87">
        <v>2.37</v>
      </c>
      <c r="AZ4" s="87"/>
      <c r="BA4" s="38">
        <v>0.25867599765917554</v>
      </c>
      <c r="BB4">
        <f>AF4/AS4</f>
        <v>0.4036862950133781</v>
      </c>
      <c r="BD4" s="106">
        <f t="shared" ref="BD4:BD39" si="15">AE4</f>
        <v>0.30040529300100066</v>
      </c>
      <c r="BE4" s="106"/>
    </row>
    <row r="5" spans="1:57" x14ac:dyDescent="0.3">
      <c r="A5" s="94" t="s">
        <v>0</v>
      </c>
      <c r="B5" s="5" t="s">
        <v>41</v>
      </c>
      <c r="C5" s="6" t="s">
        <v>42</v>
      </c>
      <c r="D5" s="6" t="s">
        <v>36</v>
      </c>
      <c r="E5" s="24">
        <v>16.399999999999999</v>
      </c>
      <c r="F5" s="24">
        <v>6.2</v>
      </c>
      <c r="G5" s="48">
        <v>87</v>
      </c>
      <c r="H5" s="24">
        <v>10.6</v>
      </c>
      <c r="I5" s="24">
        <v>1.3</v>
      </c>
      <c r="J5" s="24">
        <v>2.5</v>
      </c>
      <c r="K5" s="43">
        <v>1.5</v>
      </c>
      <c r="L5" s="43">
        <v>1.7</v>
      </c>
      <c r="M5" s="43"/>
      <c r="N5" s="44">
        <f t="shared" si="0"/>
        <v>1.6</v>
      </c>
      <c r="O5" s="16">
        <v>1.5</v>
      </c>
      <c r="P5" s="16">
        <v>1.4</v>
      </c>
      <c r="Q5" s="21">
        <f t="shared" si="1"/>
        <v>1.5</v>
      </c>
      <c r="R5" s="38">
        <v>0.99</v>
      </c>
      <c r="S5" s="38">
        <v>0.99</v>
      </c>
      <c r="T5" s="37">
        <f t="shared" si="2"/>
        <v>0.99</v>
      </c>
      <c r="U5" s="38">
        <v>0.92700000000000005</v>
      </c>
      <c r="V5" s="38">
        <v>0.91900000000000004</v>
      </c>
      <c r="W5" s="37">
        <f t="shared" si="3"/>
        <v>0.92300000000000004</v>
      </c>
      <c r="X5" s="18">
        <v>2.7E-2</v>
      </c>
      <c r="Y5" s="18">
        <v>2.8000000000000001E-2</v>
      </c>
      <c r="Z5" s="22">
        <f t="shared" si="4"/>
        <v>2.8000000000000001E-2</v>
      </c>
      <c r="AA5" s="34">
        <v>0.753</v>
      </c>
      <c r="AB5" s="34">
        <v>0.76800000000000002</v>
      </c>
      <c r="AC5" s="35">
        <f t="shared" si="5"/>
        <v>0.76100000000000001</v>
      </c>
      <c r="AD5" s="105">
        <f t="shared" si="6"/>
        <v>3.3686759477404156</v>
      </c>
      <c r="AE5" s="105">
        <f t="shared" si="7"/>
        <v>0.29685253657917537</v>
      </c>
      <c r="AF5" s="103">
        <f t="shared" si="8"/>
        <v>54.329977868208751</v>
      </c>
      <c r="AG5" s="20">
        <v>2.5000000000000001E-2</v>
      </c>
      <c r="AH5" s="20">
        <v>2.3E-2</v>
      </c>
      <c r="AI5" s="22">
        <f t="shared" si="9"/>
        <v>2.4E-2</v>
      </c>
      <c r="AJ5" s="34">
        <v>1.2999999999999999E-2</v>
      </c>
      <c r="AK5" s="34">
        <v>1.2999999999999999E-2</v>
      </c>
      <c r="AL5" s="35">
        <f t="shared" si="10"/>
        <v>1.2999999999999999E-2</v>
      </c>
      <c r="AM5" s="34">
        <v>3.0000000000000001E-3</v>
      </c>
      <c r="AN5" s="34">
        <v>2E-3</v>
      </c>
      <c r="AO5" s="35">
        <f t="shared" si="11"/>
        <v>3.0000000000000001E-3</v>
      </c>
      <c r="AP5" s="20">
        <v>6.3470000000000004</v>
      </c>
      <c r="AQ5" s="20">
        <v>6.4059999999999997</v>
      </c>
      <c r="AR5" s="22">
        <f t="shared" si="12"/>
        <v>6.3769999999999998</v>
      </c>
      <c r="AS5" s="103">
        <f t="shared" si="13"/>
        <v>179.87194313598283</v>
      </c>
      <c r="AT5" s="29">
        <v>4.5400000000000003E-2</v>
      </c>
      <c r="AU5" s="29">
        <v>4.4499999999999998E-2</v>
      </c>
      <c r="AV5" s="28">
        <f t="shared" si="14"/>
        <v>4.4999999999999998E-2</v>
      </c>
      <c r="AW5" s="87">
        <v>4.5</v>
      </c>
      <c r="AX5" s="38">
        <v>0.21436332770641989</v>
      </c>
      <c r="AY5" s="87"/>
      <c r="AZ5" s="87">
        <v>2.29</v>
      </c>
      <c r="BA5" s="38">
        <v>0.17683317861991263</v>
      </c>
      <c r="BC5">
        <f t="shared" ref="BC5:BC38" si="16">AF5/AS5</f>
        <v>0.30204809555615575</v>
      </c>
      <c r="BD5" s="106"/>
      <c r="BE5" s="106">
        <f t="shared" ref="BE5:BE38" si="17">AE5</f>
        <v>0.29685253657917537</v>
      </c>
    </row>
    <row r="6" spans="1:57" x14ac:dyDescent="0.3">
      <c r="A6" s="98" t="s">
        <v>1</v>
      </c>
      <c r="B6" s="5" t="s">
        <v>43</v>
      </c>
      <c r="C6" s="6" t="s">
        <v>44</v>
      </c>
      <c r="D6" s="6" t="s">
        <v>45</v>
      </c>
      <c r="E6" s="24">
        <v>16.399999999999999</v>
      </c>
      <c r="F6" s="24">
        <v>6.5</v>
      </c>
      <c r="G6" s="48">
        <v>63</v>
      </c>
      <c r="H6" s="24">
        <v>10.4</v>
      </c>
      <c r="I6" s="24">
        <v>1.1000000000000001</v>
      </c>
      <c r="J6" s="24">
        <v>2.8</v>
      </c>
      <c r="K6" s="43">
        <v>1.7</v>
      </c>
      <c r="L6" s="43">
        <v>1.8</v>
      </c>
      <c r="M6" s="43"/>
      <c r="N6" s="44">
        <f t="shared" si="0"/>
        <v>1.8</v>
      </c>
      <c r="O6" s="16">
        <v>1.7</v>
      </c>
      <c r="P6" s="16">
        <v>1.6</v>
      </c>
      <c r="Q6" s="21">
        <f t="shared" si="1"/>
        <v>1.7</v>
      </c>
      <c r="R6" s="38">
        <v>0.66200000000000003</v>
      </c>
      <c r="S6" s="38">
        <v>0.68300000000000005</v>
      </c>
      <c r="T6" s="37">
        <f t="shared" si="2"/>
        <v>0.67300000000000004</v>
      </c>
      <c r="U6" s="38">
        <v>0.63200000000000001</v>
      </c>
      <c r="V6" s="38">
        <v>0.64300000000000002</v>
      </c>
      <c r="W6" s="37">
        <f t="shared" si="3"/>
        <v>0.63800000000000001</v>
      </c>
      <c r="X6" s="18">
        <v>3.2000000000000001E-2</v>
      </c>
      <c r="Y6" s="18">
        <v>2.5999999999999999E-2</v>
      </c>
      <c r="Z6" s="22">
        <f t="shared" si="4"/>
        <v>2.9000000000000001E-2</v>
      </c>
      <c r="AA6" s="34">
        <v>0.497</v>
      </c>
      <c r="AB6" s="34">
        <v>0.496</v>
      </c>
      <c r="AC6" s="35">
        <f t="shared" si="5"/>
        <v>0.497</v>
      </c>
      <c r="AD6" s="105">
        <f t="shared" si="6"/>
        <v>2.2000419790104946</v>
      </c>
      <c r="AE6" s="105">
        <f t="shared" si="7"/>
        <v>0.45453678136167502</v>
      </c>
      <c r="AF6" s="103">
        <f t="shared" si="8"/>
        <v>35.482258870564714</v>
      </c>
      <c r="AG6" s="20">
        <v>2.1000000000000001E-2</v>
      </c>
      <c r="AH6" s="20">
        <v>1.9E-2</v>
      </c>
      <c r="AI6" s="22">
        <f t="shared" si="9"/>
        <v>0.02</v>
      </c>
      <c r="AJ6" s="34">
        <v>1.0999999999999999E-2</v>
      </c>
      <c r="AK6" s="34">
        <v>1.2E-2</v>
      </c>
      <c r="AL6" s="35">
        <f t="shared" si="10"/>
        <v>1.2E-2</v>
      </c>
      <c r="AM6" s="34">
        <v>0</v>
      </c>
      <c r="AN6" s="34">
        <v>0</v>
      </c>
      <c r="AO6" s="35">
        <f t="shared" si="11"/>
        <v>0</v>
      </c>
      <c r="AP6" s="20">
        <v>4.2880000000000003</v>
      </c>
      <c r="AQ6" s="20">
        <v>4.22</v>
      </c>
      <c r="AR6" s="22">
        <f t="shared" si="12"/>
        <v>4.2539999999999996</v>
      </c>
      <c r="AS6" s="103">
        <f t="shared" si="13"/>
        <v>119.9898457112233</v>
      </c>
      <c r="AT6" s="29">
        <v>6.1899999999999997E-2</v>
      </c>
      <c r="AU6" s="29">
        <v>6.0299999999999999E-2</v>
      </c>
      <c r="AV6" s="28">
        <f t="shared" si="14"/>
        <v>6.1100000000000002E-2</v>
      </c>
      <c r="AW6" s="87">
        <v>2.41</v>
      </c>
      <c r="AX6" s="38">
        <v>5.6765923839899236E-2</v>
      </c>
      <c r="AY6" s="87">
        <v>2.35</v>
      </c>
      <c r="AZ6" s="87"/>
      <c r="BA6" s="38">
        <v>0.29190826274658882</v>
      </c>
      <c r="BB6">
        <f t="shared" ref="BB6:BB37" si="18">AF6/AS6</f>
        <v>0.2957105133375954</v>
      </c>
      <c r="BD6" s="106">
        <f t="shared" si="15"/>
        <v>0.45453678136167502</v>
      </c>
      <c r="BE6" s="106"/>
    </row>
    <row r="7" spans="1:57" x14ac:dyDescent="0.3">
      <c r="A7" s="94" t="s">
        <v>2</v>
      </c>
      <c r="B7" s="5" t="s">
        <v>46</v>
      </c>
      <c r="C7" s="6" t="s">
        <v>47</v>
      </c>
      <c r="D7" s="6" t="s">
        <v>36</v>
      </c>
      <c r="E7" s="24">
        <v>16.899999999999999</v>
      </c>
      <c r="F7" s="24">
        <v>6.3</v>
      </c>
      <c r="G7" s="48">
        <v>83</v>
      </c>
      <c r="H7" s="24">
        <v>9.8000000000000007</v>
      </c>
      <c r="I7" s="24">
        <v>1.3</v>
      </c>
      <c r="J7" s="24">
        <v>3.1</v>
      </c>
      <c r="K7" s="43">
        <v>1.9</v>
      </c>
      <c r="L7" s="43">
        <v>2</v>
      </c>
      <c r="M7" s="43"/>
      <c r="N7" s="44">
        <f t="shared" si="0"/>
        <v>2</v>
      </c>
      <c r="O7" s="16">
        <v>1.8</v>
      </c>
      <c r="P7" s="16">
        <v>1.7</v>
      </c>
      <c r="Q7" s="21">
        <f t="shared" si="1"/>
        <v>1.8</v>
      </c>
      <c r="R7" s="38">
        <v>0.97699999999999998</v>
      </c>
      <c r="S7" s="38">
        <v>0.98599999999999999</v>
      </c>
      <c r="T7" s="37">
        <f t="shared" si="2"/>
        <v>0.98199999999999998</v>
      </c>
      <c r="U7" s="38">
        <v>0.91</v>
      </c>
      <c r="V7" s="38">
        <v>0.90700000000000003</v>
      </c>
      <c r="W7" s="37">
        <f t="shared" si="3"/>
        <v>0.90900000000000003</v>
      </c>
      <c r="X7" s="18">
        <v>5.0999999999999997E-2</v>
      </c>
      <c r="Y7" s="18">
        <v>5.1999999999999998E-2</v>
      </c>
      <c r="Z7" s="22">
        <f t="shared" si="4"/>
        <v>5.1999999999999998E-2</v>
      </c>
      <c r="AA7" s="34">
        <v>0.71399999999999997</v>
      </c>
      <c r="AB7" s="34">
        <v>0.73</v>
      </c>
      <c r="AC7" s="35">
        <f t="shared" si="5"/>
        <v>0.72199999999999998</v>
      </c>
      <c r="AD7" s="105">
        <f t="shared" si="6"/>
        <v>3.196036838723495</v>
      </c>
      <c r="AE7" s="105">
        <f t="shared" si="7"/>
        <v>0.31288750739162396</v>
      </c>
      <c r="AF7" s="103">
        <f t="shared" si="8"/>
        <v>51.545655743556786</v>
      </c>
      <c r="AG7" s="20">
        <v>3.2000000000000001E-2</v>
      </c>
      <c r="AH7" s="20">
        <v>0.03</v>
      </c>
      <c r="AI7" s="22">
        <f t="shared" si="9"/>
        <v>3.1E-2</v>
      </c>
      <c r="AJ7" s="34">
        <v>1.7999999999999999E-2</v>
      </c>
      <c r="AK7" s="34">
        <v>1.9E-2</v>
      </c>
      <c r="AL7" s="35">
        <f t="shared" si="10"/>
        <v>1.9E-2</v>
      </c>
      <c r="AM7" s="34">
        <v>5.0000000000000001E-3</v>
      </c>
      <c r="AN7" s="34">
        <v>5.0000000000000001E-3</v>
      </c>
      <c r="AO7" s="35">
        <f t="shared" si="11"/>
        <v>5.0000000000000001E-3</v>
      </c>
      <c r="AP7" s="20">
        <v>6.093</v>
      </c>
      <c r="AQ7" s="20">
        <v>6.1130000000000004</v>
      </c>
      <c r="AR7" s="22">
        <f t="shared" si="12"/>
        <v>6.1029999999999998</v>
      </c>
      <c r="AS7" s="103">
        <f t="shared" si="13"/>
        <v>172.14340112261303</v>
      </c>
      <c r="AT7" s="29">
        <v>5.7500000000000002E-2</v>
      </c>
      <c r="AU7" s="29">
        <v>5.6300000000000003E-2</v>
      </c>
      <c r="AV7" s="28">
        <f t="shared" si="14"/>
        <v>5.6899999999999999E-2</v>
      </c>
      <c r="AW7" s="87">
        <v>4.5599999999999996</v>
      </c>
      <c r="AX7" s="38">
        <v>2.2402045166237262E-2</v>
      </c>
      <c r="AY7" s="87"/>
      <c r="AZ7" s="87">
        <v>2.99</v>
      </c>
      <c r="BA7" s="38">
        <v>9.0935473504009046E-2</v>
      </c>
      <c r="BC7">
        <f t="shared" si="16"/>
        <v>0.29943439834119595</v>
      </c>
      <c r="BD7" s="106"/>
      <c r="BE7" s="106">
        <f t="shared" si="17"/>
        <v>0.31288750739162396</v>
      </c>
    </row>
    <row r="8" spans="1:57" x14ac:dyDescent="0.3">
      <c r="A8" s="98" t="s">
        <v>3</v>
      </c>
      <c r="B8" s="5" t="s">
        <v>46</v>
      </c>
      <c r="C8" s="6" t="s">
        <v>44</v>
      </c>
      <c r="D8" s="6" t="s">
        <v>48</v>
      </c>
      <c r="E8" s="24">
        <v>17</v>
      </c>
      <c r="F8" s="24">
        <v>6.5</v>
      </c>
      <c r="G8" s="48">
        <v>90</v>
      </c>
      <c r="H8" s="24">
        <v>10.5</v>
      </c>
      <c r="I8" s="24">
        <v>1.7</v>
      </c>
      <c r="J8" s="24">
        <v>2.9</v>
      </c>
      <c r="K8" s="43">
        <v>1.6</v>
      </c>
      <c r="L8" s="43">
        <v>1.7</v>
      </c>
      <c r="M8" s="43"/>
      <c r="N8" s="44">
        <f t="shared" si="0"/>
        <v>1.7</v>
      </c>
      <c r="O8" s="16">
        <v>1.6</v>
      </c>
      <c r="P8" s="16">
        <v>1.5</v>
      </c>
      <c r="Q8" s="21">
        <f t="shared" si="1"/>
        <v>1.6</v>
      </c>
      <c r="R8" s="38">
        <v>1.052</v>
      </c>
      <c r="S8" s="38">
        <v>1.0509999999999999</v>
      </c>
      <c r="T8" s="37">
        <f t="shared" si="2"/>
        <v>1.052</v>
      </c>
      <c r="U8" s="38">
        <v>1.0009999999999999</v>
      </c>
      <c r="V8" s="38">
        <v>1</v>
      </c>
      <c r="W8" s="37">
        <f t="shared" si="3"/>
        <v>1.0009999999999999</v>
      </c>
      <c r="X8" s="18">
        <v>0.03</v>
      </c>
      <c r="Y8" s="18">
        <v>0.03</v>
      </c>
      <c r="Z8" s="22">
        <f t="shared" si="4"/>
        <v>0.03</v>
      </c>
      <c r="AA8" s="34">
        <v>0.80900000000000005</v>
      </c>
      <c r="AB8" s="34">
        <v>0.82</v>
      </c>
      <c r="AC8" s="35">
        <f t="shared" si="5"/>
        <v>0.81499999999999995</v>
      </c>
      <c r="AD8" s="105">
        <f t="shared" si="6"/>
        <v>3.6077147140715353</v>
      </c>
      <c r="AE8" s="105">
        <f t="shared" si="7"/>
        <v>0.27718377955429752</v>
      </c>
      <c r="AF8" s="103">
        <f t="shared" si="8"/>
        <v>58.185193117726854</v>
      </c>
      <c r="AG8" s="20">
        <v>0.04</v>
      </c>
      <c r="AH8" s="20">
        <v>3.5000000000000003E-2</v>
      </c>
      <c r="AI8" s="22">
        <f t="shared" si="9"/>
        <v>3.7999999999999999E-2</v>
      </c>
      <c r="AJ8" s="34">
        <v>2.4E-2</v>
      </c>
      <c r="AK8" s="34">
        <v>2.5000000000000001E-2</v>
      </c>
      <c r="AL8" s="35">
        <f t="shared" si="10"/>
        <v>2.5000000000000001E-2</v>
      </c>
      <c r="AM8" s="34">
        <v>1.0999999999999999E-2</v>
      </c>
      <c r="AN8" s="34">
        <v>1.2E-2</v>
      </c>
      <c r="AO8" s="35">
        <f t="shared" si="11"/>
        <v>1.2E-2</v>
      </c>
      <c r="AP8" s="20">
        <v>5.8970000000000002</v>
      </c>
      <c r="AQ8" s="20">
        <v>5.9550000000000001</v>
      </c>
      <c r="AR8" s="22">
        <f t="shared" si="12"/>
        <v>5.9260000000000002</v>
      </c>
      <c r="AS8" s="103">
        <f t="shared" si="13"/>
        <v>167.150875807407</v>
      </c>
      <c r="AT8" s="29">
        <v>4.87E-2</v>
      </c>
      <c r="AU8" s="29">
        <v>4.7199999999999999E-2</v>
      </c>
      <c r="AV8" s="28">
        <f t="shared" si="14"/>
        <v>4.8000000000000001E-2</v>
      </c>
      <c r="AW8" s="87">
        <v>5.95</v>
      </c>
      <c r="AX8" s="38">
        <v>4.9977287523670082E-2</v>
      </c>
      <c r="AY8" s="87">
        <v>2.46</v>
      </c>
      <c r="AZ8" s="87"/>
      <c r="BA8" s="38">
        <v>0.21477812030745105</v>
      </c>
      <c r="BB8">
        <f t="shared" si="18"/>
        <v>0.34809983995996796</v>
      </c>
      <c r="BD8" s="106">
        <f t="shared" si="15"/>
        <v>0.27718377955429752</v>
      </c>
      <c r="BE8" s="106"/>
    </row>
    <row r="9" spans="1:57" x14ac:dyDescent="0.3">
      <c r="A9" s="99" t="s">
        <v>4</v>
      </c>
      <c r="B9" s="5" t="s">
        <v>49</v>
      </c>
      <c r="C9" s="6" t="s">
        <v>44</v>
      </c>
      <c r="D9" s="6" t="s">
        <v>36</v>
      </c>
      <c r="E9" s="24">
        <v>16.899999999999999</v>
      </c>
      <c r="F9" s="24">
        <v>6.2</v>
      </c>
      <c r="G9" s="48">
        <v>85</v>
      </c>
      <c r="H9" s="24">
        <v>9.5</v>
      </c>
      <c r="I9" s="24">
        <v>1.3</v>
      </c>
      <c r="J9" s="24">
        <v>3.3</v>
      </c>
      <c r="K9" s="43">
        <v>2.2000000000000002</v>
      </c>
      <c r="L9" s="43">
        <v>2.2000000000000002</v>
      </c>
      <c r="M9" s="43"/>
      <c r="N9" s="44">
        <f t="shared" si="0"/>
        <v>2.2000000000000002</v>
      </c>
      <c r="O9" s="16">
        <v>1.9</v>
      </c>
      <c r="P9" s="16">
        <v>1.9</v>
      </c>
      <c r="Q9" s="21">
        <f t="shared" si="1"/>
        <v>1.9</v>
      </c>
      <c r="R9" s="38">
        <v>1.06</v>
      </c>
      <c r="S9" s="38">
        <v>1.0569999999999999</v>
      </c>
      <c r="T9" s="37">
        <f t="shared" si="2"/>
        <v>1.0589999999999999</v>
      </c>
      <c r="U9" s="38">
        <v>0.97799999999999998</v>
      </c>
      <c r="V9" s="38">
        <v>0.98099999999999998</v>
      </c>
      <c r="W9" s="37">
        <f t="shared" si="3"/>
        <v>0.98</v>
      </c>
      <c r="X9" s="18">
        <v>4.3999999999999997E-2</v>
      </c>
      <c r="Y9" s="18">
        <v>4.4999999999999998E-2</v>
      </c>
      <c r="Z9" s="22">
        <f t="shared" si="4"/>
        <v>4.4999999999999998E-2</v>
      </c>
      <c r="AA9" s="34">
        <v>0.77400000000000002</v>
      </c>
      <c r="AB9" s="34">
        <v>0.79</v>
      </c>
      <c r="AC9" s="35">
        <f t="shared" si="5"/>
        <v>0.78200000000000003</v>
      </c>
      <c r="AD9" s="105">
        <f t="shared" si="6"/>
        <v>3.4616354679802956</v>
      </c>
      <c r="AE9" s="105">
        <f t="shared" si="7"/>
        <v>0.28888079326950444</v>
      </c>
      <c r="AF9" s="103">
        <f t="shared" si="8"/>
        <v>55.829228243021348</v>
      </c>
      <c r="AG9" s="20">
        <v>3.6999999999999998E-2</v>
      </c>
      <c r="AH9" s="20">
        <v>3.4000000000000002E-2</v>
      </c>
      <c r="AI9" s="22">
        <f t="shared" si="9"/>
        <v>3.5999999999999997E-2</v>
      </c>
      <c r="AJ9" s="34">
        <v>2.1000000000000001E-2</v>
      </c>
      <c r="AK9" s="34">
        <v>2.1999999999999999E-2</v>
      </c>
      <c r="AL9" s="35">
        <f t="shared" si="10"/>
        <v>2.1999999999999999E-2</v>
      </c>
      <c r="AM9" s="34">
        <v>6.0000000000000001E-3</v>
      </c>
      <c r="AN9" s="34">
        <v>8.0000000000000002E-3</v>
      </c>
      <c r="AO9" s="35">
        <f t="shared" si="11"/>
        <v>7.0000000000000001E-3</v>
      </c>
      <c r="AP9" s="20">
        <v>6.0759999999999996</v>
      </c>
      <c r="AQ9" s="20">
        <v>6.1139999999999999</v>
      </c>
      <c r="AR9" s="22">
        <f t="shared" si="12"/>
        <v>6.0949999999999998</v>
      </c>
      <c r="AS9" s="103">
        <f t="shared" si="13"/>
        <v>171.9177502609088</v>
      </c>
      <c r="AT9" s="29">
        <v>6.0600000000000001E-2</v>
      </c>
      <c r="AU9" s="29">
        <v>5.9200000000000003E-2</v>
      </c>
      <c r="AV9" s="28">
        <f t="shared" si="14"/>
        <v>5.9900000000000002E-2</v>
      </c>
      <c r="AW9" s="87">
        <v>5.22</v>
      </c>
      <c r="AX9" s="38">
        <v>0.1582088700050201</v>
      </c>
      <c r="AY9" s="87"/>
      <c r="AZ9" s="87">
        <v>3.37</v>
      </c>
      <c r="BA9" s="38">
        <v>2.4279939400250451E-2</v>
      </c>
      <c r="BC9">
        <f t="shared" si="16"/>
        <v>0.32474382754714287</v>
      </c>
      <c r="BD9" s="106"/>
      <c r="BE9" s="106">
        <f t="shared" si="17"/>
        <v>0.28888079326950444</v>
      </c>
    </row>
    <row r="10" spans="1:57" x14ac:dyDescent="0.3">
      <c r="A10" s="98" t="s">
        <v>5</v>
      </c>
      <c r="B10" s="5" t="s">
        <v>50</v>
      </c>
      <c r="C10" s="6" t="s">
        <v>42</v>
      </c>
      <c r="D10" s="6" t="s">
        <v>51</v>
      </c>
      <c r="E10" s="24">
        <v>16.2</v>
      </c>
      <c r="F10" s="24">
        <v>6.8</v>
      </c>
      <c r="G10" s="48">
        <v>95</v>
      </c>
      <c r="H10" s="24">
        <v>8.8000000000000007</v>
      </c>
      <c r="I10" s="24">
        <v>1.3</v>
      </c>
      <c r="J10" s="24">
        <v>2.6</v>
      </c>
      <c r="K10" s="43">
        <v>1.6</v>
      </c>
      <c r="L10" s="43">
        <v>1.6</v>
      </c>
      <c r="M10" s="43"/>
      <c r="N10" s="44">
        <f t="shared" si="0"/>
        <v>1.6</v>
      </c>
      <c r="O10" s="16">
        <v>1.6</v>
      </c>
      <c r="P10" s="16">
        <v>1.4</v>
      </c>
      <c r="Q10" s="21">
        <f t="shared" si="1"/>
        <v>1.5</v>
      </c>
      <c r="R10" s="38">
        <v>2.2320000000000002</v>
      </c>
      <c r="S10" s="38">
        <v>2.2189999999999999</v>
      </c>
      <c r="T10" s="37">
        <f t="shared" si="2"/>
        <v>2.226</v>
      </c>
      <c r="U10" s="38">
        <v>2.1160000000000001</v>
      </c>
      <c r="V10" s="38">
        <v>2.1349999999999998</v>
      </c>
      <c r="W10" s="37">
        <f t="shared" si="3"/>
        <v>2.1259999999999999</v>
      </c>
      <c r="X10" s="18">
        <v>7.5999999999999998E-2</v>
      </c>
      <c r="Y10" s="18">
        <v>7.4999999999999997E-2</v>
      </c>
      <c r="Z10" s="22">
        <f t="shared" si="4"/>
        <v>7.5999999999999998E-2</v>
      </c>
      <c r="AA10" s="34">
        <v>1.7529999999999999</v>
      </c>
      <c r="AB10" s="34">
        <v>1.784</v>
      </c>
      <c r="AC10" s="35">
        <f t="shared" si="5"/>
        <v>1.7689999999999999</v>
      </c>
      <c r="AD10" s="105">
        <f t="shared" si="6"/>
        <v>7.8307329192546584</v>
      </c>
      <c r="AE10" s="105">
        <f t="shared" si="7"/>
        <v>0.12770196740347795</v>
      </c>
      <c r="AF10" s="103">
        <f t="shared" si="8"/>
        <v>126.29399585921328</v>
      </c>
      <c r="AG10" s="20">
        <v>0.20300000000000001</v>
      </c>
      <c r="AH10" s="20">
        <v>0.19800000000000001</v>
      </c>
      <c r="AI10" s="22">
        <f t="shared" si="9"/>
        <v>0.20100000000000001</v>
      </c>
      <c r="AJ10" s="34">
        <v>0.17799999999999999</v>
      </c>
      <c r="AK10" s="34">
        <v>0.187</v>
      </c>
      <c r="AL10" s="35">
        <f t="shared" si="10"/>
        <v>0.183</v>
      </c>
      <c r="AM10" s="34">
        <v>0.17499999999999999</v>
      </c>
      <c r="AN10" s="34">
        <v>0.18</v>
      </c>
      <c r="AO10" s="35">
        <f t="shared" si="11"/>
        <v>0.17799999999999999</v>
      </c>
      <c r="AP10" s="20">
        <v>6.81</v>
      </c>
      <c r="AQ10" s="20">
        <v>6.907</v>
      </c>
      <c r="AR10" s="22">
        <f t="shared" si="12"/>
        <v>6.859</v>
      </c>
      <c r="AS10" s="103">
        <f t="shared" si="13"/>
        <v>193.46740755366258</v>
      </c>
      <c r="AT10" s="29">
        <v>4.3400000000000001E-2</v>
      </c>
      <c r="AU10" s="29">
        <v>4.2200000000000001E-2</v>
      </c>
      <c r="AV10" s="28">
        <f t="shared" si="14"/>
        <v>4.2799999999999998E-2</v>
      </c>
      <c r="AW10" s="87">
        <v>9.08</v>
      </c>
      <c r="AX10" s="38">
        <v>0.16445322878340729</v>
      </c>
      <c r="AY10" s="87">
        <v>4.62</v>
      </c>
      <c r="AZ10" s="87"/>
      <c r="BA10" s="38">
        <v>0.28817106943699566</v>
      </c>
      <c r="BB10">
        <f t="shared" si="18"/>
        <v>0.65279210310492619</v>
      </c>
      <c r="BD10" s="106">
        <f t="shared" si="15"/>
        <v>0.12770196740347795</v>
      </c>
      <c r="BE10" s="106"/>
    </row>
    <row r="11" spans="1:57" x14ac:dyDescent="0.3">
      <c r="A11" s="99" t="s">
        <v>6</v>
      </c>
      <c r="B11" s="5" t="s">
        <v>52</v>
      </c>
      <c r="C11" s="6" t="s">
        <v>53</v>
      </c>
      <c r="D11" s="6" t="s">
        <v>36</v>
      </c>
      <c r="E11" s="24">
        <v>16.899999999999999</v>
      </c>
      <c r="F11" s="24">
        <v>7.4</v>
      </c>
      <c r="G11" s="48">
        <v>95</v>
      </c>
      <c r="H11" s="24">
        <v>9.6</v>
      </c>
      <c r="I11" s="24">
        <v>1.7</v>
      </c>
      <c r="J11" s="24">
        <v>3.5</v>
      </c>
      <c r="K11" s="43">
        <v>2.1</v>
      </c>
      <c r="L11" s="43">
        <v>2.1</v>
      </c>
      <c r="M11" s="43"/>
      <c r="N11" s="44">
        <f t="shared" si="0"/>
        <v>2.1</v>
      </c>
      <c r="O11" s="16">
        <v>2</v>
      </c>
      <c r="P11" s="16">
        <v>1.7</v>
      </c>
      <c r="Q11" s="21">
        <f t="shared" si="1"/>
        <v>1.9</v>
      </c>
      <c r="R11" s="38">
        <v>1.512</v>
      </c>
      <c r="S11" s="38">
        <v>1.51</v>
      </c>
      <c r="T11" s="37">
        <f t="shared" si="2"/>
        <v>1.5109999999999999</v>
      </c>
      <c r="U11" s="38">
        <v>1.419</v>
      </c>
      <c r="V11" s="38">
        <v>1.409</v>
      </c>
      <c r="W11" s="37">
        <f t="shared" si="3"/>
        <v>1.4139999999999999</v>
      </c>
      <c r="X11" s="18">
        <v>6.0999999999999999E-2</v>
      </c>
      <c r="Y11" s="18">
        <v>6.0999999999999999E-2</v>
      </c>
      <c r="Z11" s="22">
        <f t="shared" si="4"/>
        <v>6.0999999999999999E-2</v>
      </c>
      <c r="AA11" s="34">
        <v>1.1499999999999999</v>
      </c>
      <c r="AB11" s="34">
        <v>1.145</v>
      </c>
      <c r="AC11" s="35">
        <f t="shared" si="5"/>
        <v>1.1479999999999999</v>
      </c>
      <c r="AD11" s="105">
        <f t="shared" si="6"/>
        <v>5.0817871064467761</v>
      </c>
      <c r="AE11" s="105">
        <f t="shared" si="7"/>
        <v>0.19678116754072517</v>
      </c>
      <c r="AF11" s="103">
        <f t="shared" si="8"/>
        <v>81.959020489755105</v>
      </c>
      <c r="AG11" s="20">
        <v>0.10199999999999999</v>
      </c>
      <c r="AH11" s="20">
        <v>9.9000000000000005E-2</v>
      </c>
      <c r="AI11" s="22">
        <f t="shared" si="9"/>
        <v>0.10100000000000001</v>
      </c>
      <c r="AJ11" s="34">
        <v>7.6999999999999999E-2</v>
      </c>
      <c r="AK11" s="34">
        <v>7.4999999999999997E-2</v>
      </c>
      <c r="AL11" s="35">
        <f t="shared" si="10"/>
        <v>7.5999999999999998E-2</v>
      </c>
      <c r="AM11" s="34">
        <v>6.6000000000000003E-2</v>
      </c>
      <c r="AN11" s="34">
        <v>6.5000000000000002E-2</v>
      </c>
      <c r="AO11" s="35">
        <f t="shared" si="11"/>
        <v>6.6000000000000003E-2</v>
      </c>
      <c r="AP11" s="20">
        <v>6.8929999999999998</v>
      </c>
      <c r="AQ11" s="20">
        <v>6.827</v>
      </c>
      <c r="AR11" s="22">
        <f t="shared" si="12"/>
        <v>6.86</v>
      </c>
      <c r="AS11" s="103">
        <f t="shared" si="13"/>
        <v>193.49561391137561</v>
      </c>
      <c r="AT11" s="29">
        <v>5.5E-2</v>
      </c>
      <c r="AU11" s="29">
        <v>5.3100000000000001E-2</v>
      </c>
      <c r="AV11" s="28">
        <f t="shared" si="14"/>
        <v>5.4100000000000002E-2</v>
      </c>
      <c r="AW11" s="87">
        <v>9.08</v>
      </c>
      <c r="AX11" s="38">
        <v>0.19256261514494866</v>
      </c>
      <c r="AY11" s="87"/>
      <c r="AZ11" s="87">
        <v>4.05</v>
      </c>
      <c r="BA11" s="38">
        <v>0.1450720128205181</v>
      </c>
      <c r="BC11">
        <f t="shared" si="16"/>
        <v>0.42357043052817606</v>
      </c>
      <c r="BD11" s="106"/>
      <c r="BE11" s="106">
        <f t="shared" si="17"/>
        <v>0.19678116754072517</v>
      </c>
    </row>
    <row r="12" spans="1:57" x14ac:dyDescent="0.3">
      <c r="A12" s="98" t="s">
        <v>7</v>
      </c>
      <c r="B12" s="5" t="s">
        <v>54</v>
      </c>
      <c r="C12" s="6" t="s">
        <v>55</v>
      </c>
      <c r="D12" s="6" t="s">
        <v>56</v>
      </c>
      <c r="E12" s="24">
        <v>16.899999999999999</v>
      </c>
      <c r="F12" s="24">
        <v>7.6</v>
      </c>
      <c r="G12" s="48">
        <v>96</v>
      </c>
      <c r="H12" s="24">
        <v>11.4</v>
      </c>
      <c r="I12" s="24">
        <v>1.4</v>
      </c>
      <c r="J12" s="24">
        <v>3</v>
      </c>
      <c r="K12" s="43">
        <v>1.9</v>
      </c>
      <c r="L12" s="43">
        <v>2</v>
      </c>
      <c r="M12" s="43"/>
      <c r="N12" s="44">
        <f t="shared" si="0"/>
        <v>2</v>
      </c>
      <c r="O12" s="16">
        <v>1.7</v>
      </c>
      <c r="P12" s="16">
        <v>1.7</v>
      </c>
      <c r="Q12" s="21">
        <f t="shared" si="1"/>
        <v>1.7</v>
      </c>
      <c r="R12" s="38">
        <v>0.93899999999999995</v>
      </c>
      <c r="S12" s="38">
        <v>0.95099999999999996</v>
      </c>
      <c r="T12" s="37">
        <f t="shared" si="2"/>
        <v>0.94499999999999995</v>
      </c>
      <c r="U12" s="38">
        <v>0.85899999999999999</v>
      </c>
      <c r="V12" s="38">
        <v>0.88500000000000001</v>
      </c>
      <c r="W12" s="37">
        <f t="shared" si="3"/>
        <v>0.872</v>
      </c>
      <c r="X12" s="18">
        <v>3.4000000000000002E-2</v>
      </c>
      <c r="Y12" s="18">
        <v>3.5000000000000003E-2</v>
      </c>
      <c r="Z12" s="22">
        <f t="shared" si="4"/>
        <v>3.5000000000000003E-2</v>
      </c>
      <c r="AA12" s="34">
        <v>0.67</v>
      </c>
      <c r="AB12" s="34">
        <v>0.68200000000000005</v>
      </c>
      <c r="AC12" s="35">
        <f t="shared" si="5"/>
        <v>0.67600000000000005</v>
      </c>
      <c r="AD12" s="105">
        <f t="shared" si="6"/>
        <v>2.9924112229599489</v>
      </c>
      <c r="AE12" s="105">
        <f t="shared" si="7"/>
        <v>0.33417866913720778</v>
      </c>
      <c r="AF12" s="103">
        <f t="shared" si="8"/>
        <v>48.261583493967315</v>
      </c>
      <c r="AG12" s="20">
        <v>9.6000000000000002E-2</v>
      </c>
      <c r="AH12" s="20">
        <v>9.0999999999999998E-2</v>
      </c>
      <c r="AI12" s="22">
        <f t="shared" si="9"/>
        <v>9.4E-2</v>
      </c>
      <c r="AJ12" s="34">
        <v>7.6999999999999999E-2</v>
      </c>
      <c r="AK12" s="34">
        <v>0.08</v>
      </c>
      <c r="AL12" s="35">
        <f t="shared" si="10"/>
        <v>7.9000000000000001E-2</v>
      </c>
      <c r="AM12" s="34">
        <v>7.2999999999999995E-2</v>
      </c>
      <c r="AN12" s="34">
        <v>7.2999999999999995E-2</v>
      </c>
      <c r="AO12" s="35">
        <f t="shared" si="11"/>
        <v>7.2999999999999995E-2</v>
      </c>
      <c r="AP12" s="20">
        <v>8.7569999999999997</v>
      </c>
      <c r="AQ12" s="20">
        <v>8.8460000000000001</v>
      </c>
      <c r="AR12" s="22">
        <f t="shared" si="12"/>
        <v>8.8019999999999996</v>
      </c>
      <c r="AS12" s="103">
        <f t="shared" si="13"/>
        <v>248.27236059007697</v>
      </c>
      <c r="AT12" s="29">
        <v>4.99E-2</v>
      </c>
      <c r="AU12" s="29">
        <v>4.82E-2</v>
      </c>
      <c r="AV12" s="28">
        <f t="shared" si="14"/>
        <v>4.9099999999999998E-2</v>
      </c>
      <c r="AW12" s="87">
        <v>7.47</v>
      </c>
      <c r="AX12" s="38">
        <v>6.6325396140230461E-2</v>
      </c>
      <c r="AY12" s="87">
        <v>1.41</v>
      </c>
      <c r="AZ12" s="87"/>
      <c r="BA12" s="38">
        <v>4.7965460899519127E-2</v>
      </c>
      <c r="BB12">
        <f t="shared" si="18"/>
        <v>0.19438967502972318</v>
      </c>
      <c r="BD12" s="106">
        <f t="shared" si="15"/>
        <v>0.33417866913720778</v>
      </c>
      <c r="BE12" s="106"/>
    </row>
    <row r="13" spans="1:57" x14ac:dyDescent="0.3">
      <c r="A13" s="99" t="s">
        <v>8</v>
      </c>
      <c r="B13" s="5" t="s">
        <v>54</v>
      </c>
      <c r="C13" s="6" t="s">
        <v>44</v>
      </c>
      <c r="D13" s="6" t="s">
        <v>36</v>
      </c>
      <c r="E13" s="24">
        <v>17.899999999999999</v>
      </c>
      <c r="F13" s="24">
        <v>7.7</v>
      </c>
      <c r="G13" s="48">
        <v>109</v>
      </c>
      <c r="H13" s="24">
        <v>9.9</v>
      </c>
      <c r="I13" s="24">
        <v>2.1</v>
      </c>
      <c r="J13" s="24">
        <v>3.7</v>
      </c>
      <c r="K13" s="43">
        <v>2.4</v>
      </c>
      <c r="L13" s="43">
        <v>2.4</v>
      </c>
      <c r="M13" s="43"/>
      <c r="N13" s="44">
        <f t="shared" si="0"/>
        <v>2.4</v>
      </c>
      <c r="O13" s="16">
        <v>2.1</v>
      </c>
      <c r="P13" s="16">
        <v>2</v>
      </c>
      <c r="Q13" s="21">
        <f t="shared" si="1"/>
        <v>2.1</v>
      </c>
      <c r="R13" s="38">
        <v>2.2959999999999998</v>
      </c>
      <c r="S13" s="38">
        <v>2.2970000000000002</v>
      </c>
      <c r="T13" s="37">
        <f t="shared" si="2"/>
        <v>2.2970000000000002</v>
      </c>
      <c r="U13" s="38">
        <v>2.1800000000000002</v>
      </c>
      <c r="V13" s="38">
        <v>2.2320000000000002</v>
      </c>
      <c r="W13" s="37">
        <f t="shared" si="3"/>
        <v>2.206</v>
      </c>
      <c r="X13" s="18">
        <v>0.14699999999999999</v>
      </c>
      <c r="Y13" s="18">
        <v>0.14699999999999999</v>
      </c>
      <c r="Z13" s="22">
        <f t="shared" si="4"/>
        <v>0.14699999999999999</v>
      </c>
      <c r="AA13" s="34">
        <v>1.718</v>
      </c>
      <c r="AB13" s="34">
        <v>1.708</v>
      </c>
      <c r="AC13" s="35">
        <f t="shared" si="5"/>
        <v>1.7130000000000001</v>
      </c>
      <c r="AD13" s="105">
        <f t="shared" si="6"/>
        <v>7.5828408652816446</v>
      </c>
      <c r="AE13" s="105">
        <f t="shared" si="7"/>
        <v>0.13187669605181113</v>
      </c>
      <c r="AF13" s="103">
        <f t="shared" si="8"/>
        <v>122.29599485971301</v>
      </c>
      <c r="AG13" s="20">
        <v>0.26800000000000002</v>
      </c>
      <c r="AH13" s="20">
        <v>0.26400000000000001</v>
      </c>
      <c r="AI13" s="22">
        <f t="shared" si="9"/>
        <v>0.26600000000000001</v>
      </c>
      <c r="AJ13" s="34">
        <v>0.22900000000000001</v>
      </c>
      <c r="AK13" s="34">
        <v>0.24199999999999999</v>
      </c>
      <c r="AL13" s="35">
        <f t="shared" si="10"/>
        <v>0.23599999999999999</v>
      </c>
      <c r="AM13" s="34">
        <v>0.22500000000000001</v>
      </c>
      <c r="AN13" s="34">
        <v>0.23499999999999999</v>
      </c>
      <c r="AO13" s="35">
        <f t="shared" si="11"/>
        <v>0.23</v>
      </c>
      <c r="AP13" s="20">
        <v>7.79</v>
      </c>
      <c r="AQ13" s="20">
        <v>7.75</v>
      </c>
      <c r="AR13" s="22">
        <f t="shared" si="12"/>
        <v>7.77</v>
      </c>
      <c r="AS13" s="103">
        <f t="shared" si="13"/>
        <v>219.16339943023158</v>
      </c>
      <c r="AT13" s="29">
        <v>5.8500000000000003E-2</v>
      </c>
      <c r="AU13" s="29">
        <v>5.7099999999999998E-2</v>
      </c>
      <c r="AV13" s="28">
        <f t="shared" si="14"/>
        <v>5.7799999999999997E-2</v>
      </c>
      <c r="AW13" s="87">
        <v>12.43</v>
      </c>
      <c r="AX13" s="38">
        <v>3.7551495839914955E-3</v>
      </c>
      <c r="AY13" s="87"/>
      <c r="AZ13" s="87">
        <v>3.41</v>
      </c>
      <c r="BA13" s="38">
        <v>0.2657706305267542</v>
      </c>
      <c r="BC13">
        <f t="shared" si="16"/>
        <v>0.55801285788435073</v>
      </c>
      <c r="BD13" s="106"/>
      <c r="BE13" s="106">
        <f t="shared" si="17"/>
        <v>0.13187669605181113</v>
      </c>
    </row>
    <row r="14" spans="1:57" x14ac:dyDescent="0.3">
      <c r="A14" s="98" t="s">
        <v>9</v>
      </c>
      <c r="B14" s="5" t="s">
        <v>57</v>
      </c>
      <c r="C14" s="6" t="s">
        <v>58</v>
      </c>
      <c r="D14" s="6" t="s">
        <v>59</v>
      </c>
      <c r="E14" s="24">
        <v>16.899999999999999</v>
      </c>
      <c r="F14" s="24">
        <v>8.1</v>
      </c>
      <c r="G14" s="48">
        <v>116</v>
      </c>
      <c r="H14" s="24">
        <v>9.6999999999999993</v>
      </c>
      <c r="I14" s="24">
        <v>0.9</v>
      </c>
      <c r="J14" s="24">
        <v>2</v>
      </c>
      <c r="K14" s="43">
        <v>1.3</v>
      </c>
      <c r="L14" s="43">
        <v>1.1000000000000001</v>
      </c>
      <c r="M14" s="43"/>
      <c r="N14" s="44">
        <f t="shared" si="0"/>
        <v>1.2</v>
      </c>
      <c r="O14" s="16">
        <v>1.2</v>
      </c>
      <c r="P14" s="16">
        <v>1.2</v>
      </c>
      <c r="Q14" s="21">
        <f t="shared" si="1"/>
        <v>1.2</v>
      </c>
      <c r="R14" s="38">
        <v>1.512</v>
      </c>
      <c r="S14" s="38">
        <v>1.516</v>
      </c>
      <c r="T14" s="37">
        <f t="shared" si="2"/>
        <v>1.514</v>
      </c>
      <c r="U14" s="38">
        <v>1.5109999999999999</v>
      </c>
      <c r="V14" s="38">
        <v>1.51</v>
      </c>
      <c r="W14" s="37">
        <f t="shared" si="3"/>
        <v>1.5109999999999999</v>
      </c>
      <c r="X14" s="18">
        <v>1.2999999999999999E-2</v>
      </c>
      <c r="Y14" s="18">
        <v>1.0999999999999999E-2</v>
      </c>
      <c r="Z14" s="22">
        <f t="shared" si="4"/>
        <v>1.2E-2</v>
      </c>
      <c r="AA14" s="34">
        <v>1.3089999999999999</v>
      </c>
      <c r="AB14" s="34">
        <v>1.3360000000000001</v>
      </c>
      <c r="AC14" s="35">
        <f t="shared" si="5"/>
        <v>1.323</v>
      </c>
      <c r="AD14" s="105">
        <f t="shared" si="6"/>
        <v>5.8564497751124431</v>
      </c>
      <c r="AE14" s="105">
        <f t="shared" si="7"/>
        <v>0.17075191257502079</v>
      </c>
      <c r="AF14" s="103">
        <f t="shared" si="8"/>
        <v>94.452773613193401</v>
      </c>
      <c r="AG14" s="20">
        <v>1.7000000000000001E-2</v>
      </c>
      <c r="AH14" s="20">
        <v>1.4999999999999999E-2</v>
      </c>
      <c r="AI14" s="22">
        <f t="shared" si="9"/>
        <v>1.6E-2</v>
      </c>
      <c r="AJ14" s="34">
        <v>8.9999999999999993E-3</v>
      </c>
      <c r="AK14" s="34">
        <v>8.0000000000000002E-3</v>
      </c>
      <c r="AL14" s="35">
        <f t="shared" si="10"/>
        <v>8.9999999999999993E-3</v>
      </c>
      <c r="AM14" s="34">
        <v>2E-3</v>
      </c>
      <c r="AN14" s="34">
        <v>1E-3</v>
      </c>
      <c r="AO14" s="35">
        <f t="shared" si="11"/>
        <v>2E-3</v>
      </c>
      <c r="AP14" s="20">
        <v>5.63</v>
      </c>
      <c r="AQ14" s="20">
        <v>5.6660000000000004</v>
      </c>
      <c r="AR14" s="22">
        <f t="shared" si="12"/>
        <v>5.6479999999999997</v>
      </c>
      <c r="AS14" s="103">
        <f t="shared" si="13"/>
        <v>159.30950836318502</v>
      </c>
      <c r="AT14" s="29">
        <v>2.93E-2</v>
      </c>
      <c r="AU14" s="29">
        <v>2.7799999999999998E-2</v>
      </c>
      <c r="AV14" s="28">
        <f t="shared" si="14"/>
        <v>2.86E-2</v>
      </c>
      <c r="AW14" s="87">
        <v>6.71</v>
      </c>
      <c r="AX14" s="38">
        <v>5.326259342314469E-2</v>
      </c>
      <c r="AY14" s="87">
        <v>1.62</v>
      </c>
      <c r="AZ14" s="87"/>
      <c r="BA14" s="38">
        <v>0.18908877684017486</v>
      </c>
      <c r="BB14">
        <f t="shared" si="18"/>
        <v>0.59288848847530928</v>
      </c>
      <c r="BD14" s="106">
        <f t="shared" si="15"/>
        <v>0.17075191257502079</v>
      </c>
      <c r="BE14" s="106"/>
    </row>
    <row r="15" spans="1:57" x14ac:dyDescent="0.3">
      <c r="A15" s="99" t="s">
        <v>10</v>
      </c>
      <c r="B15" s="5" t="s">
        <v>60</v>
      </c>
      <c r="C15" s="6" t="s">
        <v>61</v>
      </c>
      <c r="D15" s="6" t="s">
        <v>36</v>
      </c>
      <c r="E15" s="24">
        <v>17.600000000000001</v>
      </c>
      <c r="F15" s="24">
        <v>7.9</v>
      </c>
      <c r="G15" s="48">
        <v>119</v>
      </c>
      <c r="H15" s="24">
        <v>9.6999999999999993</v>
      </c>
      <c r="I15" s="24">
        <v>1.2</v>
      </c>
      <c r="J15" s="24">
        <v>3</v>
      </c>
      <c r="K15" s="43">
        <v>2</v>
      </c>
      <c r="L15" s="43">
        <v>2</v>
      </c>
      <c r="M15" s="43"/>
      <c r="N15" s="44">
        <f t="shared" si="0"/>
        <v>2</v>
      </c>
      <c r="O15" s="16">
        <v>1.9</v>
      </c>
      <c r="P15" s="16">
        <v>1.8</v>
      </c>
      <c r="Q15" s="21">
        <f t="shared" si="1"/>
        <v>1.9</v>
      </c>
      <c r="R15" s="38">
        <v>2.234</v>
      </c>
      <c r="S15" s="38">
        <v>2.2069999999999999</v>
      </c>
      <c r="T15" s="37">
        <f t="shared" si="2"/>
        <v>2.2210000000000001</v>
      </c>
      <c r="U15" s="38">
        <v>2.202</v>
      </c>
      <c r="V15" s="38">
        <v>2.2130000000000001</v>
      </c>
      <c r="W15" s="37">
        <f t="shared" si="3"/>
        <v>2.2080000000000002</v>
      </c>
      <c r="X15" s="18">
        <v>0.10199999999999999</v>
      </c>
      <c r="Y15" s="18">
        <v>0.104</v>
      </c>
      <c r="Z15" s="22">
        <f t="shared" si="4"/>
        <v>0.10299999999999999</v>
      </c>
      <c r="AA15" s="34">
        <v>1.798</v>
      </c>
      <c r="AB15" s="34">
        <v>1.7889999999999999</v>
      </c>
      <c r="AC15" s="35">
        <f t="shared" si="5"/>
        <v>1.794</v>
      </c>
      <c r="AD15" s="105">
        <f t="shared" si="6"/>
        <v>7.9413990147783249</v>
      </c>
      <c r="AE15" s="105">
        <f t="shared" si="7"/>
        <v>0.12592239706619424</v>
      </c>
      <c r="AF15" s="103">
        <f t="shared" si="8"/>
        <v>128.07881773399012</v>
      </c>
      <c r="AG15" s="20">
        <v>0.18</v>
      </c>
      <c r="AH15" s="20">
        <v>0.17399999999999999</v>
      </c>
      <c r="AI15" s="22">
        <f t="shared" si="9"/>
        <v>0.17699999999999999</v>
      </c>
      <c r="AJ15" s="34">
        <v>0.15</v>
      </c>
      <c r="AK15" s="34">
        <v>0.155</v>
      </c>
      <c r="AL15" s="35">
        <f t="shared" si="10"/>
        <v>0.153</v>
      </c>
      <c r="AM15" s="34">
        <v>0.14699999999999999</v>
      </c>
      <c r="AN15" s="34">
        <v>0.14899999999999999</v>
      </c>
      <c r="AO15" s="35">
        <f t="shared" si="11"/>
        <v>0.14799999999999999</v>
      </c>
      <c r="AP15" s="20">
        <v>8.2129999999999992</v>
      </c>
      <c r="AQ15" s="20">
        <v>8.1219999999999999</v>
      </c>
      <c r="AR15" s="22">
        <f t="shared" si="12"/>
        <v>8.1679999999999993</v>
      </c>
      <c r="AS15" s="103">
        <f t="shared" si="13"/>
        <v>230.3895298000169</v>
      </c>
      <c r="AT15" s="29">
        <v>5.3699999999999998E-2</v>
      </c>
      <c r="AU15" s="29">
        <v>5.1799999999999999E-2</v>
      </c>
      <c r="AV15" s="28">
        <f t="shared" si="14"/>
        <v>5.28E-2</v>
      </c>
      <c r="AW15" s="87">
        <v>10.07</v>
      </c>
      <c r="AX15" s="38">
        <v>4.0550023994844475E-2</v>
      </c>
      <c r="AY15" s="87"/>
      <c r="AZ15" s="87">
        <v>4.3099999999999996</v>
      </c>
      <c r="BA15" s="38">
        <v>0.22505388740719948</v>
      </c>
      <c r="BC15">
        <f t="shared" si="16"/>
        <v>0.55592290954005297</v>
      </c>
      <c r="BD15" s="106"/>
      <c r="BE15" s="106">
        <f t="shared" si="17"/>
        <v>0.12592239706619424</v>
      </c>
    </row>
    <row r="16" spans="1:57" x14ac:dyDescent="0.3">
      <c r="A16" s="98" t="s">
        <v>11</v>
      </c>
      <c r="B16" s="5" t="s">
        <v>108</v>
      </c>
      <c r="C16" s="6" t="s">
        <v>62</v>
      </c>
      <c r="D16" s="6" t="s">
        <v>63</v>
      </c>
      <c r="E16" s="24">
        <v>18</v>
      </c>
      <c r="F16" s="24">
        <v>7.5</v>
      </c>
      <c r="G16" s="48">
        <v>128</v>
      </c>
      <c r="H16" s="24">
        <v>10.1</v>
      </c>
      <c r="I16" s="24">
        <v>1.6</v>
      </c>
      <c r="J16" s="24">
        <v>4.2</v>
      </c>
      <c r="K16" s="43">
        <v>3.1</v>
      </c>
      <c r="L16" s="43">
        <v>3.1</v>
      </c>
      <c r="M16" s="43"/>
      <c r="N16" s="44">
        <f t="shared" si="0"/>
        <v>3.1</v>
      </c>
      <c r="O16" s="16">
        <v>2.8</v>
      </c>
      <c r="P16" s="16">
        <v>2.6</v>
      </c>
      <c r="Q16" s="21">
        <f t="shared" si="1"/>
        <v>2.7</v>
      </c>
      <c r="R16" s="38">
        <v>1.667</v>
      </c>
      <c r="S16" s="38">
        <v>1.63</v>
      </c>
      <c r="T16" s="37">
        <f t="shared" si="2"/>
        <v>1.649</v>
      </c>
      <c r="U16" s="38">
        <v>1.635</v>
      </c>
      <c r="V16" s="38">
        <v>1.627</v>
      </c>
      <c r="W16" s="37">
        <f t="shared" si="3"/>
        <v>1.631</v>
      </c>
      <c r="X16" s="18">
        <v>0.05</v>
      </c>
      <c r="Y16" s="18">
        <v>0.05</v>
      </c>
      <c r="Z16" s="22">
        <f t="shared" si="4"/>
        <v>0.05</v>
      </c>
      <c r="AA16" s="34">
        <v>1.246</v>
      </c>
      <c r="AB16" s="34">
        <v>1.248</v>
      </c>
      <c r="AC16" s="35">
        <f t="shared" si="5"/>
        <v>1.2470000000000001</v>
      </c>
      <c r="AD16" s="105">
        <f t="shared" si="6"/>
        <v>5.5200248447204974</v>
      </c>
      <c r="AE16" s="105">
        <f t="shared" si="7"/>
        <v>0.18115860492121286</v>
      </c>
      <c r="AF16" s="103">
        <f t="shared" si="8"/>
        <v>89.026915113871667</v>
      </c>
      <c r="AG16" s="20">
        <v>6.5000000000000002E-2</v>
      </c>
      <c r="AH16" s="20">
        <v>0.06</v>
      </c>
      <c r="AI16" s="22">
        <f t="shared" si="9"/>
        <v>6.3E-2</v>
      </c>
      <c r="AJ16" s="34">
        <v>4.3999999999999997E-2</v>
      </c>
      <c r="AK16" s="34">
        <v>4.1000000000000002E-2</v>
      </c>
      <c r="AL16" s="35">
        <f t="shared" si="10"/>
        <v>4.2999999999999997E-2</v>
      </c>
      <c r="AM16" s="34">
        <v>2.8000000000000001E-2</v>
      </c>
      <c r="AN16" s="34">
        <v>2.7E-2</v>
      </c>
      <c r="AO16" s="35">
        <f t="shared" si="11"/>
        <v>2.8000000000000001E-2</v>
      </c>
      <c r="AP16" s="20">
        <v>8.9949999999999992</v>
      </c>
      <c r="AQ16" s="20">
        <v>8.8680000000000003</v>
      </c>
      <c r="AR16" s="22">
        <f t="shared" si="12"/>
        <v>8.9320000000000004</v>
      </c>
      <c r="AS16" s="103">
        <f t="shared" si="13"/>
        <v>251.93918709277068</v>
      </c>
      <c r="AT16" s="29">
        <v>7.0000000000000007E-2</v>
      </c>
      <c r="AU16" s="29">
        <v>6.9900000000000004E-2</v>
      </c>
      <c r="AV16" s="28">
        <f t="shared" si="14"/>
        <v>7.0000000000000007E-2</v>
      </c>
      <c r="AW16" s="87">
        <v>6.86</v>
      </c>
      <c r="AX16" s="38">
        <v>1.6395145003128216E-2</v>
      </c>
      <c r="AY16" s="87">
        <v>2.61</v>
      </c>
      <c r="AZ16" s="87"/>
      <c r="BA16" s="38">
        <v>5.0002531371662003E-2</v>
      </c>
      <c r="BB16">
        <f t="shared" si="18"/>
        <v>0.35336668400493648</v>
      </c>
      <c r="BD16" s="106">
        <f t="shared" si="15"/>
        <v>0.18115860492121286</v>
      </c>
      <c r="BE16" s="106"/>
    </row>
    <row r="17" spans="1:71" x14ac:dyDescent="0.3">
      <c r="A17" s="99" t="s">
        <v>12</v>
      </c>
      <c r="B17" s="5" t="s">
        <v>64</v>
      </c>
      <c r="C17" s="6" t="s">
        <v>65</v>
      </c>
      <c r="D17" s="6" t="s">
        <v>36</v>
      </c>
      <c r="E17" s="24">
        <v>17.2</v>
      </c>
      <c r="F17" s="24">
        <v>6.7</v>
      </c>
      <c r="G17" s="48">
        <v>126</v>
      </c>
      <c r="H17" s="24">
        <v>9</v>
      </c>
      <c r="I17" s="24">
        <v>1.2</v>
      </c>
      <c r="J17" s="24">
        <v>2.9</v>
      </c>
      <c r="K17" s="43">
        <v>2.1</v>
      </c>
      <c r="L17" s="43">
        <v>2.1</v>
      </c>
      <c r="M17" s="43"/>
      <c r="N17" s="44">
        <f t="shared" si="0"/>
        <v>2.1</v>
      </c>
      <c r="O17" s="16">
        <v>2</v>
      </c>
      <c r="P17" s="16">
        <v>1.9</v>
      </c>
      <c r="Q17" s="21">
        <f t="shared" si="1"/>
        <v>2</v>
      </c>
      <c r="R17" s="38">
        <v>2.0219999999999998</v>
      </c>
      <c r="S17" s="38">
        <v>2.0099999999999998</v>
      </c>
      <c r="T17" s="37">
        <f t="shared" si="2"/>
        <v>2.016</v>
      </c>
      <c r="U17" s="38">
        <v>1.994</v>
      </c>
      <c r="V17" s="38">
        <v>1.9830000000000001</v>
      </c>
      <c r="W17" s="37">
        <f t="shared" si="3"/>
        <v>1.9890000000000001</v>
      </c>
      <c r="X17" s="18">
        <v>5.8000000000000003E-2</v>
      </c>
      <c r="Y17" s="18">
        <v>5.8000000000000003E-2</v>
      </c>
      <c r="Z17" s="22">
        <f t="shared" si="4"/>
        <v>5.8000000000000003E-2</v>
      </c>
      <c r="AA17" s="34">
        <v>1.613</v>
      </c>
      <c r="AB17" s="34">
        <v>1.623</v>
      </c>
      <c r="AC17" s="35">
        <f t="shared" si="5"/>
        <v>1.6180000000000001</v>
      </c>
      <c r="AD17" s="105">
        <f t="shared" si="6"/>
        <v>7.1623097022917115</v>
      </c>
      <c r="AE17" s="105">
        <f t="shared" si="7"/>
        <v>0.13961976535027965</v>
      </c>
      <c r="AF17" s="103">
        <f t="shared" si="8"/>
        <v>115.51367173556081</v>
      </c>
      <c r="AG17" s="20">
        <v>0.14099999999999999</v>
      </c>
      <c r="AH17" s="20">
        <v>0.13400000000000001</v>
      </c>
      <c r="AI17" s="22">
        <f t="shared" si="9"/>
        <v>0.13800000000000001</v>
      </c>
      <c r="AJ17" s="34">
        <v>0.109</v>
      </c>
      <c r="AK17" s="34">
        <v>0.114</v>
      </c>
      <c r="AL17" s="35">
        <f t="shared" si="10"/>
        <v>0.112</v>
      </c>
      <c r="AM17" s="34">
        <v>0.107</v>
      </c>
      <c r="AN17" s="34">
        <v>0.109</v>
      </c>
      <c r="AO17" s="35">
        <f t="shared" si="11"/>
        <v>0.108</v>
      </c>
      <c r="AP17" s="20">
        <v>8.2029999999999994</v>
      </c>
      <c r="AQ17" s="20">
        <v>8.2110000000000003</v>
      </c>
      <c r="AR17" s="22">
        <f t="shared" si="12"/>
        <v>8.2070000000000007</v>
      </c>
      <c r="AS17" s="103">
        <f t="shared" si="13"/>
        <v>231.48957775082502</v>
      </c>
      <c r="AT17" s="29">
        <v>5.16E-2</v>
      </c>
      <c r="AU17" s="29">
        <v>5.0500000000000003E-2</v>
      </c>
      <c r="AV17" s="28">
        <f t="shared" si="14"/>
        <v>5.11E-2</v>
      </c>
      <c r="AW17" s="87">
        <v>9.4700000000000006</v>
      </c>
      <c r="AX17" s="38">
        <v>4.2309072046512221E-2</v>
      </c>
      <c r="AY17" s="87"/>
      <c r="AZ17" s="87">
        <v>5.39</v>
      </c>
      <c r="BA17" s="38">
        <v>4.2947159903498761E-2</v>
      </c>
      <c r="BC17">
        <f t="shared" si="16"/>
        <v>0.49900160887545236</v>
      </c>
      <c r="BD17" s="106"/>
      <c r="BE17" s="106">
        <f t="shared" si="17"/>
        <v>0.13961976535027965</v>
      </c>
    </row>
    <row r="18" spans="1:71" x14ac:dyDescent="0.3">
      <c r="A18" s="98" t="s">
        <v>13</v>
      </c>
      <c r="B18" s="5" t="s">
        <v>66</v>
      </c>
      <c r="C18" s="6" t="s">
        <v>44</v>
      </c>
      <c r="D18" s="6" t="s">
        <v>67</v>
      </c>
      <c r="E18" s="24">
        <v>17.399999999999999</v>
      </c>
      <c r="F18" s="24">
        <v>7</v>
      </c>
      <c r="G18" s="48">
        <v>198</v>
      </c>
      <c r="H18" s="24">
        <v>9.9</v>
      </c>
      <c r="I18" s="24">
        <v>1.5</v>
      </c>
      <c r="J18" s="24">
        <v>4.5999999999999996</v>
      </c>
      <c r="K18" s="43">
        <v>3.4</v>
      </c>
      <c r="L18" s="43">
        <v>3.5</v>
      </c>
      <c r="M18" s="43"/>
      <c r="N18" s="44">
        <f t="shared" si="0"/>
        <v>3.5</v>
      </c>
      <c r="O18" s="16">
        <v>3.2</v>
      </c>
      <c r="P18" s="16">
        <v>3</v>
      </c>
      <c r="Q18" s="21">
        <f t="shared" si="1"/>
        <v>3.1</v>
      </c>
      <c r="R18" s="38">
        <v>2.3719999999999999</v>
      </c>
      <c r="S18" s="38">
        <v>2.319</v>
      </c>
      <c r="T18" s="37">
        <f t="shared" si="2"/>
        <v>2.3460000000000001</v>
      </c>
      <c r="U18" s="38">
        <v>2.2360000000000002</v>
      </c>
      <c r="V18" s="38">
        <v>2.3140000000000001</v>
      </c>
      <c r="W18" s="37">
        <f t="shared" si="3"/>
        <v>2.2749999999999999</v>
      </c>
      <c r="X18" s="18">
        <v>9.7000000000000003E-2</v>
      </c>
      <c r="Y18" s="18">
        <v>9.5000000000000001E-2</v>
      </c>
      <c r="Z18" s="22">
        <f t="shared" si="4"/>
        <v>9.6000000000000002E-2</v>
      </c>
      <c r="AA18" s="34">
        <v>1.776</v>
      </c>
      <c r="AB18" s="34">
        <v>1.806</v>
      </c>
      <c r="AC18" s="35">
        <f t="shared" si="5"/>
        <v>1.7909999999999999</v>
      </c>
      <c r="AD18" s="105">
        <f t="shared" si="6"/>
        <v>7.9281190833154849</v>
      </c>
      <c r="AE18" s="105">
        <f t="shared" si="7"/>
        <v>0.12613332235441232</v>
      </c>
      <c r="AF18" s="103">
        <f t="shared" si="8"/>
        <v>127.86463910901693</v>
      </c>
      <c r="AG18" s="20">
        <v>8.5000000000000006E-2</v>
      </c>
      <c r="AH18" s="20">
        <v>8.1000000000000003E-2</v>
      </c>
      <c r="AI18" s="22">
        <f t="shared" si="9"/>
        <v>8.3000000000000004E-2</v>
      </c>
      <c r="AJ18" s="34">
        <v>4.9000000000000002E-2</v>
      </c>
      <c r="AK18" s="34">
        <v>5.1999999999999998E-2</v>
      </c>
      <c r="AL18" s="35">
        <f t="shared" si="10"/>
        <v>5.0999999999999997E-2</v>
      </c>
      <c r="AM18" s="34">
        <v>3.6999999999999998E-2</v>
      </c>
      <c r="AN18" s="34">
        <v>4.1000000000000002E-2</v>
      </c>
      <c r="AO18" s="35">
        <f t="shared" si="11"/>
        <v>3.9E-2</v>
      </c>
      <c r="AP18" s="20">
        <v>13.598000000000001</v>
      </c>
      <c r="AQ18" s="20">
        <v>13.756</v>
      </c>
      <c r="AR18" s="22">
        <f t="shared" si="12"/>
        <v>13.677</v>
      </c>
      <c r="AS18" s="103">
        <f t="shared" si="13"/>
        <v>385.77835444109098</v>
      </c>
      <c r="AT18" s="29">
        <v>8.5199999999999998E-2</v>
      </c>
      <c r="AU18" s="29">
        <v>8.3900000000000002E-2</v>
      </c>
      <c r="AV18" s="28">
        <f t="shared" si="14"/>
        <v>8.4599999999999995E-2</v>
      </c>
      <c r="AW18" s="87">
        <v>11.14</v>
      </c>
      <c r="AX18" s="38">
        <v>0.10936501178106731</v>
      </c>
      <c r="AY18" s="87">
        <v>1.94</v>
      </c>
      <c r="AZ18" s="87"/>
      <c r="BA18" s="38">
        <v>0.1136117318867806</v>
      </c>
      <c r="BB18">
        <f t="shared" si="18"/>
        <v>0.33144586168984264</v>
      </c>
      <c r="BD18" s="106">
        <f t="shared" si="15"/>
        <v>0.12613332235441232</v>
      </c>
      <c r="BE18" s="106"/>
    </row>
    <row r="19" spans="1:71" x14ac:dyDescent="0.3">
      <c r="A19" s="99" t="s">
        <v>14</v>
      </c>
      <c r="B19" s="5" t="s">
        <v>64</v>
      </c>
      <c r="C19" s="6" t="s">
        <v>68</v>
      </c>
      <c r="D19" s="6" t="s">
        <v>36</v>
      </c>
      <c r="E19" s="24">
        <v>17.600000000000001</v>
      </c>
      <c r="F19" s="24">
        <v>7</v>
      </c>
      <c r="G19" s="48">
        <v>131</v>
      </c>
      <c r="H19" s="24">
        <v>8.9</v>
      </c>
      <c r="I19" s="24">
        <v>1.2</v>
      </c>
      <c r="J19" s="24">
        <v>3.2</v>
      </c>
      <c r="K19" s="43">
        <v>2.2000000000000002</v>
      </c>
      <c r="L19" s="43">
        <v>2.2999999999999998</v>
      </c>
      <c r="M19" s="43"/>
      <c r="N19" s="44">
        <f t="shared" si="0"/>
        <v>2.2999999999999998</v>
      </c>
      <c r="O19" s="16">
        <v>2.1</v>
      </c>
      <c r="P19" s="16">
        <v>1.9</v>
      </c>
      <c r="Q19" s="21">
        <f t="shared" si="1"/>
        <v>2</v>
      </c>
      <c r="R19" s="38">
        <v>2.0030000000000001</v>
      </c>
      <c r="S19" s="38">
        <v>2.0009999999999999</v>
      </c>
      <c r="T19" s="37">
        <f t="shared" si="2"/>
        <v>2.0019999999999998</v>
      </c>
      <c r="U19" s="38">
        <v>2.0009999999999999</v>
      </c>
      <c r="V19" s="38">
        <v>1.9990000000000001</v>
      </c>
      <c r="W19" s="37">
        <f t="shared" si="3"/>
        <v>2</v>
      </c>
      <c r="X19" s="18">
        <v>5.8999999999999997E-2</v>
      </c>
      <c r="Y19" s="18">
        <v>5.8999999999999997E-2</v>
      </c>
      <c r="Z19" s="22">
        <f t="shared" si="4"/>
        <v>5.8999999999999997E-2</v>
      </c>
      <c r="AA19" s="34">
        <v>1.583</v>
      </c>
      <c r="AB19" s="34">
        <v>1.609</v>
      </c>
      <c r="AC19" s="35">
        <f t="shared" si="5"/>
        <v>1.5960000000000001</v>
      </c>
      <c r="AD19" s="105">
        <f t="shared" si="6"/>
        <v>7.0649235382308841</v>
      </c>
      <c r="AE19" s="105">
        <f t="shared" si="7"/>
        <v>0.14154434858192511</v>
      </c>
      <c r="AF19" s="103">
        <f t="shared" si="8"/>
        <v>113.94302848575711</v>
      </c>
      <c r="AG19" s="20">
        <v>0.13100000000000001</v>
      </c>
      <c r="AH19" s="20">
        <v>0.127</v>
      </c>
      <c r="AI19" s="22">
        <f t="shared" si="9"/>
        <v>0.129</v>
      </c>
      <c r="AJ19" s="34">
        <v>0.10299999999999999</v>
      </c>
      <c r="AK19" s="34">
        <v>0.105</v>
      </c>
      <c r="AL19" s="35">
        <f t="shared" si="10"/>
        <v>0.104</v>
      </c>
      <c r="AM19" s="34">
        <v>9.9000000000000005E-2</v>
      </c>
      <c r="AN19" s="34">
        <v>9.9000000000000005E-2</v>
      </c>
      <c r="AO19" s="35">
        <f t="shared" si="11"/>
        <v>9.9000000000000005E-2</v>
      </c>
      <c r="AP19" s="20">
        <v>8.64</v>
      </c>
      <c r="AQ19" s="20">
        <v>8.702</v>
      </c>
      <c r="AR19" s="22">
        <f t="shared" si="12"/>
        <v>8.6709999999999994</v>
      </c>
      <c r="AS19" s="103">
        <f t="shared" si="13"/>
        <v>244.57732772967023</v>
      </c>
      <c r="AT19" s="29">
        <v>5.3499999999999999E-2</v>
      </c>
      <c r="AU19" s="29">
        <v>5.2699999999999997E-2</v>
      </c>
      <c r="AV19" s="28">
        <f t="shared" si="14"/>
        <v>5.3100000000000001E-2</v>
      </c>
      <c r="AW19" s="87">
        <v>10.29</v>
      </c>
      <c r="AX19" s="38">
        <v>2.5740981729668797E-2</v>
      </c>
      <c r="AY19" s="87"/>
      <c r="AZ19" s="87">
        <v>4.78</v>
      </c>
      <c r="BA19" s="38">
        <v>0.1419302614671166</v>
      </c>
      <c r="BC19">
        <f t="shared" si="16"/>
        <v>0.46587731390907017</v>
      </c>
      <c r="BD19" s="106"/>
      <c r="BE19" s="106">
        <f t="shared" si="17"/>
        <v>0.14154434858192511</v>
      </c>
    </row>
    <row r="20" spans="1:71" x14ac:dyDescent="0.3">
      <c r="A20" s="98" t="s">
        <v>15</v>
      </c>
      <c r="B20" s="5" t="s">
        <v>69</v>
      </c>
      <c r="C20" s="6" t="s">
        <v>70</v>
      </c>
      <c r="D20" s="6" t="s">
        <v>71</v>
      </c>
      <c r="E20" s="24">
        <v>15.7</v>
      </c>
      <c r="F20" s="24">
        <v>7.1</v>
      </c>
      <c r="G20" s="48">
        <v>180</v>
      </c>
      <c r="H20" s="24">
        <v>9</v>
      </c>
      <c r="I20" s="24">
        <v>0.7</v>
      </c>
      <c r="J20" s="24">
        <v>2.6</v>
      </c>
      <c r="K20" s="43">
        <v>1.9</v>
      </c>
      <c r="L20" s="43">
        <v>1.9</v>
      </c>
      <c r="M20" s="43"/>
      <c r="N20" s="44">
        <f t="shared" si="0"/>
        <v>1.9</v>
      </c>
      <c r="O20" s="16">
        <v>1.8</v>
      </c>
      <c r="P20" s="16">
        <v>1.7</v>
      </c>
      <c r="Q20" s="21">
        <f t="shared" si="1"/>
        <v>1.8</v>
      </c>
      <c r="R20" s="38">
        <v>1.3420000000000001</v>
      </c>
      <c r="S20" s="38">
        <v>1.3129999999999999</v>
      </c>
      <c r="T20" s="37">
        <f t="shared" si="2"/>
        <v>1.3280000000000001</v>
      </c>
      <c r="U20" s="38">
        <v>1.3109999999999999</v>
      </c>
      <c r="V20" s="38">
        <v>1.3080000000000001</v>
      </c>
      <c r="W20" s="37">
        <f t="shared" si="3"/>
        <v>1.31</v>
      </c>
      <c r="X20" s="18">
        <v>0.02</v>
      </c>
      <c r="Y20" s="18">
        <v>2.3E-2</v>
      </c>
      <c r="Z20" s="22">
        <f t="shared" si="4"/>
        <v>2.1999999999999999E-2</v>
      </c>
      <c r="AA20" s="34">
        <v>1.133</v>
      </c>
      <c r="AB20" s="34">
        <v>1.115</v>
      </c>
      <c r="AC20" s="35">
        <f t="shared" si="5"/>
        <v>1.1240000000000001</v>
      </c>
      <c r="AD20" s="105">
        <f t="shared" si="6"/>
        <v>4.9755476547440569</v>
      </c>
      <c r="AE20" s="105">
        <f t="shared" si="7"/>
        <v>0.20098290065547372</v>
      </c>
      <c r="AF20" s="103">
        <f t="shared" si="8"/>
        <v>80.2455914899693</v>
      </c>
      <c r="AG20" s="20">
        <v>2.5000000000000001E-2</v>
      </c>
      <c r="AH20" s="20">
        <v>2.3E-2</v>
      </c>
      <c r="AI20" s="22">
        <f t="shared" si="9"/>
        <v>2.4E-2</v>
      </c>
      <c r="AJ20" s="34">
        <v>1.6E-2</v>
      </c>
      <c r="AK20" s="34">
        <v>1.2999999999999999E-2</v>
      </c>
      <c r="AL20" s="35">
        <f t="shared" si="10"/>
        <v>1.4999999999999999E-2</v>
      </c>
      <c r="AM20" s="34">
        <v>8.0000000000000002E-3</v>
      </c>
      <c r="AN20" s="34">
        <v>7.0000000000000001E-3</v>
      </c>
      <c r="AO20" s="35">
        <f t="shared" si="11"/>
        <v>8.0000000000000002E-3</v>
      </c>
      <c r="AP20" s="20">
        <v>6.8659999999999997</v>
      </c>
      <c r="AQ20" s="20">
        <v>6.76</v>
      </c>
      <c r="AR20" s="22">
        <f t="shared" si="12"/>
        <v>6.8129999999999997</v>
      </c>
      <c r="AS20" s="103">
        <f t="shared" si="13"/>
        <v>192.16991509886324</v>
      </c>
      <c r="AT20" s="29">
        <v>4.4699999999999997E-2</v>
      </c>
      <c r="AU20" s="29">
        <v>4.2900000000000001E-2</v>
      </c>
      <c r="AV20" s="28">
        <f t="shared" si="14"/>
        <v>4.3799999999999999E-2</v>
      </c>
      <c r="AW20" s="87">
        <v>5.64</v>
      </c>
      <c r="AX20" s="38">
        <v>5.4421083272553933E-2</v>
      </c>
      <c r="AY20" s="87">
        <v>1.22</v>
      </c>
      <c r="AZ20" s="87"/>
      <c r="BA20" s="38">
        <v>0.13020096223018948</v>
      </c>
      <c r="BB20">
        <f t="shared" si="18"/>
        <v>0.41757624469306948</v>
      </c>
      <c r="BD20" s="106">
        <f t="shared" si="15"/>
        <v>0.20098290065547372</v>
      </c>
      <c r="BE20" s="106"/>
    </row>
    <row r="21" spans="1:71" x14ac:dyDescent="0.3">
      <c r="A21" s="99" t="s">
        <v>16</v>
      </c>
      <c r="B21" s="5" t="s">
        <v>72</v>
      </c>
      <c r="C21" s="6" t="s">
        <v>73</v>
      </c>
      <c r="D21" s="6" t="s">
        <v>36</v>
      </c>
      <c r="E21" s="24">
        <v>17.899999999999999</v>
      </c>
      <c r="F21" s="24">
        <v>7.2</v>
      </c>
      <c r="G21" s="48">
        <v>136</v>
      </c>
      <c r="H21" s="24">
        <v>9.4</v>
      </c>
      <c r="I21" s="24">
        <v>1.4</v>
      </c>
      <c r="J21" s="24">
        <v>3.6</v>
      </c>
      <c r="K21" s="43">
        <v>2.2000000000000002</v>
      </c>
      <c r="L21" s="43">
        <v>2.1</v>
      </c>
      <c r="M21" s="43"/>
      <c r="N21" s="44">
        <f t="shared" si="0"/>
        <v>2.2000000000000002</v>
      </c>
      <c r="O21" s="16">
        <v>1.9</v>
      </c>
      <c r="P21" s="16">
        <v>1.9</v>
      </c>
      <c r="Q21" s="21">
        <f t="shared" si="1"/>
        <v>1.9</v>
      </c>
      <c r="R21" s="38">
        <v>1.746</v>
      </c>
      <c r="S21" s="38">
        <v>1.732</v>
      </c>
      <c r="T21" s="37">
        <f t="shared" si="2"/>
        <v>1.7390000000000001</v>
      </c>
      <c r="U21" s="38">
        <v>1.6859999999999999</v>
      </c>
      <c r="V21" s="38">
        <v>1.7030000000000001</v>
      </c>
      <c r="W21" s="37">
        <f t="shared" si="3"/>
        <v>1.6950000000000001</v>
      </c>
      <c r="X21" s="18">
        <v>4.1000000000000002E-2</v>
      </c>
      <c r="Y21" s="18">
        <v>4.2000000000000003E-2</v>
      </c>
      <c r="Z21" s="22">
        <f t="shared" si="4"/>
        <v>4.2000000000000003E-2</v>
      </c>
      <c r="AA21" s="34">
        <v>1.3520000000000001</v>
      </c>
      <c r="AB21" s="34">
        <v>1.3520000000000001</v>
      </c>
      <c r="AC21" s="35">
        <f t="shared" si="5"/>
        <v>1.3520000000000001</v>
      </c>
      <c r="AD21" s="105">
        <f t="shared" si="6"/>
        <v>5.9848224459198978</v>
      </c>
      <c r="AE21" s="105">
        <f t="shared" si="7"/>
        <v>0.16708933456860389</v>
      </c>
      <c r="AF21" s="103">
        <f t="shared" si="8"/>
        <v>96.52316698793463</v>
      </c>
      <c r="AG21" s="20">
        <v>9.6000000000000002E-2</v>
      </c>
      <c r="AH21" s="20">
        <v>9.2999999999999999E-2</v>
      </c>
      <c r="AI21" s="22">
        <f t="shared" si="9"/>
        <v>9.5000000000000001E-2</v>
      </c>
      <c r="AJ21" s="34">
        <v>6.0999999999999999E-2</v>
      </c>
      <c r="AK21" s="34">
        <v>0.06</v>
      </c>
      <c r="AL21" s="35">
        <f t="shared" si="10"/>
        <v>6.0999999999999999E-2</v>
      </c>
      <c r="AM21" s="34">
        <v>5.6000000000000001E-2</v>
      </c>
      <c r="AN21" s="34">
        <v>5.6000000000000001E-2</v>
      </c>
      <c r="AO21" s="35">
        <f t="shared" si="11"/>
        <v>5.6000000000000001E-2</v>
      </c>
      <c r="AP21" s="20">
        <v>9.0519999999999996</v>
      </c>
      <c r="AQ21" s="20">
        <v>9.016</v>
      </c>
      <c r="AR21" s="22">
        <f t="shared" si="12"/>
        <v>9.0340000000000007</v>
      </c>
      <c r="AS21" s="103">
        <f t="shared" si="13"/>
        <v>254.81623557949956</v>
      </c>
      <c r="AT21" s="29">
        <v>5.1200000000000002E-2</v>
      </c>
      <c r="AU21" s="29">
        <v>5.0099999999999999E-2</v>
      </c>
      <c r="AV21" s="28">
        <f t="shared" si="14"/>
        <v>5.0700000000000002E-2</v>
      </c>
      <c r="AW21" s="87">
        <v>10.58</v>
      </c>
      <c r="AX21" s="38">
        <v>4.8095681121205852E-2</v>
      </c>
      <c r="AY21" s="87"/>
      <c r="AZ21" s="87">
        <v>3.54</v>
      </c>
      <c r="BA21" s="38">
        <v>0.12184042165894135</v>
      </c>
      <c r="BC21">
        <f t="shared" si="16"/>
        <v>0.37879520026823638</v>
      </c>
      <c r="BD21" s="106"/>
      <c r="BE21" s="106">
        <f t="shared" si="17"/>
        <v>0.16708933456860389</v>
      </c>
    </row>
    <row r="22" spans="1:71" x14ac:dyDescent="0.3">
      <c r="A22" s="98" t="s">
        <v>17</v>
      </c>
      <c r="B22" s="5" t="s">
        <v>74</v>
      </c>
      <c r="C22" s="6" t="s">
        <v>75</v>
      </c>
      <c r="D22" s="6" t="s">
        <v>76</v>
      </c>
      <c r="E22" s="24">
        <v>17.600000000000001</v>
      </c>
      <c r="F22" s="24">
        <v>7.4</v>
      </c>
      <c r="G22" s="48">
        <v>238</v>
      </c>
      <c r="H22" s="24">
        <v>9.5</v>
      </c>
      <c r="I22" s="24">
        <v>1.9</v>
      </c>
      <c r="J22" s="24">
        <v>3.9</v>
      </c>
      <c r="K22" s="43">
        <v>2.7</v>
      </c>
      <c r="L22" s="43">
        <v>2.8</v>
      </c>
      <c r="M22" s="43"/>
      <c r="N22" s="44">
        <f t="shared" si="0"/>
        <v>2.8</v>
      </c>
      <c r="O22" s="16">
        <v>2.4</v>
      </c>
      <c r="P22" s="16">
        <v>2.4</v>
      </c>
      <c r="Q22" s="21">
        <f t="shared" si="1"/>
        <v>2.4</v>
      </c>
      <c r="R22" s="38">
        <v>1.843</v>
      </c>
      <c r="S22" s="38">
        <v>1.8009999999999999</v>
      </c>
      <c r="T22" s="37">
        <f t="shared" si="2"/>
        <v>1.8220000000000001</v>
      </c>
      <c r="U22" s="38">
        <v>1.7789999999999999</v>
      </c>
      <c r="V22" s="38">
        <v>1.8</v>
      </c>
      <c r="W22" s="37">
        <f t="shared" si="3"/>
        <v>1.79</v>
      </c>
      <c r="X22" s="18">
        <v>0.108</v>
      </c>
      <c r="Y22" s="18">
        <v>0.109</v>
      </c>
      <c r="Z22" s="22">
        <f t="shared" si="4"/>
        <v>0.109</v>
      </c>
      <c r="AA22" s="34">
        <v>1.3260000000000001</v>
      </c>
      <c r="AB22" s="34">
        <v>1.34</v>
      </c>
      <c r="AC22" s="35">
        <f t="shared" si="5"/>
        <v>1.333</v>
      </c>
      <c r="AD22" s="105">
        <f t="shared" si="6"/>
        <v>5.9007162133219104</v>
      </c>
      <c r="AE22" s="105">
        <f t="shared" si="7"/>
        <v>0.16947095299081205</v>
      </c>
      <c r="AF22" s="103">
        <f t="shared" si="8"/>
        <v>95.166702363104179</v>
      </c>
      <c r="AG22" s="20">
        <v>0.05</v>
      </c>
      <c r="AH22" s="20">
        <v>4.7E-2</v>
      </c>
      <c r="AI22" s="22">
        <f t="shared" si="9"/>
        <v>4.9000000000000002E-2</v>
      </c>
      <c r="AJ22" s="34">
        <v>3.4000000000000002E-2</v>
      </c>
      <c r="AK22" s="34">
        <v>3.3000000000000002E-2</v>
      </c>
      <c r="AL22" s="35">
        <f t="shared" si="10"/>
        <v>3.4000000000000002E-2</v>
      </c>
      <c r="AM22" s="34">
        <v>2.1000000000000001E-2</v>
      </c>
      <c r="AN22" s="34">
        <v>2.1000000000000001E-2</v>
      </c>
      <c r="AO22" s="35">
        <f t="shared" si="11"/>
        <v>2.1000000000000001E-2</v>
      </c>
      <c r="AP22" s="20">
        <v>13.279</v>
      </c>
      <c r="AQ22" s="20">
        <v>13.403</v>
      </c>
      <c r="AR22" s="22">
        <f t="shared" si="12"/>
        <v>13.340999999999999</v>
      </c>
      <c r="AS22" s="103">
        <f t="shared" si="13"/>
        <v>376.30101824951345</v>
      </c>
      <c r="AT22" s="29">
        <v>5.8200000000000002E-2</v>
      </c>
      <c r="AU22" s="29">
        <v>5.6500000000000002E-2</v>
      </c>
      <c r="AV22" s="28">
        <f t="shared" si="14"/>
        <v>5.74E-2</v>
      </c>
      <c r="AW22" s="87">
        <v>8.69</v>
      </c>
      <c r="AX22" s="38">
        <v>0.13136362570760429</v>
      </c>
      <c r="AY22" s="87">
        <v>2.75</v>
      </c>
      <c r="AZ22" s="87"/>
      <c r="BA22" s="38">
        <v>0.33069230022173285</v>
      </c>
      <c r="BB22">
        <f t="shared" si="18"/>
        <v>0.25290046464876187</v>
      </c>
      <c r="BD22" s="106">
        <f t="shared" si="15"/>
        <v>0.16947095299081205</v>
      </c>
      <c r="BE22" s="106"/>
    </row>
    <row r="23" spans="1:71" x14ac:dyDescent="0.3">
      <c r="A23" s="99" t="s">
        <v>18</v>
      </c>
      <c r="B23" s="5" t="s">
        <v>109</v>
      </c>
      <c r="C23" s="6" t="s">
        <v>77</v>
      </c>
      <c r="D23" s="6" t="s">
        <v>36</v>
      </c>
      <c r="E23" s="24">
        <v>17.899999999999999</v>
      </c>
      <c r="F23" s="24">
        <v>7.2</v>
      </c>
      <c r="G23" s="48">
        <v>189</v>
      </c>
      <c r="H23" s="24">
        <v>9.5</v>
      </c>
      <c r="I23" s="24">
        <v>2.4</v>
      </c>
      <c r="J23" s="24">
        <v>4</v>
      </c>
      <c r="K23" s="43">
        <v>3.1</v>
      </c>
      <c r="L23" s="43">
        <v>3.1</v>
      </c>
      <c r="M23" s="43"/>
      <c r="N23" s="44">
        <f t="shared" si="0"/>
        <v>3.1</v>
      </c>
      <c r="O23" s="16">
        <v>2.4</v>
      </c>
      <c r="P23" s="16">
        <v>2.4</v>
      </c>
      <c r="Q23" s="21">
        <f t="shared" si="1"/>
        <v>2.4</v>
      </c>
      <c r="R23" s="38">
        <v>2.2120000000000002</v>
      </c>
      <c r="S23" s="38">
        <v>2.202</v>
      </c>
      <c r="T23" s="37">
        <f t="shared" si="2"/>
        <v>2.2069999999999999</v>
      </c>
      <c r="U23" s="38">
        <v>2.1219999999999999</v>
      </c>
      <c r="V23" s="38">
        <v>2.1520000000000001</v>
      </c>
      <c r="W23" s="37">
        <f t="shared" si="3"/>
        <v>2.137</v>
      </c>
      <c r="X23" s="18">
        <v>0.193</v>
      </c>
      <c r="Y23" s="18">
        <v>0.19600000000000001</v>
      </c>
      <c r="Z23" s="22">
        <f t="shared" si="4"/>
        <v>0.19500000000000001</v>
      </c>
      <c r="AA23" s="34">
        <v>1.5780000000000001</v>
      </c>
      <c r="AB23" s="34">
        <v>1.613</v>
      </c>
      <c r="AC23" s="35">
        <f t="shared" si="5"/>
        <v>1.5960000000000001</v>
      </c>
      <c r="AD23" s="105">
        <f t="shared" si="6"/>
        <v>7.0649235382308841</v>
      </c>
      <c r="AE23" s="105">
        <f t="shared" si="7"/>
        <v>0.14154434858192511</v>
      </c>
      <c r="AF23" s="103">
        <f t="shared" si="8"/>
        <v>113.94302848575711</v>
      </c>
      <c r="AG23" s="20">
        <v>0.10199999999999999</v>
      </c>
      <c r="AH23" s="20">
        <v>9.8000000000000004E-2</v>
      </c>
      <c r="AI23" s="22">
        <f t="shared" si="9"/>
        <v>0.1</v>
      </c>
      <c r="AJ23" s="34">
        <v>5.1999999999999998E-2</v>
      </c>
      <c r="AK23" s="34">
        <v>5.7000000000000002E-2</v>
      </c>
      <c r="AL23" s="35">
        <f t="shared" si="10"/>
        <v>5.5E-2</v>
      </c>
      <c r="AM23" s="34">
        <v>4.4999999999999998E-2</v>
      </c>
      <c r="AN23" s="34">
        <v>4.5999999999999999E-2</v>
      </c>
      <c r="AO23" s="35">
        <f t="shared" si="11"/>
        <v>4.5999999999999999E-2</v>
      </c>
      <c r="AP23" s="20">
        <v>13.054</v>
      </c>
      <c r="AQ23" s="20">
        <v>13.257999999999999</v>
      </c>
      <c r="AR23" s="22">
        <f t="shared" si="12"/>
        <v>13.156000000000001</v>
      </c>
      <c r="AS23" s="103">
        <f t="shared" si="13"/>
        <v>371.08284207260317</v>
      </c>
      <c r="AT23" s="29">
        <v>5.79E-2</v>
      </c>
      <c r="AU23" s="29">
        <v>5.7700000000000001E-2</v>
      </c>
      <c r="AV23" s="28">
        <f t="shared" si="14"/>
        <v>5.7799999999999997E-2</v>
      </c>
      <c r="AW23" s="87">
        <v>9.7799999999999994</v>
      </c>
      <c r="AX23" s="38">
        <v>5.3173188331266059E-2</v>
      </c>
      <c r="AY23" s="87"/>
      <c r="AZ23" s="87">
        <v>3.68</v>
      </c>
      <c r="BA23" s="38">
        <v>4.8289056796013773E-2</v>
      </c>
      <c r="BC23">
        <f t="shared" si="16"/>
        <v>0.30705550234915985</v>
      </c>
      <c r="BD23" s="106"/>
      <c r="BE23" s="106">
        <f t="shared" si="17"/>
        <v>0.14154434858192511</v>
      </c>
    </row>
    <row r="24" spans="1:71" x14ac:dyDescent="0.3">
      <c r="A24" s="98" t="s">
        <v>19</v>
      </c>
      <c r="B24" s="5" t="s">
        <v>78</v>
      </c>
      <c r="C24" s="6" t="s">
        <v>44</v>
      </c>
      <c r="D24" s="6" t="s">
        <v>79</v>
      </c>
      <c r="E24" s="24">
        <v>17</v>
      </c>
      <c r="F24" s="24">
        <v>7.6</v>
      </c>
      <c r="G24" s="48">
        <v>232</v>
      </c>
      <c r="H24" s="24">
        <v>10.3</v>
      </c>
      <c r="I24" s="24">
        <v>0.9</v>
      </c>
      <c r="J24" s="24">
        <v>3.7</v>
      </c>
      <c r="K24" s="43">
        <v>2.5</v>
      </c>
      <c r="L24" s="43">
        <v>2.5</v>
      </c>
      <c r="M24" s="43"/>
      <c r="N24" s="44">
        <f t="shared" si="0"/>
        <v>2.5</v>
      </c>
      <c r="O24" s="16">
        <v>2.5</v>
      </c>
      <c r="P24" s="16">
        <v>2.5</v>
      </c>
      <c r="Q24" s="21">
        <f t="shared" si="1"/>
        <v>2.5</v>
      </c>
      <c r="R24" s="38">
        <v>1.8440000000000001</v>
      </c>
      <c r="S24" s="38">
        <v>1.823</v>
      </c>
      <c r="T24" s="37">
        <f t="shared" si="2"/>
        <v>1.8340000000000001</v>
      </c>
      <c r="U24" s="38">
        <v>1.754</v>
      </c>
      <c r="V24" s="38">
        <v>1.762</v>
      </c>
      <c r="W24" s="37">
        <f t="shared" si="3"/>
        <v>1.758</v>
      </c>
      <c r="X24" s="18">
        <v>0.14099999999999999</v>
      </c>
      <c r="Y24" s="18">
        <v>0.14199999999999999</v>
      </c>
      <c r="Z24" s="22">
        <f t="shared" si="4"/>
        <v>0.14199999999999999</v>
      </c>
      <c r="AA24" s="34">
        <v>1.2609999999999999</v>
      </c>
      <c r="AB24" s="34">
        <v>1.282</v>
      </c>
      <c r="AC24" s="35">
        <f t="shared" si="5"/>
        <v>1.272</v>
      </c>
      <c r="AD24" s="105">
        <f t="shared" si="6"/>
        <v>5.6306909402441638</v>
      </c>
      <c r="AE24" s="105">
        <f t="shared" si="7"/>
        <v>0.17759809774901922</v>
      </c>
      <c r="AF24" s="103">
        <f t="shared" si="8"/>
        <v>90.811736988648533</v>
      </c>
      <c r="AG24" s="20">
        <v>3.1E-2</v>
      </c>
      <c r="AH24" s="20">
        <v>2.9000000000000001E-2</v>
      </c>
      <c r="AI24" s="22">
        <f t="shared" si="9"/>
        <v>0.03</v>
      </c>
      <c r="AJ24" s="34">
        <v>2.1000000000000001E-2</v>
      </c>
      <c r="AK24" s="34">
        <v>1.9E-2</v>
      </c>
      <c r="AL24" s="35">
        <f t="shared" si="10"/>
        <v>0.02</v>
      </c>
      <c r="AM24" s="34">
        <v>8.0000000000000002E-3</v>
      </c>
      <c r="AN24" s="34">
        <v>8.0000000000000002E-3</v>
      </c>
      <c r="AO24" s="35">
        <f t="shared" si="11"/>
        <v>8.0000000000000002E-3</v>
      </c>
      <c r="AP24" s="20">
        <v>22.931000000000001</v>
      </c>
      <c r="AQ24" s="20">
        <v>23.283000000000001</v>
      </c>
      <c r="AR24" s="22">
        <f t="shared" si="12"/>
        <v>23.106999999999999</v>
      </c>
      <c r="AS24" s="103">
        <f t="shared" si="13"/>
        <v>651.76430767494981</v>
      </c>
      <c r="AT24" s="29">
        <v>5.9700000000000003E-2</v>
      </c>
      <c r="AU24" s="29">
        <v>5.8700000000000002E-2</v>
      </c>
      <c r="AV24" s="28">
        <f t="shared" si="14"/>
        <v>5.9200000000000003E-2</v>
      </c>
      <c r="AW24" s="87">
        <v>13.1</v>
      </c>
      <c r="AX24" s="38">
        <v>2.7533476145429336E-2</v>
      </c>
      <c r="AY24" s="87">
        <v>1.02</v>
      </c>
      <c r="AZ24" s="87"/>
      <c r="BA24" s="38">
        <v>2.2829259280064233E-2</v>
      </c>
      <c r="BB24">
        <f t="shared" si="18"/>
        <v>0.13933217256496114</v>
      </c>
      <c r="BD24" s="106">
        <f t="shared" si="15"/>
        <v>0.17759809774901922</v>
      </c>
      <c r="BE24" s="106"/>
    </row>
    <row r="25" spans="1:71" x14ac:dyDescent="0.3">
      <c r="A25" s="94" t="s">
        <v>20</v>
      </c>
      <c r="B25" s="5" t="s">
        <v>80</v>
      </c>
      <c r="C25" s="6" t="s">
        <v>81</v>
      </c>
      <c r="D25" s="6" t="s">
        <v>36</v>
      </c>
      <c r="E25" s="24">
        <v>17.5</v>
      </c>
      <c r="F25" s="24">
        <v>7.6</v>
      </c>
      <c r="G25" s="48">
        <v>209</v>
      </c>
      <c r="H25" s="24">
        <v>9.6999999999999993</v>
      </c>
      <c r="I25" s="24">
        <v>2.1</v>
      </c>
      <c r="J25" s="24">
        <v>4.0999999999999996</v>
      </c>
      <c r="K25" s="43">
        <v>3.1</v>
      </c>
      <c r="L25" s="43">
        <v>2.9</v>
      </c>
      <c r="M25" s="43"/>
      <c r="N25" s="44">
        <f t="shared" si="0"/>
        <v>3</v>
      </c>
      <c r="O25" s="16">
        <v>2.5</v>
      </c>
      <c r="P25" s="16">
        <v>2.5</v>
      </c>
      <c r="Q25" s="21">
        <f t="shared" si="1"/>
        <v>2.5</v>
      </c>
      <c r="R25" s="38">
        <v>2.835</v>
      </c>
      <c r="S25" s="38">
        <v>2.786</v>
      </c>
      <c r="T25" s="37">
        <f t="shared" si="2"/>
        <v>2.8109999999999999</v>
      </c>
      <c r="U25" s="38">
        <v>2.7879999999999998</v>
      </c>
      <c r="V25" s="38">
        <v>2.8119999999999998</v>
      </c>
      <c r="W25" s="37">
        <f t="shared" si="3"/>
        <v>2.8</v>
      </c>
      <c r="X25" s="18">
        <v>0.26600000000000001</v>
      </c>
      <c r="Y25" s="18">
        <v>0.26800000000000002</v>
      </c>
      <c r="Z25" s="22">
        <f t="shared" si="4"/>
        <v>0.26700000000000002</v>
      </c>
      <c r="AA25" s="34">
        <v>2.0179999999999998</v>
      </c>
      <c r="AB25" s="34">
        <v>2.0569999999999999</v>
      </c>
      <c r="AC25" s="35">
        <f t="shared" si="5"/>
        <v>2.0379999999999998</v>
      </c>
      <c r="AD25" s="105">
        <f t="shared" si="6"/>
        <v>9.0215001070893113</v>
      </c>
      <c r="AE25" s="105">
        <f t="shared" si="7"/>
        <v>0.11084631027318571</v>
      </c>
      <c r="AF25" s="103">
        <f t="shared" si="8"/>
        <v>145.49867923181264</v>
      </c>
      <c r="AG25" s="20">
        <v>0.19600000000000001</v>
      </c>
      <c r="AH25" s="20">
        <v>0.191</v>
      </c>
      <c r="AI25" s="22">
        <f t="shared" si="9"/>
        <v>0.19400000000000001</v>
      </c>
      <c r="AJ25" s="34">
        <v>0.152</v>
      </c>
      <c r="AK25" s="34">
        <v>0.161</v>
      </c>
      <c r="AL25" s="35">
        <f t="shared" si="10"/>
        <v>0.157</v>
      </c>
      <c r="AM25" s="34">
        <v>0.15</v>
      </c>
      <c r="AN25" s="34">
        <v>0.159</v>
      </c>
      <c r="AO25" s="35">
        <f t="shared" si="11"/>
        <v>0.155</v>
      </c>
      <c r="AP25" s="20">
        <v>13.186</v>
      </c>
      <c r="AQ25" s="20">
        <v>13.395</v>
      </c>
      <c r="AR25" s="22">
        <f t="shared" si="12"/>
        <v>13.291</v>
      </c>
      <c r="AS25" s="103">
        <f t="shared" si="13"/>
        <v>374.89070036386204</v>
      </c>
      <c r="AT25" s="29">
        <v>5.9400000000000001E-2</v>
      </c>
      <c r="AU25" s="29">
        <v>5.8500000000000003E-2</v>
      </c>
      <c r="AV25" s="28">
        <f t="shared" si="14"/>
        <v>5.8999999999999997E-2</v>
      </c>
      <c r="AW25" s="87">
        <v>9.0500000000000007</v>
      </c>
      <c r="AX25" s="38">
        <v>5.9568515745345947E-2</v>
      </c>
      <c r="AY25" s="87"/>
      <c r="AZ25" s="87">
        <v>7.36</v>
      </c>
      <c r="BA25" s="38">
        <v>0.17917894051905903</v>
      </c>
      <c r="BC25">
        <f t="shared" si="16"/>
        <v>0.38810959858591931</v>
      </c>
      <c r="BD25" s="106"/>
      <c r="BE25" s="106">
        <f t="shared" si="17"/>
        <v>0.11084631027318571</v>
      </c>
    </row>
    <row r="26" spans="1:71" x14ac:dyDescent="0.3">
      <c r="A26" s="98" t="s">
        <v>21</v>
      </c>
      <c r="B26" s="5" t="s">
        <v>82</v>
      </c>
      <c r="C26" s="6" t="s">
        <v>44</v>
      </c>
      <c r="D26" s="6" t="s">
        <v>83</v>
      </c>
      <c r="E26" s="24">
        <v>17.8</v>
      </c>
      <c r="F26" s="24">
        <v>7.7</v>
      </c>
      <c r="G26" s="48">
        <v>207</v>
      </c>
      <c r="H26" s="24">
        <v>10.4</v>
      </c>
      <c r="I26" s="24">
        <v>2.4</v>
      </c>
      <c r="J26" s="24">
        <v>5.6</v>
      </c>
      <c r="K26" s="43">
        <v>4.0999999999999996</v>
      </c>
      <c r="L26" s="43">
        <v>3.9</v>
      </c>
      <c r="M26" s="43"/>
      <c r="N26" s="44">
        <f t="shared" si="0"/>
        <v>4</v>
      </c>
      <c r="O26" s="16">
        <v>3.6</v>
      </c>
      <c r="P26" s="16">
        <v>3.5</v>
      </c>
      <c r="Q26" s="21">
        <f t="shared" si="1"/>
        <v>3.6</v>
      </c>
      <c r="R26" s="38">
        <v>3.3570000000000002</v>
      </c>
      <c r="S26" s="38">
        <v>3.3450000000000002</v>
      </c>
      <c r="T26" s="37">
        <f t="shared" si="2"/>
        <v>3.351</v>
      </c>
      <c r="U26" s="38">
        <v>3.3250000000000002</v>
      </c>
      <c r="V26" s="38">
        <v>3.327</v>
      </c>
      <c r="W26" s="37">
        <f t="shared" si="3"/>
        <v>3.3260000000000001</v>
      </c>
      <c r="X26" s="18">
        <v>0.189</v>
      </c>
      <c r="Y26" s="18">
        <v>0.17699999999999999</v>
      </c>
      <c r="Z26" s="22">
        <f t="shared" si="4"/>
        <v>0.183</v>
      </c>
      <c r="AA26" s="34">
        <v>2.552</v>
      </c>
      <c r="AB26" s="34">
        <v>2.59</v>
      </c>
      <c r="AC26" s="35">
        <f t="shared" si="5"/>
        <v>2.5710000000000002</v>
      </c>
      <c r="AD26" s="105">
        <f t="shared" si="6"/>
        <v>11.380901263653888</v>
      </c>
      <c r="AE26" s="105">
        <f t="shared" si="7"/>
        <v>8.7866503437087698E-2</v>
      </c>
      <c r="AF26" s="103">
        <f t="shared" si="8"/>
        <v>183.55108160205612</v>
      </c>
      <c r="AG26" s="20">
        <v>0.26800000000000002</v>
      </c>
      <c r="AH26" s="20">
        <v>0.26700000000000002</v>
      </c>
      <c r="AI26" s="22">
        <f t="shared" si="9"/>
        <v>0.26800000000000002</v>
      </c>
      <c r="AJ26" s="34">
        <v>0.21299999999999999</v>
      </c>
      <c r="AK26" s="34">
        <v>0.217</v>
      </c>
      <c r="AL26" s="35">
        <f t="shared" si="10"/>
        <v>0.215</v>
      </c>
      <c r="AM26" s="34">
        <v>0.21099999999999999</v>
      </c>
      <c r="AN26" s="34">
        <v>0.214</v>
      </c>
      <c r="AO26" s="35">
        <f t="shared" si="11"/>
        <v>0.21299999999999999</v>
      </c>
      <c r="AP26" s="20">
        <v>11.515000000000001</v>
      </c>
      <c r="AQ26" s="20">
        <v>11.669</v>
      </c>
      <c r="AR26" s="22">
        <f t="shared" si="12"/>
        <v>11.592000000000001</v>
      </c>
      <c r="AS26" s="103">
        <f t="shared" si="13"/>
        <v>326.96809860942653</v>
      </c>
      <c r="AT26" s="29">
        <v>9.0700000000000003E-2</v>
      </c>
      <c r="AU26" s="29">
        <v>8.9499999999999996E-2</v>
      </c>
      <c r="AV26" s="28">
        <f t="shared" si="14"/>
        <v>9.01E-2</v>
      </c>
      <c r="AW26" s="87">
        <v>8.14</v>
      </c>
      <c r="AX26" s="38">
        <v>6.0585897652029819E-2</v>
      </c>
      <c r="AY26" s="87">
        <v>7.11</v>
      </c>
      <c r="AZ26" s="87"/>
      <c r="BA26" s="38">
        <v>0.15943122445853103</v>
      </c>
      <c r="BB26">
        <f t="shared" si="18"/>
        <v>0.56137305866439757</v>
      </c>
      <c r="BD26" s="106">
        <f t="shared" si="15"/>
        <v>8.7866503437087698E-2</v>
      </c>
      <c r="BE26" s="106"/>
      <c r="BS26" t="s">
        <v>193</v>
      </c>
    </row>
    <row r="27" spans="1:71" x14ac:dyDescent="0.3">
      <c r="A27" s="94" t="s">
        <v>22</v>
      </c>
      <c r="B27" s="5" t="s">
        <v>84</v>
      </c>
      <c r="C27" s="6" t="s">
        <v>85</v>
      </c>
      <c r="D27" s="6" t="s">
        <v>36</v>
      </c>
      <c r="E27" s="24">
        <v>17.600000000000001</v>
      </c>
      <c r="F27" s="24">
        <v>7.6</v>
      </c>
      <c r="G27" s="48">
        <v>202</v>
      </c>
      <c r="H27" s="24">
        <v>9.6999999999999993</v>
      </c>
      <c r="I27" s="24">
        <v>0.6</v>
      </c>
      <c r="J27" s="24">
        <v>4.4000000000000004</v>
      </c>
      <c r="K27" s="43">
        <v>2.9</v>
      </c>
      <c r="L27" s="43">
        <v>3</v>
      </c>
      <c r="M27" s="43"/>
      <c r="N27" s="44">
        <f t="shared" si="0"/>
        <v>3</v>
      </c>
      <c r="O27" s="16">
        <v>2.5</v>
      </c>
      <c r="P27" s="16">
        <v>2.4</v>
      </c>
      <c r="Q27" s="21">
        <f t="shared" si="1"/>
        <v>2.5</v>
      </c>
      <c r="R27" s="38">
        <v>2.4620000000000002</v>
      </c>
      <c r="S27" s="38">
        <v>2.5299999999999998</v>
      </c>
      <c r="T27" s="37">
        <f t="shared" si="2"/>
        <v>2.496</v>
      </c>
      <c r="U27" s="38">
        <v>2.496</v>
      </c>
      <c r="V27" s="38">
        <v>2.4729999999999999</v>
      </c>
      <c r="W27" s="37">
        <f t="shared" si="3"/>
        <v>2.4849999999999999</v>
      </c>
      <c r="X27" s="18">
        <v>0.19900000000000001</v>
      </c>
      <c r="Y27" s="18">
        <v>0.19700000000000001</v>
      </c>
      <c r="Z27" s="22">
        <f t="shared" si="4"/>
        <v>0.19800000000000001</v>
      </c>
      <c r="AA27" s="34">
        <v>1.843</v>
      </c>
      <c r="AB27" s="34">
        <v>1.871</v>
      </c>
      <c r="AC27" s="35">
        <f t="shared" si="5"/>
        <v>1.857</v>
      </c>
      <c r="AD27" s="105">
        <f t="shared" si="6"/>
        <v>8.2202775754979651</v>
      </c>
      <c r="AE27" s="105">
        <f t="shared" si="7"/>
        <v>0.1216503932885043</v>
      </c>
      <c r="AF27" s="103">
        <f t="shared" si="8"/>
        <v>132.57656885842792</v>
      </c>
      <c r="AG27" s="20">
        <v>0.128</v>
      </c>
      <c r="AH27" s="20">
        <v>0.13100000000000001</v>
      </c>
      <c r="AI27" s="22">
        <f t="shared" si="9"/>
        <v>0.13</v>
      </c>
      <c r="AJ27" s="34">
        <v>9.7000000000000003E-2</v>
      </c>
      <c r="AK27" s="34">
        <v>9.2999999999999999E-2</v>
      </c>
      <c r="AL27" s="35">
        <f t="shared" si="10"/>
        <v>9.5000000000000001E-2</v>
      </c>
      <c r="AM27" s="34">
        <v>8.7999999999999995E-2</v>
      </c>
      <c r="AN27" s="34">
        <v>8.8999999999999996E-2</v>
      </c>
      <c r="AO27" s="35">
        <f t="shared" si="11"/>
        <v>8.8999999999999996E-2</v>
      </c>
      <c r="AP27" s="20">
        <v>12.51</v>
      </c>
      <c r="AQ27" s="20">
        <v>12.627000000000001</v>
      </c>
      <c r="AR27" s="22">
        <f t="shared" si="12"/>
        <v>12.569000000000001</v>
      </c>
      <c r="AS27" s="103">
        <f t="shared" si="13"/>
        <v>354.52571009505539</v>
      </c>
      <c r="AT27" s="29">
        <v>5.8799999999999998E-2</v>
      </c>
      <c r="AU27" s="29">
        <v>5.74E-2</v>
      </c>
      <c r="AV27" s="28">
        <f t="shared" si="14"/>
        <v>5.8099999999999999E-2</v>
      </c>
      <c r="AW27" s="87">
        <v>9.0500000000000007</v>
      </c>
      <c r="AX27" s="38">
        <v>3.6387123257864008E-2</v>
      </c>
      <c r="AY27" s="87"/>
      <c r="AZ27" s="87">
        <v>5.2</v>
      </c>
      <c r="BA27" s="38">
        <v>0.42813734928800773</v>
      </c>
      <c r="BC27">
        <f t="shared" si="16"/>
        <v>0.37395473750798358</v>
      </c>
      <c r="BD27" s="106"/>
      <c r="BE27" s="106">
        <f t="shared" si="17"/>
        <v>0.1216503932885043</v>
      </c>
    </row>
    <row r="28" spans="1:71" x14ac:dyDescent="0.3">
      <c r="A28" s="98" t="s">
        <v>23</v>
      </c>
      <c r="B28" s="5" t="s">
        <v>86</v>
      </c>
      <c r="C28" s="6" t="s">
        <v>87</v>
      </c>
      <c r="D28" s="6" t="s">
        <v>88</v>
      </c>
      <c r="E28" s="24">
        <v>17.100000000000001</v>
      </c>
      <c r="F28" s="24">
        <v>7.9</v>
      </c>
      <c r="G28" s="48">
        <v>156</v>
      </c>
      <c r="H28" s="24">
        <v>9.1999999999999993</v>
      </c>
      <c r="I28" s="24">
        <v>0.9</v>
      </c>
      <c r="J28" s="24">
        <v>4.5</v>
      </c>
      <c r="K28" s="43">
        <v>3</v>
      </c>
      <c r="L28" s="43">
        <v>2.9</v>
      </c>
      <c r="M28" s="43"/>
      <c r="N28" s="44">
        <f t="shared" si="0"/>
        <v>3</v>
      </c>
      <c r="O28" s="16">
        <v>2.8</v>
      </c>
      <c r="P28" s="16">
        <v>2.7</v>
      </c>
      <c r="Q28" s="21">
        <f t="shared" si="1"/>
        <v>2.8</v>
      </c>
      <c r="R28" s="38">
        <v>1.4079999999999999</v>
      </c>
      <c r="S28" s="38">
        <v>1.357</v>
      </c>
      <c r="T28" s="37">
        <f t="shared" si="2"/>
        <v>1.383</v>
      </c>
      <c r="U28" s="38">
        <v>1.343</v>
      </c>
      <c r="V28" s="38">
        <v>1.2929999999999999</v>
      </c>
      <c r="W28" s="37">
        <f t="shared" si="3"/>
        <v>1.3180000000000001</v>
      </c>
      <c r="X28" s="18">
        <v>2.1999999999999999E-2</v>
      </c>
      <c r="Y28" s="18">
        <v>2.1999999999999999E-2</v>
      </c>
      <c r="Z28" s="22">
        <f t="shared" si="4"/>
        <v>2.1999999999999999E-2</v>
      </c>
      <c r="AA28" s="34">
        <v>0.99099999999999999</v>
      </c>
      <c r="AB28" s="34">
        <v>1.0069999999999999</v>
      </c>
      <c r="AC28" s="35">
        <f t="shared" si="5"/>
        <v>0.999</v>
      </c>
      <c r="AD28" s="105">
        <f t="shared" si="6"/>
        <v>4.4222171771257228</v>
      </c>
      <c r="AE28" s="105">
        <f t="shared" si="7"/>
        <v>0.22613091124800047</v>
      </c>
      <c r="AF28" s="103">
        <f t="shared" si="8"/>
        <v>71.321482116084823</v>
      </c>
      <c r="AG28" s="20">
        <v>5.8999999999999997E-2</v>
      </c>
      <c r="AH28" s="20">
        <v>5.5E-2</v>
      </c>
      <c r="AI28" s="22">
        <f t="shared" si="9"/>
        <v>5.7000000000000002E-2</v>
      </c>
      <c r="AJ28" s="34">
        <v>3.4000000000000002E-2</v>
      </c>
      <c r="AK28" s="34">
        <v>3.5000000000000003E-2</v>
      </c>
      <c r="AL28" s="35">
        <f t="shared" si="10"/>
        <v>3.5000000000000003E-2</v>
      </c>
      <c r="AM28" s="34">
        <v>2.4E-2</v>
      </c>
      <c r="AN28" s="34">
        <v>2.3E-2</v>
      </c>
      <c r="AO28" s="35">
        <f t="shared" si="11"/>
        <v>2.4E-2</v>
      </c>
      <c r="AP28" s="20">
        <v>9.7789999999999999</v>
      </c>
      <c r="AQ28" s="20">
        <v>9.8710000000000004</v>
      </c>
      <c r="AR28" s="22">
        <f t="shared" si="12"/>
        <v>9.8249999999999993</v>
      </c>
      <c r="AS28" s="103">
        <f t="shared" si="13"/>
        <v>277.12746453050511</v>
      </c>
      <c r="AT28" s="29">
        <v>6.6400000000000001E-2</v>
      </c>
      <c r="AU28" s="29">
        <v>6.5199999999999994E-2</v>
      </c>
      <c r="AV28" s="28">
        <f t="shared" si="14"/>
        <v>6.5799999999999997E-2</v>
      </c>
      <c r="AW28" s="87">
        <v>8.6</v>
      </c>
      <c r="AX28" s="38">
        <v>5.3102790578672329E-2</v>
      </c>
      <c r="AY28" s="87">
        <v>4.2699999999999996</v>
      </c>
      <c r="AZ28" s="87"/>
      <c r="BA28" s="38">
        <v>0.13655409417729522</v>
      </c>
      <c r="BB28">
        <f t="shared" si="18"/>
        <v>0.2573598478841278</v>
      </c>
      <c r="BD28" s="106">
        <f t="shared" si="15"/>
        <v>0.22613091124800047</v>
      </c>
      <c r="BE28" s="106"/>
    </row>
    <row r="29" spans="1:71" x14ac:dyDescent="0.3">
      <c r="A29" s="94" t="s">
        <v>24</v>
      </c>
      <c r="B29" s="5" t="s">
        <v>89</v>
      </c>
      <c r="C29" s="6" t="s">
        <v>42</v>
      </c>
      <c r="D29" s="6" t="s">
        <v>36</v>
      </c>
      <c r="E29" s="24">
        <v>16.3</v>
      </c>
      <c r="F29" s="24">
        <v>7.5</v>
      </c>
      <c r="G29" s="48">
        <v>225</v>
      </c>
      <c r="H29" s="24">
        <v>12.4</v>
      </c>
      <c r="I29" s="24">
        <v>0.9</v>
      </c>
      <c r="J29" s="24">
        <v>7.1</v>
      </c>
      <c r="K29" s="43">
        <v>4.5999999999999996</v>
      </c>
      <c r="L29" s="43">
        <v>4.9000000000000004</v>
      </c>
      <c r="M29" s="43"/>
      <c r="N29" s="44">
        <f t="shared" si="0"/>
        <v>4.8</v>
      </c>
      <c r="O29" s="16">
        <v>4.7</v>
      </c>
      <c r="P29" s="16">
        <v>4.7</v>
      </c>
      <c r="Q29" s="21">
        <f t="shared" si="1"/>
        <v>4.7</v>
      </c>
      <c r="R29" s="38">
        <v>4.97</v>
      </c>
      <c r="S29" s="38">
        <v>4.8730000000000002</v>
      </c>
      <c r="T29" s="37">
        <f t="shared" si="2"/>
        <v>4.9219999999999997</v>
      </c>
      <c r="U29" s="38">
        <v>4.8090000000000002</v>
      </c>
      <c r="V29" s="38">
        <v>4.8099999999999996</v>
      </c>
      <c r="W29" s="37">
        <f t="shared" si="3"/>
        <v>4.8099999999999996</v>
      </c>
      <c r="X29" s="18">
        <v>5.7000000000000002E-2</v>
      </c>
      <c r="Y29" s="18">
        <v>5.6000000000000001E-2</v>
      </c>
      <c r="Z29" s="22">
        <f t="shared" si="4"/>
        <v>5.7000000000000002E-2</v>
      </c>
      <c r="AA29" s="34">
        <v>4.2229999999999999</v>
      </c>
      <c r="AB29" s="34">
        <v>4.2389999999999999</v>
      </c>
      <c r="AC29" s="35">
        <f t="shared" si="5"/>
        <v>4.2309999999999999</v>
      </c>
      <c r="AD29" s="105">
        <f t="shared" si="6"/>
        <v>18.729130006425358</v>
      </c>
      <c r="AE29" s="105">
        <f t="shared" si="7"/>
        <v>5.339276301979496E-2</v>
      </c>
      <c r="AF29" s="103">
        <f t="shared" si="8"/>
        <v>302.06325408724206</v>
      </c>
      <c r="AG29" s="20">
        <v>2.157</v>
      </c>
      <c r="AH29" s="20">
        <v>2.1019999999999999</v>
      </c>
      <c r="AI29" s="22">
        <f t="shared" si="9"/>
        <v>2.13</v>
      </c>
      <c r="AJ29" s="34">
        <v>2.1120000000000001</v>
      </c>
      <c r="AK29" s="34">
        <v>2.0470000000000002</v>
      </c>
      <c r="AL29" s="35">
        <f t="shared" si="10"/>
        <v>2.08</v>
      </c>
      <c r="AM29" s="34">
        <v>2.0739999999999998</v>
      </c>
      <c r="AN29" s="34">
        <v>2.028</v>
      </c>
      <c r="AO29" s="35">
        <f t="shared" si="11"/>
        <v>2.0510000000000002</v>
      </c>
      <c r="AP29" s="20">
        <v>10.318</v>
      </c>
      <c r="AQ29" s="20">
        <v>10.388</v>
      </c>
      <c r="AR29" s="22">
        <f t="shared" si="12"/>
        <v>10.353</v>
      </c>
      <c r="AS29" s="103">
        <f t="shared" si="13"/>
        <v>292.02042140298425</v>
      </c>
      <c r="AT29" s="29">
        <v>0.1114</v>
      </c>
      <c r="AU29" s="29">
        <v>0.1104</v>
      </c>
      <c r="AV29" s="28">
        <f t="shared" si="14"/>
        <v>0.1109</v>
      </c>
      <c r="AW29" s="87">
        <v>8.9600000000000009</v>
      </c>
      <c r="AX29" s="38">
        <v>5.2134468026656514E-2</v>
      </c>
      <c r="AY29" s="87"/>
      <c r="AZ29" s="87">
        <v>8.98</v>
      </c>
      <c r="BA29" s="38">
        <v>0.13485761203539948</v>
      </c>
      <c r="BC29">
        <f t="shared" si="16"/>
        <v>1.0343908574475988</v>
      </c>
      <c r="BD29" s="106"/>
      <c r="BE29" s="106">
        <f t="shared" si="17"/>
        <v>5.339276301979496E-2</v>
      </c>
    </row>
    <row r="30" spans="1:71" x14ac:dyDescent="0.3">
      <c r="A30" s="98" t="s">
        <v>25</v>
      </c>
      <c r="B30" s="5" t="s">
        <v>90</v>
      </c>
      <c r="C30" s="6" t="s">
        <v>44</v>
      </c>
      <c r="D30" s="6" t="s">
        <v>91</v>
      </c>
      <c r="E30" s="24">
        <v>16.8</v>
      </c>
      <c r="F30" s="24">
        <v>8.4</v>
      </c>
      <c r="G30" s="48">
        <v>268</v>
      </c>
      <c r="H30" s="24">
        <v>10.4</v>
      </c>
      <c r="I30" s="24">
        <v>1</v>
      </c>
      <c r="J30" s="24">
        <v>3.9</v>
      </c>
      <c r="K30" s="43">
        <v>2.6</v>
      </c>
      <c r="L30" s="43">
        <v>2.7</v>
      </c>
      <c r="M30" s="43"/>
      <c r="N30" s="44">
        <f t="shared" si="0"/>
        <v>2.7</v>
      </c>
      <c r="O30" s="16">
        <v>2.6</v>
      </c>
      <c r="P30" s="16">
        <v>2.5</v>
      </c>
      <c r="Q30" s="21">
        <f t="shared" si="1"/>
        <v>2.6</v>
      </c>
      <c r="R30" s="38">
        <v>3.508</v>
      </c>
      <c r="S30" s="38">
        <v>3.496</v>
      </c>
      <c r="T30" s="37">
        <f t="shared" si="2"/>
        <v>3.5019999999999998</v>
      </c>
      <c r="U30" s="38">
        <v>3.4940000000000002</v>
      </c>
      <c r="V30" s="38">
        <v>3.4990000000000001</v>
      </c>
      <c r="W30" s="37">
        <f t="shared" si="3"/>
        <v>3.4969999999999999</v>
      </c>
      <c r="X30" s="18">
        <v>3.5999999999999997E-2</v>
      </c>
      <c r="Y30" s="18">
        <v>3.5999999999999997E-2</v>
      </c>
      <c r="Z30" s="22">
        <f t="shared" si="4"/>
        <v>3.5999999999999997E-2</v>
      </c>
      <c r="AA30" s="34">
        <v>3.0750000000000002</v>
      </c>
      <c r="AB30" s="34">
        <v>3.089</v>
      </c>
      <c r="AC30" s="35">
        <f t="shared" si="5"/>
        <v>3.0819999999999999</v>
      </c>
      <c r="AD30" s="105">
        <f t="shared" si="6"/>
        <v>13.642916256157633</v>
      </c>
      <c r="AE30" s="105">
        <f t="shared" si="7"/>
        <v>7.3298111725098147E-2</v>
      </c>
      <c r="AF30" s="103">
        <f t="shared" si="8"/>
        <v>220.03284072249588</v>
      </c>
      <c r="AG30" s="20">
        <v>5.1999999999999998E-2</v>
      </c>
      <c r="AH30" s="20">
        <v>5.1999999999999998E-2</v>
      </c>
      <c r="AI30" s="22">
        <f t="shared" si="9"/>
        <v>5.1999999999999998E-2</v>
      </c>
      <c r="AJ30" s="34">
        <v>3.2000000000000001E-2</v>
      </c>
      <c r="AK30" s="34">
        <v>2.8000000000000001E-2</v>
      </c>
      <c r="AL30" s="35">
        <f t="shared" si="10"/>
        <v>0.03</v>
      </c>
      <c r="AM30" s="34">
        <v>1.9E-2</v>
      </c>
      <c r="AN30" s="34">
        <v>1.7999999999999999E-2</v>
      </c>
      <c r="AO30" s="35">
        <f t="shared" si="11"/>
        <v>1.9E-2</v>
      </c>
      <c r="AP30" s="20">
        <v>16.736999999999998</v>
      </c>
      <c r="AQ30" s="20">
        <v>16.808</v>
      </c>
      <c r="AR30" s="22">
        <f t="shared" si="12"/>
        <v>16.773</v>
      </c>
      <c r="AS30" s="103">
        <f t="shared" si="13"/>
        <v>473.10523792062725</v>
      </c>
      <c r="AT30" s="29">
        <v>5.7700000000000001E-2</v>
      </c>
      <c r="AU30" s="29">
        <v>5.7099999999999998E-2</v>
      </c>
      <c r="AV30" s="28">
        <f t="shared" si="14"/>
        <v>5.74E-2</v>
      </c>
      <c r="AW30" s="87">
        <v>10.220000000000001</v>
      </c>
      <c r="AX30" s="38">
        <v>3.3375210470121812E-2</v>
      </c>
      <c r="AY30" s="87">
        <v>3.58</v>
      </c>
      <c r="AZ30" s="87"/>
      <c r="BA30" s="38">
        <v>0.10362982624750888</v>
      </c>
      <c r="BB30">
        <f t="shared" si="18"/>
        <v>0.4650822334784861</v>
      </c>
      <c r="BD30" s="106">
        <f t="shared" si="15"/>
        <v>7.3298111725098147E-2</v>
      </c>
      <c r="BE30" s="106"/>
    </row>
    <row r="31" spans="1:71" x14ac:dyDescent="0.3">
      <c r="A31" s="94" t="s">
        <v>26</v>
      </c>
      <c r="B31" s="5" t="s">
        <v>92</v>
      </c>
      <c r="C31" s="6" t="s">
        <v>93</v>
      </c>
      <c r="D31" s="6" t="s">
        <v>36</v>
      </c>
      <c r="E31" s="24">
        <v>18.100000000000001</v>
      </c>
      <c r="F31" s="24">
        <v>8.6999999999999993</v>
      </c>
      <c r="G31" s="48">
        <v>164</v>
      </c>
      <c r="H31" s="24">
        <v>11.9</v>
      </c>
      <c r="I31" s="24">
        <v>3.7</v>
      </c>
      <c r="J31" s="24">
        <v>6.1</v>
      </c>
      <c r="K31" s="43">
        <v>3.9</v>
      </c>
      <c r="L31" s="43">
        <v>4.0999999999999996</v>
      </c>
      <c r="M31" s="43">
        <v>4</v>
      </c>
      <c r="N31" s="44">
        <f t="shared" si="0"/>
        <v>4</v>
      </c>
      <c r="O31" s="16">
        <v>2.6</v>
      </c>
      <c r="P31" s="16">
        <v>2.5</v>
      </c>
      <c r="Q31" s="21">
        <f t="shared" si="1"/>
        <v>2.6</v>
      </c>
      <c r="R31" s="38">
        <v>1.66</v>
      </c>
      <c r="S31" s="38">
        <v>1.663</v>
      </c>
      <c r="T31" s="37">
        <f t="shared" si="2"/>
        <v>1.6619999999999999</v>
      </c>
      <c r="U31" s="38">
        <v>1.5389999999999999</v>
      </c>
      <c r="V31" s="38">
        <v>1.5409999999999999</v>
      </c>
      <c r="W31" s="37">
        <f t="shared" si="3"/>
        <v>1.54</v>
      </c>
      <c r="X31" s="18">
        <v>4.3999999999999997E-2</v>
      </c>
      <c r="Y31" s="18">
        <v>3.5999999999999997E-2</v>
      </c>
      <c r="Z31" s="22">
        <f t="shared" si="4"/>
        <v>0.04</v>
      </c>
      <c r="AA31" s="34">
        <v>1.157</v>
      </c>
      <c r="AB31" s="34">
        <v>1.169</v>
      </c>
      <c r="AC31" s="35">
        <f t="shared" si="5"/>
        <v>1.163</v>
      </c>
      <c r="AD31" s="105">
        <f t="shared" si="6"/>
        <v>5.1481867637609771</v>
      </c>
      <c r="AE31" s="105">
        <f t="shared" si="7"/>
        <v>0.19424314732308895</v>
      </c>
      <c r="AF31" s="103">
        <f t="shared" si="8"/>
        <v>83.029913614621265</v>
      </c>
      <c r="AG31" s="20">
        <v>7.2999999999999995E-2</v>
      </c>
      <c r="AH31" s="20">
        <v>7.4999999999999997E-2</v>
      </c>
      <c r="AI31" s="22">
        <f t="shared" si="9"/>
        <v>7.3999999999999996E-2</v>
      </c>
      <c r="AJ31" s="34">
        <v>2.4E-2</v>
      </c>
      <c r="AK31" s="34">
        <v>2.3E-2</v>
      </c>
      <c r="AL31" s="35">
        <f t="shared" si="10"/>
        <v>2.4E-2</v>
      </c>
      <c r="AM31" s="34">
        <v>1.0999999999999999E-2</v>
      </c>
      <c r="AN31" s="34">
        <v>8.9999999999999993E-3</v>
      </c>
      <c r="AO31" s="35">
        <f t="shared" si="11"/>
        <v>0.01</v>
      </c>
      <c r="AP31" s="20">
        <v>10.867000000000001</v>
      </c>
      <c r="AQ31" s="20">
        <v>10.92</v>
      </c>
      <c r="AR31" s="22">
        <f t="shared" si="12"/>
        <v>10.894</v>
      </c>
      <c r="AS31" s="103">
        <f t="shared" si="13"/>
        <v>307.2800609257327</v>
      </c>
      <c r="AT31" s="29">
        <v>6.0600000000000001E-2</v>
      </c>
      <c r="AU31" s="29">
        <v>5.96E-2</v>
      </c>
      <c r="AV31" s="28">
        <f t="shared" si="14"/>
        <v>6.0100000000000001E-2</v>
      </c>
      <c r="AW31" s="87">
        <v>10.5</v>
      </c>
      <c r="AX31" s="38">
        <v>5.4895825547996151E-2</v>
      </c>
      <c r="AY31" s="87"/>
      <c r="AZ31" s="87">
        <v>7.16</v>
      </c>
      <c r="BA31" s="38">
        <v>0.15845219575933217</v>
      </c>
      <c r="BC31">
        <f t="shared" si="16"/>
        <v>0.27020924613357511</v>
      </c>
      <c r="BD31" s="106"/>
      <c r="BE31" s="106">
        <f t="shared" si="17"/>
        <v>0.19424314732308895</v>
      </c>
    </row>
    <row r="32" spans="1:71" x14ac:dyDescent="0.3">
      <c r="A32" s="98" t="s">
        <v>27</v>
      </c>
      <c r="B32" s="5" t="s">
        <v>94</v>
      </c>
      <c r="C32" s="6" t="s">
        <v>95</v>
      </c>
      <c r="D32" s="6" t="s">
        <v>96</v>
      </c>
      <c r="E32" s="24">
        <v>13.9</v>
      </c>
      <c r="F32" s="24">
        <v>5.6</v>
      </c>
      <c r="G32" s="48">
        <v>179</v>
      </c>
      <c r="H32" s="24">
        <v>6.4</v>
      </c>
      <c r="I32" s="24">
        <v>0.4</v>
      </c>
      <c r="J32" s="24">
        <v>2.2000000000000002</v>
      </c>
      <c r="K32" s="43">
        <v>1.5</v>
      </c>
      <c r="L32" s="43">
        <v>1.5</v>
      </c>
      <c r="M32" s="43"/>
      <c r="N32" s="44">
        <f t="shared" si="0"/>
        <v>1.5</v>
      </c>
      <c r="O32" s="16">
        <v>1.4</v>
      </c>
      <c r="P32" s="16">
        <v>1.3</v>
      </c>
      <c r="Q32" s="21">
        <f t="shared" si="1"/>
        <v>1.4</v>
      </c>
      <c r="R32" s="38">
        <v>2.1379999999999999</v>
      </c>
      <c r="S32" s="38">
        <v>2.0379999999999998</v>
      </c>
      <c r="T32" s="37">
        <f t="shared" si="2"/>
        <v>2.0880000000000001</v>
      </c>
      <c r="U32" s="38">
        <v>2.0830000000000002</v>
      </c>
      <c r="V32" s="38">
        <v>2.0840000000000001</v>
      </c>
      <c r="W32" s="37">
        <f t="shared" si="3"/>
        <v>2.0840000000000001</v>
      </c>
      <c r="X32" s="18">
        <v>1.7000000000000001E-2</v>
      </c>
      <c r="Y32" s="18">
        <v>1.7999999999999999E-2</v>
      </c>
      <c r="Z32" s="22">
        <f t="shared" si="4"/>
        <v>1.7999999999999999E-2</v>
      </c>
      <c r="AA32" s="34">
        <v>1.847</v>
      </c>
      <c r="AB32" s="34">
        <v>1.863</v>
      </c>
      <c r="AC32" s="35">
        <f t="shared" si="5"/>
        <v>1.855</v>
      </c>
      <c r="AD32" s="105">
        <f t="shared" si="6"/>
        <v>8.2114242878560724</v>
      </c>
      <c r="AE32" s="105">
        <f t="shared" si="7"/>
        <v>0.12178155274218461</v>
      </c>
      <c r="AF32" s="103">
        <f t="shared" si="8"/>
        <v>132.43378310844577</v>
      </c>
      <c r="AG32" s="20">
        <v>3.2000000000000001E-2</v>
      </c>
      <c r="AH32" s="20">
        <v>0.03</v>
      </c>
      <c r="AI32" s="22">
        <f t="shared" si="9"/>
        <v>3.1E-2</v>
      </c>
      <c r="AJ32" s="34">
        <v>1.7000000000000001E-2</v>
      </c>
      <c r="AK32" s="34">
        <v>1.7000000000000001E-2</v>
      </c>
      <c r="AL32" s="35">
        <f t="shared" si="10"/>
        <v>1.7000000000000001E-2</v>
      </c>
      <c r="AM32" s="34">
        <v>1.4E-2</v>
      </c>
      <c r="AN32" s="34">
        <v>1.4999999999999999E-2</v>
      </c>
      <c r="AO32" s="35">
        <f t="shared" si="11"/>
        <v>1.4999999999999999E-2</v>
      </c>
      <c r="AP32" s="20">
        <v>10.635</v>
      </c>
      <c r="AQ32" s="20">
        <v>10.702</v>
      </c>
      <c r="AR32" s="22">
        <f t="shared" si="12"/>
        <v>10.669</v>
      </c>
      <c r="AS32" s="103">
        <f t="shared" si="13"/>
        <v>300.93363044030133</v>
      </c>
      <c r="AT32" s="29">
        <v>3.2800000000000003E-2</v>
      </c>
      <c r="AU32" s="29">
        <v>3.2300000000000002E-2</v>
      </c>
      <c r="AV32" s="28">
        <f t="shared" si="14"/>
        <v>3.2599999999999997E-2</v>
      </c>
      <c r="AW32" s="87">
        <v>14.01</v>
      </c>
      <c r="AX32" s="38">
        <v>0.12491457320206889</v>
      </c>
      <c r="AY32" s="87">
        <v>3.85</v>
      </c>
      <c r="AZ32" s="87"/>
      <c r="BA32" s="38">
        <v>0.27243667091543716</v>
      </c>
      <c r="BB32">
        <f t="shared" si="18"/>
        <v>0.44007638134255567</v>
      </c>
      <c r="BD32" s="106">
        <f t="shared" si="15"/>
        <v>0.12178155274218461</v>
      </c>
      <c r="BE32" s="106"/>
    </row>
    <row r="33" spans="1:57" x14ac:dyDescent="0.3">
      <c r="A33" s="94" t="s">
        <v>28</v>
      </c>
      <c r="B33" s="5" t="s">
        <v>97</v>
      </c>
      <c r="C33" s="6" t="s">
        <v>98</v>
      </c>
      <c r="D33" s="6" t="s">
        <v>36</v>
      </c>
      <c r="E33" s="24">
        <v>17.899999999999999</v>
      </c>
      <c r="F33" s="24">
        <v>6.5</v>
      </c>
      <c r="G33" s="48">
        <v>200</v>
      </c>
      <c r="H33" s="24">
        <v>8.6</v>
      </c>
      <c r="I33" s="24">
        <v>1.2</v>
      </c>
      <c r="J33" s="24">
        <v>3.7</v>
      </c>
      <c r="K33" s="43">
        <v>2.5</v>
      </c>
      <c r="L33" s="43">
        <v>2.5</v>
      </c>
      <c r="M33" s="43"/>
      <c r="N33" s="44">
        <f t="shared" si="0"/>
        <v>2.5</v>
      </c>
      <c r="O33" s="16">
        <v>2.2999999999999998</v>
      </c>
      <c r="P33" s="16">
        <v>2.2000000000000002</v>
      </c>
      <c r="Q33" s="21">
        <f t="shared" si="1"/>
        <v>2.2999999999999998</v>
      </c>
      <c r="R33" s="38">
        <v>2.218</v>
      </c>
      <c r="S33" s="38">
        <v>2.2130000000000001</v>
      </c>
      <c r="T33" s="37">
        <f t="shared" si="2"/>
        <v>2.2160000000000002</v>
      </c>
      <c r="U33" s="38">
        <v>2.2080000000000002</v>
      </c>
      <c r="V33" s="38">
        <v>2.1789999999999998</v>
      </c>
      <c r="W33" s="37">
        <f t="shared" si="3"/>
        <v>2.194</v>
      </c>
      <c r="X33" s="18">
        <v>2.7E-2</v>
      </c>
      <c r="Y33" s="18">
        <v>0.03</v>
      </c>
      <c r="Z33" s="22">
        <f t="shared" si="4"/>
        <v>2.9000000000000001E-2</v>
      </c>
      <c r="AA33" s="34">
        <v>1.78</v>
      </c>
      <c r="AB33" s="34">
        <v>1.8169999999999999</v>
      </c>
      <c r="AC33" s="35">
        <f t="shared" si="5"/>
        <v>1.7989999999999999</v>
      </c>
      <c r="AD33" s="105">
        <f t="shared" si="6"/>
        <v>7.9635322338830576</v>
      </c>
      <c r="AE33" s="105">
        <f t="shared" si="7"/>
        <v>0.12557241819719428</v>
      </c>
      <c r="AF33" s="103">
        <f t="shared" si="8"/>
        <v>128.43578210894552</v>
      </c>
      <c r="AG33" s="20">
        <v>8.6999999999999994E-2</v>
      </c>
      <c r="AH33" s="20">
        <v>8.5999999999999993E-2</v>
      </c>
      <c r="AI33" s="22">
        <f t="shared" si="9"/>
        <v>8.6999999999999994E-2</v>
      </c>
      <c r="AJ33" s="34">
        <v>5.6000000000000001E-2</v>
      </c>
      <c r="AK33" s="34">
        <v>5.6000000000000001E-2</v>
      </c>
      <c r="AL33" s="35">
        <f t="shared" si="10"/>
        <v>5.6000000000000001E-2</v>
      </c>
      <c r="AM33" s="34">
        <v>5.0999999999999997E-2</v>
      </c>
      <c r="AN33" s="34">
        <v>5.2999999999999999E-2</v>
      </c>
      <c r="AO33" s="35">
        <f t="shared" si="11"/>
        <v>5.1999999999999998E-2</v>
      </c>
      <c r="AP33" s="20">
        <v>12.417</v>
      </c>
      <c r="AQ33" s="20">
        <v>12.622999999999999</v>
      </c>
      <c r="AR33" s="22">
        <f t="shared" si="12"/>
        <v>12.52</v>
      </c>
      <c r="AS33" s="103">
        <f t="shared" si="13"/>
        <v>353.14359856711695</v>
      </c>
      <c r="AT33" s="29">
        <v>5.6000000000000001E-2</v>
      </c>
      <c r="AU33" s="29">
        <v>5.5100000000000003E-2</v>
      </c>
      <c r="AV33" s="28">
        <f t="shared" si="14"/>
        <v>5.5599999999999997E-2</v>
      </c>
      <c r="AW33" s="87">
        <v>10.41</v>
      </c>
      <c r="AX33" s="38">
        <v>3.8403326738528969E-2</v>
      </c>
      <c r="AY33" s="87"/>
      <c r="AZ33" s="87">
        <v>4.92</v>
      </c>
      <c r="BA33" s="38">
        <v>0.16069171786747655</v>
      </c>
      <c r="BC33">
        <f t="shared" si="16"/>
        <v>0.36369279417799094</v>
      </c>
      <c r="BD33" s="106"/>
      <c r="BE33" s="106">
        <f t="shared" si="17"/>
        <v>0.12557241819719428</v>
      </c>
    </row>
    <row r="34" spans="1:57" x14ac:dyDescent="0.3">
      <c r="A34" s="98" t="s">
        <v>29</v>
      </c>
      <c r="B34" s="5" t="s">
        <v>99</v>
      </c>
      <c r="C34" s="6" t="s">
        <v>44</v>
      </c>
      <c r="D34" s="6" t="s">
        <v>100</v>
      </c>
      <c r="E34" s="24">
        <v>17.399999999999999</v>
      </c>
      <c r="F34" s="24">
        <v>5.9</v>
      </c>
      <c r="G34" s="48">
        <v>234</v>
      </c>
      <c r="H34" s="24">
        <v>6.2</v>
      </c>
      <c r="I34" s="24">
        <v>4.0999999999999996</v>
      </c>
      <c r="J34" s="24">
        <v>8.6999999999999993</v>
      </c>
      <c r="K34" s="43">
        <v>7.4</v>
      </c>
      <c r="L34" s="43">
        <v>7.4</v>
      </c>
      <c r="M34" s="43"/>
      <c r="N34" s="44">
        <f t="shared" si="0"/>
        <v>7.4</v>
      </c>
      <c r="O34" s="16">
        <v>6.2</v>
      </c>
      <c r="P34" s="16">
        <v>6</v>
      </c>
      <c r="Q34" s="21">
        <f t="shared" si="1"/>
        <v>6.1</v>
      </c>
      <c r="R34" s="38">
        <v>4.2649999999999997</v>
      </c>
      <c r="S34" s="38">
        <v>4.1680000000000001</v>
      </c>
      <c r="T34" s="37">
        <f t="shared" si="2"/>
        <v>4.2169999999999996</v>
      </c>
      <c r="U34" s="38">
        <v>4.2110000000000003</v>
      </c>
      <c r="V34" s="38">
        <v>4.2130000000000001</v>
      </c>
      <c r="W34" s="37">
        <f t="shared" si="3"/>
        <v>4.2119999999999997</v>
      </c>
      <c r="X34" s="18">
        <v>0.63300000000000001</v>
      </c>
      <c r="Y34" s="18">
        <v>0.64400000000000002</v>
      </c>
      <c r="Z34" s="22">
        <f t="shared" si="4"/>
        <v>0.63900000000000001</v>
      </c>
      <c r="AA34" s="34">
        <v>2.7109999999999999</v>
      </c>
      <c r="AB34" s="34">
        <v>2.7349999999999999</v>
      </c>
      <c r="AC34" s="35">
        <f t="shared" si="5"/>
        <v>2.7229999999999999</v>
      </c>
      <c r="AD34" s="105">
        <f t="shared" si="6"/>
        <v>12.053751124437779</v>
      </c>
      <c r="AE34" s="105">
        <f t="shared" si="7"/>
        <v>8.2961726161128346E-2</v>
      </c>
      <c r="AF34" s="103">
        <f t="shared" si="8"/>
        <v>194.40279860069964</v>
      </c>
      <c r="AG34" s="20">
        <v>0.31</v>
      </c>
      <c r="AH34" s="20">
        <v>0.29899999999999999</v>
      </c>
      <c r="AI34" s="22">
        <f t="shared" si="9"/>
        <v>0.30499999999999999</v>
      </c>
      <c r="AJ34" s="34">
        <v>0.222</v>
      </c>
      <c r="AK34" s="34">
        <v>0.22</v>
      </c>
      <c r="AL34" s="35">
        <f t="shared" si="10"/>
        <v>0.221</v>
      </c>
      <c r="AM34" s="34">
        <v>0.20499999999999999</v>
      </c>
      <c r="AN34" s="34">
        <v>0.20599999999999999</v>
      </c>
      <c r="AO34" s="35">
        <f t="shared" si="11"/>
        <v>0.20599999999999999</v>
      </c>
      <c r="AP34" s="20">
        <v>17.262</v>
      </c>
      <c r="AQ34" s="20">
        <v>17.417999999999999</v>
      </c>
      <c r="AR34" s="22">
        <f t="shared" si="12"/>
        <v>17.34</v>
      </c>
      <c r="AS34" s="103">
        <f t="shared" si="13"/>
        <v>489.09824274391445</v>
      </c>
      <c r="AT34" s="29">
        <v>0.15060000000000001</v>
      </c>
      <c r="AU34" s="29">
        <v>0.14940000000000001</v>
      </c>
      <c r="AV34" s="28">
        <f t="shared" si="14"/>
        <v>0.15</v>
      </c>
      <c r="AW34" s="87">
        <v>9.1</v>
      </c>
      <c r="AX34" s="38">
        <v>2.2781768778286676E-2</v>
      </c>
      <c r="AY34" s="87">
        <v>6.2</v>
      </c>
      <c r="AZ34" s="87"/>
      <c r="BA34" s="38">
        <v>0.13585327601235567</v>
      </c>
      <c r="BB34">
        <f t="shared" si="18"/>
        <v>0.39747188112979265</v>
      </c>
      <c r="BD34" s="106">
        <f t="shared" si="15"/>
        <v>8.2961726161128346E-2</v>
      </c>
      <c r="BE34" s="106"/>
    </row>
    <row r="35" spans="1:57" x14ac:dyDescent="0.3">
      <c r="A35" s="98" t="s">
        <v>30</v>
      </c>
      <c r="B35" s="5" t="s">
        <v>101</v>
      </c>
      <c r="C35" s="6" t="s">
        <v>44</v>
      </c>
      <c r="D35" s="6" t="s">
        <v>88</v>
      </c>
      <c r="E35" s="24">
        <v>17.7</v>
      </c>
      <c r="F35" s="24">
        <v>6.4</v>
      </c>
      <c r="G35" s="48">
        <v>298</v>
      </c>
      <c r="H35" s="24">
        <v>8.5</v>
      </c>
      <c r="I35" s="24">
        <v>2.6</v>
      </c>
      <c r="J35" s="24">
        <v>5.4</v>
      </c>
      <c r="K35" s="43">
        <v>3.9</v>
      </c>
      <c r="L35" s="43">
        <v>4</v>
      </c>
      <c r="M35" s="43"/>
      <c r="N35" s="44">
        <f t="shared" si="0"/>
        <v>4</v>
      </c>
      <c r="O35" s="16">
        <v>3.4</v>
      </c>
      <c r="P35" s="16">
        <v>3.4</v>
      </c>
      <c r="Q35" s="21">
        <f t="shared" si="1"/>
        <v>3.4</v>
      </c>
      <c r="R35" s="38">
        <v>3.2919999999999998</v>
      </c>
      <c r="S35" s="38">
        <v>3.2250000000000001</v>
      </c>
      <c r="T35" s="37">
        <f t="shared" si="2"/>
        <v>3.2589999999999999</v>
      </c>
      <c r="U35" s="38">
        <v>3.246</v>
      </c>
      <c r="V35" s="38">
        <v>3.2679999999999998</v>
      </c>
      <c r="W35" s="37">
        <f t="shared" si="3"/>
        <v>3.2570000000000001</v>
      </c>
      <c r="X35" s="18">
        <v>0.48</v>
      </c>
      <c r="Y35" s="18">
        <v>0.48199999999999998</v>
      </c>
      <c r="Z35" s="22">
        <f t="shared" si="4"/>
        <v>0.48099999999999998</v>
      </c>
      <c r="AA35" s="34">
        <v>2.0760000000000001</v>
      </c>
      <c r="AB35" s="34">
        <v>2.0920000000000001</v>
      </c>
      <c r="AC35" s="35">
        <f t="shared" si="5"/>
        <v>2.0840000000000001</v>
      </c>
      <c r="AD35" s="105">
        <f t="shared" si="6"/>
        <v>9.2251257228528605</v>
      </c>
      <c r="AE35" s="105">
        <f t="shared" si="7"/>
        <v>0.10839960668750118</v>
      </c>
      <c r="AF35" s="103">
        <f t="shared" si="8"/>
        <v>148.78275148140216</v>
      </c>
      <c r="AG35" s="20">
        <v>0.14799999999999999</v>
      </c>
      <c r="AH35" s="20">
        <v>0.14699999999999999</v>
      </c>
      <c r="AI35" s="22">
        <f t="shared" si="9"/>
        <v>0.14799999999999999</v>
      </c>
      <c r="AJ35" s="34">
        <v>9.1999999999999998E-2</v>
      </c>
      <c r="AK35" s="34">
        <v>9.1999999999999998E-2</v>
      </c>
      <c r="AL35" s="35">
        <f t="shared" si="10"/>
        <v>9.1999999999999998E-2</v>
      </c>
      <c r="AM35" s="34">
        <v>8.3000000000000004E-2</v>
      </c>
      <c r="AN35" s="34">
        <v>8.4000000000000005E-2</v>
      </c>
      <c r="AO35" s="35">
        <f t="shared" si="11"/>
        <v>8.4000000000000005E-2</v>
      </c>
      <c r="AP35" s="20">
        <v>32.576000000000001</v>
      </c>
      <c r="AQ35" s="20">
        <v>32.631</v>
      </c>
      <c r="AR35" s="22">
        <f t="shared" si="12"/>
        <v>32.603999999999999</v>
      </c>
      <c r="AS35" s="103">
        <f t="shared" si="13"/>
        <v>919.64008687558169</v>
      </c>
      <c r="AT35" s="29">
        <v>7.9699999999999993E-2</v>
      </c>
      <c r="AU35" s="29">
        <v>8.0199999999999994E-2</v>
      </c>
      <c r="AV35" s="28">
        <f t="shared" si="14"/>
        <v>0.08</v>
      </c>
      <c r="AW35" s="87">
        <v>11.43</v>
      </c>
      <c r="AX35" s="38">
        <v>6.9592182613517017E-2</v>
      </c>
      <c r="AY35" s="87">
        <v>0.84</v>
      </c>
      <c r="AZ35" s="87"/>
      <c r="BA35" s="38">
        <v>0.16792854418415509</v>
      </c>
      <c r="BB35">
        <f t="shared" si="18"/>
        <v>0.16178367342259081</v>
      </c>
      <c r="BD35" s="106">
        <f t="shared" si="15"/>
        <v>0.10839960668750118</v>
      </c>
      <c r="BE35" s="106"/>
    </row>
    <row r="36" spans="1:57" x14ac:dyDescent="0.3">
      <c r="A36" s="94" t="s">
        <v>31</v>
      </c>
      <c r="B36" s="5" t="s">
        <v>102</v>
      </c>
      <c r="C36" s="6" t="s">
        <v>103</v>
      </c>
      <c r="D36" s="6" t="s">
        <v>36</v>
      </c>
      <c r="E36" s="24">
        <v>18.399999999999999</v>
      </c>
      <c r="F36" s="24">
        <v>6.7</v>
      </c>
      <c r="G36" s="48">
        <v>199</v>
      </c>
      <c r="H36" s="24">
        <v>8.9</v>
      </c>
      <c r="I36" s="24">
        <v>1</v>
      </c>
      <c r="J36" s="24">
        <v>3.8</v>
      </c>
      <c r="K36" s="43">
        <v>2.7</v>
      </c>
      <c r="L36" s="43">
        <v>2.5</v>
      </c>
      <c r="M36" s="43"/>
      <c r="N36" s="44">
        <f t="shared" si="0"/>
        <v>2.6</v>
      </c>
      <c r="O36" s="16">
        <v>2.2999999999999998</v>
      </c>
      <c r="P36" s="16">
        <v>2.2999999999999998</v>
      </c>
      <c r="Q36" s="21">
        <f t="shared" si="1"/>
        <v>2.2999999999999998</v>
      </c>
      <c r="R36" s="38">
        <v>2.2080000000000002</v>
      </c>
      <c r="S36" s="38">
        <v>2.16</v>
      </c>
      <c r="T36" s="37">
        <f t="shared" si="2"/>
        <v>2.1840000000000002</v>
      </c>
      <c r="U36" s="38">
        <v>2.1800000000000002</v>
      </c>
      <c r="V36" s="38">
        <v>2.1760000000000002</v>
      </c>
      <c r="W36" s="37">
        <f t="shared" si="3"/>
        <v>2.1779999999999999</v>
      </c>
      <c r="X36" s="18">
        <v>2.5000000000000001E-2</v>
      </c>
      <c r="Y36" s="18">
        <v>2.5999999999999999E-2</v>
      </c>
      <c r="Z36" s="22">
        <f t="shared" si="4"/>
        <v>2.5999999999999999E-2</v>
      </c>
      <c r="AA36" s="34">
        <v>1.74</v>
      </c>
      <c r="AB36" s="34">
        <v>1.7529999999999999</v>
      </c>
      <c r="AC36" s="35">
        <f t="shared" si="5"/>
        <v>1.7470000000000001</v>
      </c>
      <c r="AD36" s="105">
        <f t="shared" si="6"/>
        <v>7.733346755193832</v>
      </c>
      <c r="AE36" s="105">
        <f t="shared" si="7"/>
        <v>0.12931012039882797</v>
      </c>
      <c r="AF36" s="103">
        <f t="shared" si="8"/>
        <v>124.72335260940959</v>
      </c>
      <c r="AG36" s="20">
        <v>8.4000000000000005E-2</v>
      </c>
      <c r="AH36" s="20">
        <v>8.2000000000000003E-2</v>
      </c>
      <c r="AI36" s="22">
        <f t="shared" si="9"/>
        <v>8.3000000000000004E-2</v>
      </c>
      <c r="AJ36" s="34">
        <v>4.9000000000000002E-2</v>
      </c>
      <c r="AK36" s="34">
        <v>4.8000000000000001E-2</v>
      </c>
      <c r="AL36" s="35">
        <f t="shared" si="10"/>
        <v>4.9000000000000002E-2</v>
      </c>
      <c r="AM36" s="34">
        <v>3.7999999999999999E-2</v>
      </c>
      <c r="AN36" s="34">
        <v>3.7999999999999999E-2</v>
      </c>
      <c r="AO36" s="35">
        <f t="shared" si="11"/>
        <v>3.7999999999999999E-2</v>
      </c>
      <c r="AP36" s="20">
        <v>12.752000000000001</v>
      </c>
      <c r="AQ36" s="20">
        <v>12.815</v>
      </c>
      <c r="AR36" s="22">
        <f t="shared" si="12"/>
        <v>12.784000000000001</v>
      </c>
      <c r="AS36" s="103">
        <f t="shared" si="13"/>
        <v>360.59007700335655</v>
      </c>
      <c r="AT36" s="29">
        <v>5.6399999999999999E-2</v>
      </c>
      <c r="AU36" s="29">
        <v>5.5800000000000002E-2</v>
      </c>
      <c r="AV36" s="28">
        <f t="shared" si="14"/>
        <v>5.6099999999999997E-2</v>
      </c>
      <c r="AW36" s="87">
        <v>10.5</v>
      </c>
      <c r="AX36" s="38">
        <v>7.2751887491149983E-2</v>
      </c>
      <c r="AY36" s="87"/>
      <c r="AZ36" s="87">
        <v>5.0599999999999996</v>
      </c>
      <c r="BA36" s="38">
        <v>0.20455932574700084</v>
      </c>
      <c r="BC36">
        <f t="shared" si="16"/>
        <v>0.34588681320880776</v>
      </c>
      <c r="BD36" s="106"/>
      <c r="BE36" s="106">
        <f t="shared" si="17"/>
        <v>0.12931012039882797</v>
      </c>
    </row>
    <row r="37" spans="1:57" x14ac:dyDescent="0.3">
      <c r="A37" s="98" t="s">
        <v>32</v>
      </c>
      <c r="B37" s="5" t="s">
        <v>104</v>
      </c>
      <c r="C37" s="6" t="s">
        <v>44</v>
      </c>
      <c r="D37" s="6" t="s">
        <v>105</v>
      </c>
      <c r="E37" s="24">
        <v>19.899999999999999</v>
      </c>
      <c r="F37" s="24">
        <v>6.9</v>
      </c>
      <c r="G37" s="48">
        <v>340</v>
      </c>
      <c r="H37" s="24">
        <v>9.4</v>
      </c>
      <c r="I37" s="24">
        <v>2.4</v>
      </c>
      <c r="J37" s="24">
        <v>8</v>
      </c>
      <c r="K37" s="43">
        <v>6.1</v>
      </c>
      <c r="L37" s="43">
        <v>6.1</v>
      </c>
      <c r="M37" s="43"/>
      <c r="N37" s="44">
        <f t="shared" si="0"/>
        <v>6.1</v>
      </c>
      <c r="O37" s="16">
        <v>5.4</v>
      </c>
      <c r="P37" s="16">
        <v>5.3</v>
      </c>
      <c r="Q37" s="21">
        <f t="shared" si="1"/>
        <v>5.4</v>
      </c>
      <c r="R37" s="38">
        <v>4.7569999999999997</v>
      </c>
      <c r="S37" s="38">
        <v>4.7130000000000001</v>
      </c>
      <c r="T37" s="37">
        <f t="shared" si="2"/>
        <v>4.7350000000000003</v>
      </c>
      <c r="U37" s="38">
        <v>4.7169999999999996</v>
      </c>
      <c r="V37" s="38">
        <v>4.7279999999999998</v>
      </c>
      <c r="W37" s="37">
        <f t="shared" si="3"/>
        <v>4.7229999999999999</v>
      </c>
      <c r="X37" s="18">
        <v>0.15</v>
      </c>
      <c r="Y37" s="18">
        <v>0.153</v>
      </c>
      <c r="Z37" s="22">
        <f t="shared" si="4"/>
        <v>0.152</v>
      </c>
      <c r="AA37" s="34">
        <v>3.673</v>
      </c>
      <c r="AB37" s="34">
        <v>3.698</v>
      </c>
      <c r="AC37" s="35">
        <f t="shared" si="5"/>
        <v>3.6859999999999999</v>
      </c>
      <c r="AD37" s="105">
        <f t="shared" si="6"/>
        <v>16.316609124009425</v>
      </c>
      <c r="AE37" s="105">
        <f t="shared" si="7"/>
        <v>6.1287243715885092E-2</v>
      </c>
      <c r="AF37" s="103">
        <f t="shared" si="8"/>
        <v>263.15413721710576</v>
      </c>
      <c r="AG37" s="20">
        <v>0.23599999999999999</v>
      </c>
      <c r="AH37" s="20">
        <v>0.23599999999999999</v>
      </c>
      <c r="AI37" s="22">
        <f t="shared" si="9"/>
        <v>0.23599999999999999</v>
      </c>
      <c r="AJ37" s="34">
        <v>0.14099999999999999</v>
      </c>
      <c r="AK37" s="34">
        <v>0.14099999999999999</v>
      </c>
      <c r="AL37" s="35">
        <f t="shared" si="10"/>
        <v>0.14099999999999999</v>
      </c>
      <c r="AM37" s="34">
        <v>0.127</v>
      </c>
      <c r="AN37" s="34">
        <v>0.127</v>
      </c>
      <c r="AO37" s="35">
        <f t="shared" si="11"/>
        <v>0.127</v>
      </c>
      <c r="AP37" s="20">
        <v>25.785</v>
      </c>
      <c r="AQ37" s="20">
        <v>26.004000000000001</v>
      </c>
      <c r="AR37" s="22">
        <f t="shared" si="12"/>
        <v>25.895</v>
      </c>
      <c r="AS37" s="103">
        <f t="shared" si="13"/>
        <v>730.40363297887347</v>
      </c>
      <c r="AT37" s="29">
        <v>0.1318</v>
      </c>
      <c r="AU37" s="29">
        <v>0.13009999999999999</v>
      </c>
      <c r="AV37" s="28">
        <f t="shared" si="14"/>
        <v>0.13100000000000001</v>
      </c>
      <c r="AW37" s="87">
        <v>12.62</v>
      </c>
      <c r="AX37" s="38">
        <v>0.10131979559797036</v>
      </c>
      <c r="AY37" s="87">
        <v>5.42</v>
      </c>
      <c r="AZ37" s="87"/>
      <c r="BA37" s="38">
        <v>0.31756193012807948</v>
      </c>
      <c r="BB37">
        <f t="shared" si="18"/>
        <v>0.36028590950986872</v>
      </c>
      <c r="BD37" s="106">
        <f t="shared" si="15"/>
        <v>6.1287243715885092E-2</v>
      </c>
      <c r="BE37" s="106"/>
    </row>
    <row r="38" spans="1:57" x14ac:dyDescent="0.3">
      <c r="A38" s="94" t="s">
        <v>33</v>
      </c>
      <c r="B38" s="5" t="s">
        <v>106</v>
      </c>
      <c r="C38" s="6" t="s">
        <v>107</v>
      </c>
      <c r="D38" s="6" t="s">
        <v>36</v>
      </c>
      <c r="E38" s="24">
        <v>20.100000000000001</v>
      </c>
      <c r="F38" s="24">
        <v>7.7</v>
      </c>
      <c r="G38" s="48">
        <v>210</v>
      </c>
      <c r="H38" s="24">
        <v>10.3</v>
      </c>
      <c r="I38" s="24">
        <v>1.6</v>
      </c>
      <c r="J38" s="24">
        <v>4.2</v>
      </c>
      <c r="K38" s="43">
        <v>3</v>
      </c>
      <c r="L38" s="43">
        <v>2.9</v>
      </c>
      <c r="M38" s="43"/>
      <c r="N38" s="44">
        <f t="shared" si="0"/>
        <v>3</v>
      </c>
      <c r="O38" s="16">
        <v>2.5</v>
      </c>
      <c r="P38" s="16">
        <v>2.4</v>
      </c>
      <c r="Q38" s="21">
        <f t="shared" si="1"/>
        <v>2.5</v>
      </c>
      <c r="R38" s="38">
        <v>2.4420000000000002</v>
      </c>
      <c r="S38" s="38">
        <v>2.4020000000000001</v>
      </c>
      <c r="T38" s="37">
        <f t="shared" si="2"/>
        <v>2.4220000000000002</v>
      </c>
      <c r="U38" s="38">
        <v>2.4140000000000001</v>
      </c>
      <c r="V38" s="38">
        <v>2.4060000000000001</v>
      </c>
      <c r="W38" s="37">
        <f t="shared" si="3"/>
        <v>2.41</v>
      </c>
      <c r="X38" s="18">
        <v>2.5999999999999999E-2</v>
      </c>
      <c r="Y38" s="18">
        <v>2.7E-2</v>
      </c>
      <c r="Z38" s="22">
        <f t="shared" si="4"/>
        <v>2.7E-2</v>
      </c>
      <c r="AA38" s="34">
        <v>1.9470000000000001</v>
      </c>
      <c r="AB38" s="34">
        <v>1.9910000000000001</v>
      </c>
      <c r="AC38" s="35">
        <f t="shared" si="5"/>
        <v>1.9690000000000001</v>
      </c>
      <c r="AD38" s="105">
        <f t="shared" si="6"/>
        <v>8.7160616834439928</v>
      </c>
      <c r="AE38" s="105">
        <f t="shared" si="7"/>
        <v>0.11473071627057006</v>
      </c>
      <c r="AF38" s="103">
        <f t="shared" si="8"/>
        <v>140.57257085742845</v>
      </c>
      <c r="AG38" s="20">
        <v>9.5000000000000001E-2</v>
      </c>
      <c r="AH38" s="20">
        <v>9.1999999999999998E-2</v>
      </c>
      <c r="AI38" s="22">
        <f t="shared" si="9"/>
        <v>9.4E-2</v>
      </c>
      <c r="AJ38" s="34">
        <v>5.6000000000000001E-2</v>
      </c>
      <c r="AK38" s="34">
        <v>5.2999999999999999E-2</v>
      </c>
      <c r="AL38" s="35">
        <f t="shared" si="10"/>
        <v>5.5E-2</v>
      </c>
      <c r="AM38" s="34">
        <v>4.4999999999999998E-2</v>
      </c>
      <c r="AN38" s="34">
        <v>4.4999999999999998E-2</v>
      </c>
      <c r="AO38" s="35">
        <f t="shared" si="11"/>
        <v>4.4999999999999998E-2</v>
      </c>
      <c r="AP38" s="20">
        <v>14.598000000000001</v>
      </c>
      <c r="AQ38" s="20">
        <v>14.829000000000001</v>
      </c>
      <c r="AR38" s="22">
        <f t="shared" si="12"/>
        <v>14.714</v>
      </c>
      <c r="AS38" s="103">
        <f t="shared" si="13"/>
        <v>415.02834738950162</v>
      </c>
      <c r="AT38" s="29">
        <v>6.3600000000000004E-2</v>
      </c>
      <c r="AU38" s="29">
        <v>6.0400000000000002E-2</v>
      </c>
      <c r="AV38" s="28">
        <f t="shared" si="14"/>
        <v>6.2E-2</v>
      </c>
      <c r="AW38" s="87">
        <v>10.89</v>
      </c>
      <c r="AX38" s="38">
        <v>3.4075128109085404E-2</v>
      </c>
      <c r="AY38" s="87"/>
      <c r="AZ38" s="87">
        <v>4.53</v>
      </c>
      <c r="BA38" s="38">
        <v>0.16957278988888699</v>
      </c>
      <c r="BC38">
        <f t="shared" si="16"/>
        <v>0.33870595042873525</v>
      </c>
      <c r="BD38" s="106"/>
      <c r="BE38" s="106">
        <f t="shared" si="17"/>
        <v>0.11473071627057006</v>
      </c>
    </row>
    <row r="39" spans="1:57" x14ac:dyDescent="0.3">
      <c r="A39" s="31" t="s">
        <v>137</v>
      </c>
      <c r="B39" s="5" t="s">
        <v>138</v>
      </c>
      <c r="C39" s="6"/>
      <c r="D39" s="6"/>
      <c r="E39" s="24">
        <v>18</v>
      </c>
      <c r="F39" s="24">
        <v>7</v>
      </c>
      <c r="G39" s="48">
        <v>350</v>
      </c>
      <c r="H39" s="24">
        <v>8.1999999999999993</v>
      </c>
      <c r="I39" s="24">
        <v>13.3</v>
      </c>
      <c r="J39" s="24">
        <v>13.9</v>
      </c>
      <c r="K39" s="43">
        <v>11.2</v>
      </c>
      <c r="L39" s="43">
        <v>12.1</v>
      </c>
      <c r="M39" s="43">
        <v>11.4</v>
      </c>
      <c r="N39" s="44">
        <f t="shared" si="0"/>
        <v>11.6</v>
      </c>
      <c r="O39" s="16">
        <v>5.7</v>
      </c>
      <c r="P39" s="16">
        <v>5.5</v>
      </c>
      <c r="Q39" s="21">
        <f t="shared" si="1"/>
        <v>5.6</v>
      </c>
      <c r="R39" s="38">
        <v>8.25</v>
      </c>
      <c r="S39" s="38">
        <v>8.2919999999999998</v>
      </c>
      <c r="T39" s="37">
        <f t="shared" si="2"/>
        <v>8.2710000000000008</v>
      </c>
      <c r="U39" s="38">
        <v>7.6559999999999997</v>
      </c>
      <c r="V39" s="38">
        <v>7.6340000000000003</v>
      </c>
      <c r="W39" s="39">
        <f t="shared" si="3"/>
        <v>7.6449999999999996</v>
      </c>
      <c r="X39" s="18">
        <v>2.194</v>
      </c>
      <c r="Y39" s="18">
        <v>2.1629999999999998</v>
      </c>
      <c r="Z39" s="22">
        <f t="shared" si="4"/>
        <v>2.1789999999999998</v>
      </c>
      <c r="AA39" s="34">
        <v>4.0979999999999999</v>
      </c>
      <c r="AB39" s="34">
        <v>4.1219999999999999</v>
      </c>
      <c r="AC39" s="35">
        <f t="shared" si="5"/>
        <v>4.1100000000000003</v>
      </c>
      <c r="AD39" s="92">
        <f t="shared" ref="AD39:AD40" si="19">(AC39*62.004)/14.007</f>
        <v>18.193506104090812</v>
      </c>
      <c r="AE39" s="105">
        <f t="shared" ref="AE39" si="20">1/AD39</f>
        <v>5.4964666748601572E-2</v>
      </c>
      <c r="AF39" s="103">
        <f t="shared" ref="AF39" si="21">((AD39*0.001)/62.004)*1000*1000</f>
        <v>293.42471621332191</v>
      </c>
      <c r="AG39" s="20">
        <v>0.28100000000000003</v>
      </c>
      <c r="AH39" s="20">
        <v>0.29699999999999999</v>
      </c>
      <c r="AI39" s="22">
        <f t="shared" si="9"/>
        <v>0.28899999999999998</v>
      </c>
      <c r="AJ39" s="34">
        <v>0.1</v>
      </c>
      <c r="AK39" s="34">
        <v>9.8000000000000004E-2</v>
      </c>
      <c r="AL39" s="35">
        <f t="shared" si="10"/>
        <v>9.9000000000000005E-2</v>
      </c>
      <c r="AM39" s="34">
        <v>6.9000000000000006E-2</v>
      </c>
      <c r="AN39" s="34">
        <v>6.7000000000000004E-2</v>
      </c>
      <c r="AO39" s="35">
        <f t="shared" si="11"/>
        <v>6.8000000000000005E-2</v>
      </c>
      <c r="AP39" s="20">
        <v>42.97</v>
      </c>
      <c r="AQ39" s="20">
        <v>43.097000000000001</v>
      </c>
      <c r="AR39" s="22">
        <f t="shared" si="12"/>
        <v>43.033999999999999</v>
      </c>
      <c r="AS39" s="103">
        <f t="shared" si="13"/>
        <v>1213.8323978224691</v>
      </c>
      <c r="AT39" s="29">
        <v>0.10829999999999999</v>
      </c>
      <c r="AU39" s="29">
        <v>0.1072</v>
      </c>
      <c r="AV39" s="28">
        <f t="shared" si="14"/>
        <v>0.10780000000000001</v>
      </c>
      <c r="AW39" s="90">
        <v>9.77</v>
      </c>
      <c r="AX39" s="89">
        <v>5.1397801191638975E-2</v>
      </c>
      <c r="AY39" s="90">
        <v>-1.17</v>
      </c>
      <c r="BA39" s="89">
        <v>0.15493851186736279</v>
      </c>
      <c r="BB39">
        <f>AF39/AS39</f>
        <v>0.24173412798975003</v>
      </c>
      <c r="BD39" s="106">
        <f t="shared" si="15"/>
        <v>5.4964666748601572E-2</v>
      </c>
    </row>
    <row r="40" spans="1:57" x14ac:dyDescent="0.3">
      <c r="A40" s="41" t="s">
        <v>140</v>
      </c>
      <c r="B40" s="5" t="s">
        <v>89</v>
      </c>
      <c r="C40" s="6" t="s">
        <v>42</v>
      </c>
      <c r="D40" s="6" t="s">
        <v>36</v>
      </c>
      <c r="E40" s="24">
        <v>19.5</v>
      </c>
      <c r="F40" s="24">
        <v>7.4</v>
      </c>
      <c r="G40" s="48">
        <v>210</v>
      </c>
      <c r="H40" s="24">
        <v>11.1</v>
      </c>
      <c r="I40" s="24">
        <v>1.9</v>
      </c>
      <c r="J40" s="49">
        <v>4.5</v>
      </c>
      <c r="K40" s="43">
        <v>3.26</v>
      </c>
      <c r="L40" s="43">
        <v>3.28</v>
      </c>
      <c r="M40" s="43"/>
      <c r="N40" s="45">
        <f t="shared" si="0"/>
        <v>3.3</v>
      </c>
      <c r="O40" s="16">
        <v>2.5</v>
      </c>
      <c r="P40" s="16">
        <v>2.6</v>
      </c>
      <c r="Q40" s="24">
        <f t="shared" si="1"/>
        <v>2.6</v>
      </c>
      <c r="R40" s="4">
        <v>2.4140000000000001</v>
      </c>
      <c r="S40" s="4">
        <v>2.444</v>
      </c>
      <c r="T40" s="37">
        <f t="shared" si="2"/>
        <v>2.4289999999999998</v>
      </c>
      <c r="U40" s="4">
        <v>2.4089999999999998</v>
      </c>
      <c r="V40" s="4">
        <v>2.4169999999999998</v>
      </c>
      <c r="W40" s="39">
        <f t="shared" si="3"/>
        <v>2.4129999999999998</v>
      </c>
      <c r="X40" s="4">
        <v>8.8999999999999996E-2</v>
      </c>
      <c r="Y40" s="4">
        <v>8.7999999999999995E-2</v>
      </c>
      <c r="Z40" s="22">
        <f t="shared" si="4"/>
        <v>8.8999999999999996E-2</v>
      </c>
      <c r="AA40" s="34">
        <v>1.92</v>
      </c>
      <c r="AB40" s="34">
        <v>1.9139999999999999</v>
      </c>
      <c r="AC40" s="35">
        <f t="shared" si="5"/>
        <v>1.917</v>
      </c>
      <c r="AD40" s="92">
        <f t="shared" si="19"/>
        <v>8.4858762047547653</v>
      </c>
      <c r="AE40" s="92"/>
      <c r="AF40" s="92"/>
      <c r="AG40" s="5">
        <v>0.111</v>
      </c>
      <c r="AH40" s="5">
        <v>0.113</v>
      </c>
      <c r="AI40" s="22">
        <f t="shared" si="9"/>
        <v>0.112</v>
      </c>
      <c r="AJ40" s="38">
        <v>0.10299999999999999</v>
      </c>
      <c r="AK40" s="38">
        <v>0.10199999999999999</v>
      </c>
      <c r="AL40" s="35">
        <f t="shared" si="10"/>
        <v>0.10299999999999999</v>
      </c>
      <c r="AM40" s="38">
        <v>9.0999999999999998E-2</v>
      </c>
      <c r="AN40" s="34">
        <v>9.1999999999999998E-2</v>
      </c>
      <c r="AO40" s="35">
        <f t="shared" si="11"/>
        <v>9.1999999999999998E-2</v>
      </c>
      <c r="AP40" s="5">
        <v>14.103999999999999</v>
      </c>
      <c r="AQ40" s="5">
        <v>14.103999999999999</v>
      </c>
      <c r="AR40" s="22">
        <f t="shared" si="12"/>
        <v>14.103999999999999</v>
      </c>
      <c r="AT40" s="29">
        <v>6.2199999999999998E-2</v>
      </c>
      <c r="AU40" s="29">
        <v>6.1499999999999999E-2</v>
      </c>
      <c r="AV40" s="28">
        <f t="shared" si="14"/>
        <v>6.1899999999999997E-2</v>
      </c>
      <c r="AW40" s="90">
        <v>9</v>
      </c>
      <c r="AX40" s="89">
        <v>3.0816895645242624E-2</v>
      </c>
      <c r="AZ40" s="90">
        <v>5.53</v>
      </c>
      <c r="BA40" s="89">
        <v>0.11584150106429984</v>
      </c>
    </row>
    <row r="41" spans="1:57" x14ac:dyDescent="0.3">
      <c r="AW41" s="84"/>
      <c r="AX41" s="84"/>
      <c r="AY41" s="84"/>
      <c r="AZ41" s="84"/>
      <c r="BA41" s="84"/>
    </row>
    <row r="42" spans="1:57" x14ac:dyDescent="0.3">
      <c r="AW42" s="84"/>
      <c r="AX42" s="84"/>
      <c r="AY42" s="84"/>
      <c r="AZ42" s="84"/>
      <c r="BA42" s="84"/>
    </row>
    <row r="43" spans="1:57" x14ac:dyDescent="0.3">
      <c r="AW43" s="84"/>
      <c r="AX43" s="84"/>
      <c r="AY43" s="84"/>
      <c r="AZ43" s="84"/>
      <c r="BA43" s="84"/>
    </row>
    <row r="44" spans="1:57" x14ac:dyDescent="0.3">
      <c r="AW44" s="84"/>
      <c r="AX44" s="84"/>
      <c r="AY44" s="84"/>
      <c r="AZ44" s="84"/>
      <c r="BA44" s="84"/>
    </row>
  </sheetData>
  <mergeCells count="20">
    <mergeCell ref="J1:J2"/>
    <mergeCell ref="I1:I2"/>
    <mergeCell ref="AA1:AC1"/>
    <mergeCell ref="AG1:AI1"/>
    <mergeCell ref="AJ1:AL1"/>
    <mergeCell ref="K1:N1"/>
    <mergeCell ref="O1:Q1"/>
    <mergeCell ref="R1:T1"/>
    <mergeCell ref="A1:A2"/>
    <mergeCell ref="B1:B2"/>
    <mergeCell ref="C1:C2"/>
    <mergeCell ref="D1:D2"/>
    <mergeCell ref="E1:H1"/>
    <mergeCell ref="AW1:AX1"/>
    <mergeCell ref="AZ1:BA1"/>
    <mergeCell ref="U1:W1"/>
    <mergeCell ref="X1:Z1"/>
    <mergeCell ref="AT1:AV1"/>
    <mergeCell ref="AM1:AO1"/>
    <mergeCell ref="AP1:AR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44"/>
  <sheetViews>
    <sheetView topLeftCell="B1" zoomScale="60" zoomScaleNormal="60" workbookViewId="0">
      <pane xSplit="3" ySplit="2" topLeftCell="AQ3" activePane="bottomRight" state="frozen"/>
      <selection activeCell="B1" sqref="B1"/>
      <selection pane="topRight" activeCell="E1" sqref="E1"/>
      <selection pane="bottomLeft" activeCell="B3" sqref="B3"/>
      <selection pane="bottomRight" activeCell="BM49" sqref="BM49"/>
    </sheetView>
  </sheetViews>
  <sheetFormatPr defaultRowHeight="16.5" x14ac:dyDescent="0.3"/>
  <cols>
    <col min="1" max="1" width="9" style="1"/>
    <col min="2" max="2" width="29.875" customWidth="1"/>
    <col min="3" max="3" width="14.75" style="2" customWidth="1"/>
    <col min="4" max="4" width="10.375" style="2" customWidth="1"/>
    <col min="5" max="16" width="9" style="1"/>
    <col min="17" max="17" width="9" style="3"/>
    <col min="18" max="25" width="9" style="1"/>
  </cols>
  <sheetData>
    <row r="1" spans="1:59" s="1" customFormat="1" x14ac:dyDescent="0.3">
      <c r="A1" s="291" t="s">
        <v>118</v>
      </c>
      <c r="B1" s="293" t="s">
        <v>119</v>
      </c>
      <c r="C1" s="295" t="s">
        <v>120</v>
      </c>
      <c r="D1" s="295" t="s">
        <v>121</v>
      </c>
      <c r="E1" s="293" t="s">
        <v>122</v>
      </c>
      <c r="F1" s="293"/>
      <c r="G1" s="293"/>
      <c r="H1" s="293"/>
      <c r="I1" s="300" t="s">
        <v>123</v>
      </c>
      <c r="J1" s="300" t="s">
        <v>133</v>
      </c>
      <c r="K1" s="297" t="s">
        <v>124</v>
      </c>
      <c r="L1" s="298"/>
      <c r="M1" s="298"/>
      <c r="N1" s="299"/>
      <c r="O1" s="297" t="s">
        <v>125</v>
      </c>
      <c r="P1" s="298"/>
      <c r="Q1" s="299"/>
      <c r="R1" s="297" t="s">
        <v>135</v>
      </c>
      <c r="S1" s="298"/>
      <c r="T1" s="298"/>
      <c r="U1" s="297" t="s">
        <v>126</v>
      </c>
      <c r="V1" s="298"/>
      <c r="W1" s="298"/>
      <c r="X1" s="297" t="s">
        <v>127</v>
      </c>
      <c r="Y1" s="298"/>
      <c r="Z1" s="298"/>
      <c r="AA1" s="297" t="s">
        <v>128</v>
      </c>
      <c r="AB1" s="298"/>
      <c r="AC1" s="298"/>
      <c r="AD1" s="102" t="s">
        <v>163</v>
      </c>
      <c r="AE1" s="102" t="s">
        <v>168</v>
      </c>
      <c r="AF1" s="102" t="s">
        <v>166</v>
      </c>
      <c r="AG1" s="297" t="s">
        <v>129</v>
      </c>
      <c r="AH1" s="298"/>
      <c r="AI1" s="298"/>
      <c r="AJ1" s="297" t="s">
        <v>130</v>
      </c>
      <c r="AK1" s="298"/>
      <c r="AL1" s="298"/>
      <c r="AM1" s="297" t="s">
        <v>131</v>
      </c>
      <c r="AN1" s="298"/>
      <c r="AO1" s="298"/>
      <c r="AP1" s="297" t="s">
        <v>132</v>
      </c>
      <c r="AQ1" s="298"/>
      <c r="AR1" s="298"/>
      <c r="AS1" s="102" t="s">
        <v>165</v>
      </c>
      <c r="AT1" s="297" t="s">
        <v>134</v>
      </c>
      <c r="AU1" s="298"/>
      <c r="AV1" s="299"/>
      <c r="AW1" s="297" t="s">
        <v>160</v>
      </c>
      <c r="AX1" s="298"/>
      <c r="AY1" s="167"/>
      <c r="AZ1" s="297" t="s">
        <v>161</v>
      </c>
      <c r="BA1" s="298"/>
      <c r="BB1" s="298"/>
      <c r="BC1" s="298"/>
      <c r="BD1" s="116" t="s">
        <v>164</v>
      </c>
      <c r="BE1" s="117"/>
      <c r="BF1" s="117" t="s">
        <v>167</v>
      </c>
      <c r="BG1" s="117"/>
    </row>
    <row r="2" spans="1:59" s="1" customFormat="1" ht="17.25" thickBot="1" x14ac:dyDescent="0.35">
      <c r="A2" s="292"/>
      <c r="B2" s="294"/>
      <c r="C2" s="296"/>
      <c r="D2" s="296"/>
      <c r="E2" s="166" t="s">
        <v>111</v>
      </c>
      <c r="F2" s="166" t="s">
        <v>110</v>
      </c>
      <c r="G2" s="166" t="s">
        <v>112</v>
      </c>
      <c r="H2" s="166" t="s">
        <v>113</v>
      </c>
      <c r="I2" s="294"/>
      <c r="J2" s="294"/>
      <c r="K2" s="13" t="s">
        <v>115</v>
      </c>
      <c r="L2" s="13" t="s">
        <v>116</v>
      </c>
      <c r="M2" s="13" t="s">
        <v>117</v>
      </c>
      <c r="N2" s="166" t="s">
        <v>114</v>
      </c>
      <c r="O2" s="13" t="s">
        <v>115</v>
      </c>
      <c r="P2" s="13" t="s">
        <v>116</v>
      </c>
      <c r="Q2" s="166" t="s">
        <v>114</v>
      </c>
      <c r="R2" s="13" t="s">
        <v>115</v>
      </c>
      <c r="S2" s="13" t="s">
        <v>116</v>
      </c>
      <c r="T2" s="166" t="s">
        <v>114</v>
      </c>
      <c r="U2" s="13" t="s">
        <v>115</v>
      </c>
      <c r="V2" s="13" t="s">
        <v>116</v>
      </c>
      <c r="W2" s="166" t="s">
        <v>114</v>
      </c>
      <c r="X2" s="13" t="s">
        <v>115</v>
      </c>
      <c r="Y2" s="13" t="s">
        <v>116</v>
      </c>
      <c r="Z2" s="166" t="s">
        <v>114</v>
      </c>
      <c r="AA2" s="13" t="s">
        <v>115</v>
      </c>
      <c r="AB2" s="13" t="s">
        <v>116</v>
      </c>
      <c r="AC2" s="166" t="s">
        <v>114</v>
      </c>
      <c r="AD2" s="104"/>
      <c r="AE2" s="104"/>
      <c r="AF2" s="104"/>
      <c r="AG2" s="13" t="s">
        <v>115</v>
      </c>
      <c r="AH2" s="13" t="s">
        <v>116</v>
      </c>
      <c r="AI2" s="166" t="s">
        <v>114</v>
      </c>
      <c r="AJ2" s="13" t="s">
        <v>115</v>
      </c>
      <c r="AK2" s="13" t="s">
        <v>116</v>
      </c>
      <c r="AL2" s="166" t="s">
        <v>114</v>
      </c>
      <c r="AM2" s="13" t="s">
        <v>115</v>
      </c>
      <c r="AN2" s="13" t="s">
        <v>116</v>
      </c>
      <c r="AO2" s="166" t="s">
        <v>114</v>
      </c>
      <c r="AP2" s="13" t="s">
        <v>115</v>
      </c>
      <c r="AQ2" s="13" t="s">
        <v>116</v>
      </c>
      <c r="AR2" s="166" t="s">
        <v>114</v>
      </c>
      <c r="AS2" s="166"/>
      <c r="AT2" s="13" t="s">
        <v>115</v>
      </c>
      <c r="AU2" s="13" t="s">
        <v>116</v>
      </c>
      <c r="AV2" s="166" t="s">
        <v>114</v>
      </c>
      <c r="AW2" s="85" t="s">
        <v>114</v>
      </c>
      <c r="AX2" s="88" t="s">
        <v>162</v>
      </c>
      <c r="AY2" s="88"/>
      <c r="AZ2" s="85" t="s">
        <v>114</v>
      </c>
      <c r="BA2" s="85"/>
      <c r="BB2" s="85"/>
      <c r="BC2" s="88" t="s">
        <v>162</v>
      </c>
      <c r="BD2" s="117"/>
      <c r="BE2" s="117"/>
      <c r="BF2" s="117"/>
      <c r="BG2" s="117"/>
    </row>
    <row r="3" spans="1:59" x14ac:dyDescent="0.3">
      <c r="A3" s="8" t="s">
        <v>136</v>
      </c>
      <c r="B3" s="179" t="s">
        <v>34</v>
      </c>
      <c r="C3" s="180" t="s">
        <v>35</v>
      </c>
      <c r="D3" s="180" t="s">
        <v>36</v>
      </c>
      <c r="E3" s="181">
        <v>16</v>
      </c>
      <c r="F3" s="21">
        <v>6.6</v>
      </c>
      <c r="G3" s="47">
        <v>105</v>
      </c>
      <c r="H3" s="21">
        <v>10.4</v>
      </c>
      <c r="I3" s="21">
        <v>1.3</v>
      </c>
      <c r="J3" s="21">
        <v>2.4</v>
      </c>
      <c r="K3" s="42">
        <v>1.5</v>
      </c>
      <c r="L3" s="42">
        <v>1.5</v>
      </c>
      <c r="M3" s="42"/>
      <c r="N3" s="44">
        <f>ROUND(AVERAGE(K3:M3),1)</f>
        <v>1.5</v>
      </c>
      <c r="O3" s="15">
        <v>1.4</v>
      </c>
      <c r="P3" s="15">
        <v>1.4</v>
      </c>
      <c r="Q3" s="21">
        <f>ROUND(AVERAGE(O3:P3),1)</f>
        <v>1.4</v>
      </c>
      <c r="R3" s="36">
        <v>0.94199999999999995</v>
      </c>
      <c r="S3" s="36">
        <v>0.94</v>
      </c>
      <c r="T3" s="37">
        <f>ROUND(AVERAGE(R3:S3),3)</f>
        <v>0.94099999999999995</v>
      </c>
      <c r="U3" s="36">
        <v>0.88900000000000001</v>
      </c>
      <c r="V3" s="36">
        <v>0.877</v>
      </c>
      <c r="W3" s="37">
        <f>ROUND(AVERAGE(U3:V3),3)</f>
        <v>0.88300000000000001</v>
      </c>
      <c r="X3" s="17">
        <v>2.1999999999999999E-2</v>
      </c>
      <c r="Y3" s="17">
        <v>2.3E-2</v>
      </c>
      <c r="Z3" s="22">
        <f>ROUND(AVERAGE(X3:Y3),3)</f>
        <v>2.3E-2</v>
      </c>
      <c r="AA3" s="33">
        <v>0.69699999999999995</v>
      </c>
      <c r="AB3" s="33">
        <v>0.72399999999999998</v>
      </c>
      <c r="AC3" s="35">
        <f>ROUND(AVERAGE(AA3:AB3),3)</f>
        <v>0.71099999999999997</v>
      </c>
      <c r="AD3" s="105">
        <f>(AC3*62.004)/14.007</f>
        <v>3.1473437566930818</v>
      </c>
      <c r="AE3" s="105">
        <f>1/AD3</f>
        <v>0.31772824238643105</v>
      </c>
      <c r="AF3" s="103">
        <f>((AD3*0.001)/62.004)*1000*1000</f>
        <v>50.76033411865496</v>
      </c>
      <c r="AG3" s="19">
        <v>2.3E-2</v>
      </c>
      <c r="AH3" s="19">
        <v>0.02</v>
      </c>
      <c r="AI3" s="22">
        <f>ROUND(AVERAGE(AG3:AH3),3)</f>
        <v>2.1999999999999999E-2</v>
      </c>
      <c r="AJ3" s="33">
        <v>1.6E-2</v>
      </c>
      <c r="AK3" s="33">
        <v>1.2999999999999999E-2</v>
      </c>
      <c r="AL3" s="35">
        <f>ROUND(AVERAGE(AJ3:AK3),3)</f>
        <v>1.4999999999999999E-2</v>
      </c>
      <c r="AM3" s="33">
        <v>4.0000000000000001E-3</v>
      </c>
      <c r="AN3" s="33">
        <v>3.0000000000000001E-3</v>
      </c>
      <c r="AO3" s="35">
        <f>ROUND(AVERAGE(AM3:AN3),3)</f>
        <v>4.0000000000000001E-3</v>
      </c>
      <c r="AP3" s="19">
        <v>9.0990000000000002</v>
      </c>
      <c r="AQ3" s="19">
        <v>9.2100000000000009</v>
      </c>
      <c r="AR3" s="22">
        <f>ROUND(AVERAGE(AP3:AQ3),3)</f>
        <v>9.1549999999999994</v>
      </c>
      <c r="AS3" s="103">
        <f>((AR3*0.001)/35.453)*1000*1000</f>
        <v>258.22920486277604</v>
      </c>
      <c r="AT3" s="27">
        <v>4.5699999999999998E-2</v>
      </c>
      <c r="AU3" s="27">
        <v>4.6800000000000001E-2</v>
      </c>
      <c r="AV3" s="28">
        <f>ROUND(AVERAGE(AT3:AU3),4)</f>
        <v>4.6300000000000001E-2</v>
      </c>
      <c r="AW3" s="86">
        <v>3.78</v>
      </c>
      <c r="AX3" s="36">
        <v>5.2981081144404911E-2</v>
      </c>
      <c r="AY3" s="86"/>
      <c r="AZ3" s="86">
        <v>2.0099999999999998</v>
      </c>
      <c r="BA3" s="86"/>
      <c r="BB3" s="86"/>
      <c r="BC3" s="36">
        <v>0.36832336859662401</v>
      </c>
      <c r="BE3">
        <f>AF3/AS3</f>
        <v>0.19657084931826047</v>
      </c>
      <c r="BF3" s="106"/>
      <c r="BG3" s="106">
        <f>AE3</f>
        <v>0.31772824238643105</v>
      </c>
    </row>
    <row r="4" spans="1:59" x14ac:dyDescent="0.3">
      <c r="A4" s="98" t="s">
        <v>37</v>
      </c>
      <c r="B4" s="197" t="s">
        <v>38</v>
      </c>
      <c r="C4" s="198" t="s">
        <v>39</v>
      </c>
      <c r="D4" s="198" t="s">
        <v>40</v>
      </c>
      <c r="E4" s="199">
        <v>16.7</v>
      </c>
      <c r="F4" s="24">
        <v>6.7</v>
      </c>
      <c r="G4" s="48">
        <v>72</v>
      </c>
      <c r="H4" s="24">
        <v>10.1</v>
      </c>
      <c r="I4" s="24">
        <v>1.3</v>
      </c>
      <c r="J4" s="24">
        <v>2.6</v>
      </c>
      <c r="K4" s="43">
        <v>1.6</v>
      </c>
      <c r="L4" s="43">
        <v>1.6</v>
      </c>
      <c r="M4" s="43"/>
      <c r="N4" s="44">
        <f t="shared" ref="N4:N40" si="0">ROUND(AVERAGE(K4:M4),1)</f>
        <v>1.6</v>
      </c>
      <c r="O4" s="16">
        <v>1.5</v>
      </c>
      <c r="P4" s="16">
        <v>1.5</v>
      </c>
      <c r="Q4" s="21">
        <f t="shared" ref="Q4:Q40" si="1">ROUND(AVERAGE(O4:P4),1)</f>
        <v>1.5</v>
      </c>
      <c r="R4" s="38">
        <v>0.95</v>
      </c>
      <c r="S4" s="38">
        <v>0.94199999999999995</v>
      </c>
      <c r="T4" s="37">
        <f t="shared" ref="T4:T40" si="2">ROUND(AVERAGE(R4:S4),3)</f>
        <v>0.94599999999999995</v>
      </c>
      <c r="U4" s="38">
        <v>0.91200000000000003</v>
      </c>
      <c r="V4" s="38">
        <v>0.91700000000000004</v>
      </c>
      <c r="W4" s="37">
        <f t="shared" ref="W4:W40" si="3">ROUND(AVERAGE(U4:V4),3)</f>
        <v>0.91500000000000004</v>
      </c>
      <c r="X4" s="18">
        <v>2.1000000000000001E-2</v>
      </c>
      <c r="Y4" s="18">
        <v>2.1999999999999999E-2</v>
      </c>
      <c r="Z4" s="22">
        <f t="shared" ref="Z4:Z40" si="4">ROUND(AVERAGE(X4:Y4),3)</f>
        <v>2.1999999999999999E-2</v>
      </c>
      <c r="AA4" s="34">
        <v>0.74099999999999999</v>
      </c>
      <c r="AB4" s="34">
        <v>0.76300000000000001</v>
      </c>
      <c r="AC4" s="35">
        <f t="shared" ref="AC4:AC40" si="5">ROUND(AVERAGE(AA4:AB4),3)</f>
        <v>0.752</v>
      </c>
      <c r="AD4" s="105">
        <f t="shared" ref="AD4:AD40" si="6">(AC4*62.004)/14.007</f>
        <v>3.3288361533518951</v>
      </c>
      <c r="AE4" s="105">
        <f t="shared" ref="AE4:AE38" si="7">1/AD4</f>
        <v>0.30040529300100066</v>
      </c>
      <c r="AF4" s="103">
        <f t="shared" ref="AF4:AF38" si="8">((AD4*0.001)/62.004)*1000*1000</f>
        <v>53.68744199328907</v>
      </c>
      <c r="AG4" s="20">
        <v>2.4E-2</v>
      </c>
      <c r="AH4" s="20">
        <v>2.1000000000000001E-2</v>
      </c>
      <c r="AI4" s="22">
        <f t="shared" ref="AI4:AI40" si="9">ROUND(AVERAGE(AG4:AH4),3)</f>
        <v>2.3E-2</v>
      </c>
      <c r="AJ4" s="34">
        <v>1.2E-2</v>
      </c>
      <c r="AK4" s="34">
        <v>1.2E-2</v>
      </c>
      <c r="AL4" s="35">
        <f t="shared" ref="AL4:AL40" si="10">ROUND(AVERAGE(AJ4:AK4),3)</f>
        <v>1.2E-2</v>
      </c>
      <c r="AM4" s="34">
        <v>2E-3</v>
      </c>
      <c r="AN4" s="34">
        <v>3.0000000000000001E-3</v>
      </c>
      <c r="AO4" s="35">
        <f t="shared" ref="AO4:AO40" si="11">ROUND(AVERAGE(AM4:AN4),3)</f>
        <v>3.0000000000000001E-3</v>
      </c>
      <c r="AP4" s="20">
        <v>4.6879999999999997</v>
      </c>
      <c r="AQ4" s="20">
        <v>4.7409999999999997</v>
      </c>
      <c r="AR4" s="22">
        <f t="shared" ref="AR4:AR40" si="12">ROUND(AVERAGE(AP4:AQ4),3)</f>
        <v>4.7149999999999999</v>
      </c>
      <c r="AS4" s="103">
        <f t="shared" ref="AS4:AS39" si="13">((AR4*0.001)/35.453)*1000*1000</f>
        <v>132.99297661692944</v>
      </c>
      <c r="AT4" s="29">
        <v>4.4600000000000001E-2</v>
      </c>
      <c r="AU4" s="29">
        <v>4.3400000000000001E-2</v>
      </c>
      <c r="AV4" s="28">
        <f t="shared" ref="AV4:AV40" si="14">ROUND(AVERAGE(AT4:AU4),4)</f>
        <v>4.3999999999999997E-2</v>
      </c>
      <c r="AW4" s="87">
        <v>4.2699999999999996</v>
      </c>
      <c r="AX4" s="38">
        <v>0.17912911649961213</v>
      </c>
      <c r="AY4" s="87">
        <v>2.37</v>
      </c>
      <c r="AZ4" s="87"/>
      <c r="BA4" s="87"/>
      <c r="BB4" s="87"/>
      <c r="BC4" s="38">
        <v>0.25867599765917554</v>
      </c>
      <c r="BD4">
        <f>AF4/AS4</f>
        <v>0.4036862950133781</v>
      </c>
      <c r="BF4" s="106">
        <f t="shared" ref="BF4:BF37" si="15">AE4</f>
        <v>0.30040529300100066</v>
      </c>
      <c r="BG4" s="106"/>
    </row>
    <row r="5" spans="1:59" x14ac:dyDescent="0.3">
      <c r="A5" s="163" t="s">
        <v>0</v>
      </c>
      <c r="B5" s="197" t="s">
        <v>41</v>
      </c>
      <c r="C5" s="198" t="s">
        <v>42</v>
      </c>
      <c r="D5" s="198" t="s">
        <v>36</v>
      </c>
      <c r="E5" s="199">
        <v>16.399999999999999</v>
      </c>
      <c r="F5" s="24">
        <v>6.2</v>
      </c>
      <c r="G5" s="48">
        <v>87</v>
      </c>
      <c r="H5" s="24">
        <v>10.6</v>
      </c>
      <c r="I5" s="24">
        <v>1.3</v>
      </c>
      <c r="J5" s="24">
        <v>2.5</v>
      </c>
      <c r="K5" s="43">
        <v>1.5</v>
      </c>
      <c r="L5" s="43">
        <v>1.7</v>
      </c>
      <c r="M5" s="43"/>
      <c r="N5" s="44">
        <f t="shared" si="0"/>
        <v>1.6</v>
      </c>
      <c r="O5" s="16">
        <v>1.5</v>
      </c>
      <c r="P5" s="16">
        <v>1.4</v>
      </c>
      <c r="Q5" s="21">
        <f t="shared" si="1"/>
        <v>1.5</v>
      </c>
      <c r="R5" s="38">
        <v>0.99</v>
      </c>
      <c r="S5" s="38">
        <v>0.99</v>
      </c>
      <c r="T5" s="37">
        <f t="shared" si="2"/>
        <v>0.99</v>
      </c>
      <c r="U5" s="38">
        <v>0.92700000000000005</v>
      </c>
      <c r="V5" s="38">
        <v>0.91900000000000004</v>
      </c>
      <c r="W5" s="37">
        <f t="shared" si="3"/>
        <v>0.92300000000000004</v>
      </c>
      <c r="X5" s="18">
        <v>2.7E-2</v>
      </c>
      <c r="Y5" s="18">
        <v>2.8000000000000001E-2</v>
      </c>
      <c r="Z5" s="22">
        <f t="shared" si="4"/>
        <v>2.8000000000000001E-2</v>
      </c>
      <c r="AA5" s="34">
        <v>0.753</v>
      </c>
      <c r="AB5" s="34">
        <v>0.76800000000000002</v>
      </c>
      <c r="AC5" s="35">
        <f t="shared" si="5"/>
        <v>0.76100000000000001</v>
      </c>
      <c r="AD5" s="105">
        <f t="shared" si="6"/>
        <v>3.3686759477404156</v>
      </c>
      <c r="AE5" s="105">
        <f t="shared" si="7"/>
        <v>0.29685253657917537</v>
      </c>
      <c r="AF5" s="103">
        <f t="shared" si="8"/>
        <v>54.329977868208751</v>
      </c>
      <c r="AG5" s="20">
        <v>2.5000000000000001E-2</v>
      </c>
      <c r="AH5" s="20">
        <v>2.3E-2</v>
      </c>
      <c r="AI5" s="22">
        <f t="shared" si="9"/>
        <v>2.4E-2</v>
      </c>
      <c r="AJ5" s="34">
        <v>1.2999999999999999E-2</v>
      </c>
      <c r="AK5" s="34">
        <v>1.2999999999999999E-2</v>
      </c>
      <c r="AL5" s="35">
        <f t="shared" si="10"/>
        <v>1.2999999999999999E-2</v>
      </c>
      <c r="AM5" s="34">
        <v>3.0000000000000001E-3</v>
      </c>
      <c r="AN5" s="34">
        <v>2E-3</v>
      </c>
      <c r="AO5" s="35">
        <f t="shared" si="11"/>
        <v>3.0000000000000001E-3</v>
      </c>
      <c r="AP5" s="20">
        <v>6.3470000000000004</v>
      </c>
      <c r="AQ5" s="20">
        <v>6.4059999999999997</v>
      </c>
      <c r="AR5" s="22">
        <f t="shared" si="12"/>
        <v>6.3769999999999998</v>
      </c>
      <c r="AS5" s="103">
        <f t="shared" si="13"/>
        <v>179.87194313598283</v>
      </c>
      <c r="AT5" s="29">
        <v>4.5400000000000003E-2</v>
      </c>
      <c r="AU5" s="29">
        <v>4.4499999999999998E-2</v>
      </c>
      <c r="AV5" s="28">
        <f t="shared" si="14"/>
        <v>4.4999999999999998E-2</v>
      </c>
      <c r="AW5" s="87">
        <v>4.5</v>
      </c>
      <c r="AX5" s="38">
        <v>0.21436332770641989</v>
      </c>
      <c r="AY5" s="87"/>
      <c r="AZ5" s="87">
        <v>2.29</v>
      </c>
      <c r="BA5" s="87"/>
      <c r="BB5" s="87"/>
      <c r="BC5" s="38">
        <v>0.17683317861991263</v>
      </c>
      <c r="BE5">
        <f t="shared" ref="BE5:BE38" si="16">AF5/AS5</f>
        <v>0.30204809555615575</v>
      </c>
      <c r="BF5" s="106"/>
      <c r="BG5" s="106">
        <f t="shared" ref="BG5:BG38" si="17">AE5</f>
        <v>0.29685253657917537</v>
      </c>
    </row>
    <row r="6" spans="1:59" x14ac:dyDescent="0.3">
      <c r="A6" s="98" t="s">
        <v>1</v>
      </c>
      <c r="B6" s="197" t="s">
        <v>43</v>
      </c>
      <c r="C6" s="198" t="s">
        <v>44</v>
      </c>
      <c r="D6" s="198" t="s">
        <v>45</v>
      </c>
      <c r="E6" s="199">
        <v>16.399999999999999</v>
      </c>
      <c r="F6" s="24">
        <v>6.5</v>
      </c>
      <c r="G6" s="48">
        <v>63</v>
      </c>
      <c r="H6" s="24">
        <v>10.4</v>
      </c>
      <c r="I6" s="24">
        <v>1.1000000000000001</v>
      </c>
      <c r="J6" s="24">
        <v>2.8</v>
      </c>
      <c r="K6" s="43">
        <v>1.7</v>
      </c>
      <c r="L6" s="43">
        <v>1.8</v>
      </c>
      <c r="M6" s="43"/>
      <c r="N6" s="44">
        <f t="shared" si="0"/>
        <v>1.8</v>
      </c>
      <c r="O6" s="16">
        <v>1.7</v>
      </c>
      <c r="P6" s="16">
        <v>1.6</v>
      </c>
      <c r="Q6" s="21">
        <f t="shared" si="1"/>
        <v>1.7</v>
      </c>
      <c r="R6" s="38">
        <v>0.66200000000000003</v>
      </c>
      <c r="S6" s="38">
        <v>0.68300000000000005</v>
      </c>
      <c r="T6" s="37">
        <f t="shared" si="2"/>
        <v>0.67300000000000004</v>
      </c>
      <c r="U6" s="38">
        <v>0.63200000000000001</v>
      </c>
      <c r="V6" s="38">
        <v>0.64300000000000002</v>
      </c>
      <c r="W6" s="37">
        <f t="shared" si="3"/>
        <v>0.63800000000000001</v>
      </c>
      <c r="X6" s="18">
        <v>3.2000000000000001E-2</v>
      </c>
      <c r="Y6" s="18">
        <v>2.5999999999999999E-2</v>
      </c>
      <c r="Z6" s="22">
        <f t="shared" si="4"/>
        <v>2.9000000000000001E-2</v>
      </c>
      <c r="AA6" s="34">
        <v>0.497</v>
      </c>
      <c r="AB6" s="34">
        <v>0.496</v>
      </c>
      <c r="AC6" s="35">
        <f t="shared" si="5"/>
        <v>0.497</v>
      </c>
      <c r="AD6" s="105">
        <f t="shared" si="6"/>
        <v>2.2000419790104946</v>
      </c>
      <c r="AE6" s="105">
        <f t="shared" si="7"/>
        <v>0.45453678136167502</v>
      </c>
      <c r="AF6" s="103">
        <f t="shared" si="8"/>
        <v>35.482258870564714</v>
      </c>
      <c r="AG6" s="20">
        <v>2.1000000000000001E-2</v>
      </c>
      <c r="AH6" s="20">
        <v>1.9E-2</v>
      </c>
      <c r="AI6" s="22">
        <f t="shared" si="9"/>
        <v>0.02</v>
      </c>
      <c r="AJ6" s="34">
        <v>1.0999999999999999E-2</v>
      </c>
      <c r="AK6" s="34">
        <v>1.2E-2</v>
      </c>
      <c r="AL6" s="35">
        <f t="shared" si="10"/>
        <v>1.2E-2</v>
      </c>
      <c r="AM6" s="34">
        <v>0</v>
      </c>
      <c r="AN6" s="34">
        <v>0</v>
      </c>
      <c r="AO6" s="35">
        <f t="shared" si="11"/>
        <v>0</v>
      </c>
      <c r="AP6" s="20">
        <v>4.2880000000000003</v>
      </c>
      <c r="AQ6" s="20">
        <v>4.22</v>
      </c>
      <c r="AR6" s="22">
        <f t="shared" si="12"/>
        <v>4.2539999999999996</v>
      </c>
      <c r="AS6" s="103">
        <f t="shared" si="13"/>
        <v>119.9898457112233</v>
      </c>
      <c r="AT6" s="29">
        <v>6.1899999999999997E-2</v>
      </c>
      <c r="AU6" s="29">
        <v>6.0299999999999999E-2</v>
      </c>
      <c r="AV6" s="28">
        <f t="shared" si="14"/>
        <v>6.1100000000000002E-2</v>
      </c>
      <c r="AW6" s="87">
        <v>2.41</v>
      </c>
      <c r="AX6" s="38">
        <v>5.6765923839899236E-2</v>
      </c>
      <c r="AY6" s="87">
        <v>2.35</v>
      </c>
      <c r="AZ6" s="87"/>
      <c r="BA6" s="87"/>
      <c r="BB6" s="87"/>
      <c r="BC6" s="38">
        <v>0.29190826274658882</v>
      </c>
      <c r="BD6">
        <f t="shared" ref="BD6:BD37" si="18">AF6/AS6</f>
        <v>0.2957105133375954</v>
      </c>
      <c r="BF6" s="106">
        <f t="shared" si="15"/>
        <v>0.45453678136167502</v>
      </c>
      <c r="BG6" s="106"/>
    </row>
    <row r="7" spans="1:59" x14ac:dyDescent="0.3">
      <c r="A7" s="163" t="s">
        <v>2</v>
      </c>
      <c r="B7" s="197" t="s">
        <v>46</v>
      </c>
      <c r="C7" s="198" t="s">
        <v>47</v>
      </c>
      <c r="D7" s="198" t="s">
        <v>36</v>
      </c>
      <c r="E7" s="199">
        <v>16.899999999999999</v>
      </c>
      <c r="F7" s="24">
        <v>6.3</v>
      </c>
      <c r="G7" s="48">
        <v>83</v>
      </c>
      <c r="H7" s="24">
        <v>9.8000000000000007</v>
      </c>
      <c r="I7" s="24">
        <v>1.3</v>
      </c>
      <c r="J7" s="24">
        <v>3.1</v>
      </c>
      <c r="K7" s="43">
        <v>1.9</v>
      </c>
      <c r="L7" s="43">
        <v>2</v>
      </c>
      <c r="M7" s="43"/>
      <c r="N7" s="44">
        <f t="shared" si="0"/>
        <v>2</v>
      </c>
      <c r="O7" s="16">
        <v>1.8</v>
      </c>
      <c r="P7" s="16">
        <v>1.7</v>
      </c>
      <c r="Q7" s="21">
        <f t="shared" si="1"/>
        <v>1.8</v>
      </c>
      <c r="R7" s="38">
        <v>0.97699999999999998</v>
      </c>
      <c r="S7" s="38">
        <v>0.98599999999999999</v>
      </c>
      <c r="T7" s="37">
        <f t="shared" si="2"/>
        <v>0.98199999999999998</v>
      </c>
      <c r="U7" s="38">
        <v>0.91</v>
      </c>
      <c r="V7" s="38">
        <v>0.90700000000000003</v>
      </c>
      <c r="W7" s="37">
        <f t="shared" si="3"/>
        <v>0.90900000000000003</v>
      </c>
      <c r="X7" s="18">
        <v>5.0999999999999997E-2</v>
      </c>
      <c r="Y7" s="18">
        <v>5.1999999999999998E-2</v>
      </c>
      <c r="Z7" s="22">
        <f t="shared" si="4"/>
        <v>5.1999999999999998E-2</v>
      </c>
      <c r="AA7" s="34">
        <v>0.71399999999999997</v>
      </c>
      <c r="AB7" s="34">
        <v>0.73</v>
      </c>
      <c r="AC7" s="35">
        <f t="shared" si="5"/>
        <v>0.72199999999999998</v>
      </c>
      <c r="AD7" s="105">
        <f t="shared" si="6"/>
        <v>3.196036838723495</v>
      </c>
      <c r="AE7" s="105">
        <f t="shared" si="7"/>
        <v>0.31288750739162396</v>
      </c>
      <c r="AF7" s="103">
        <f t="shared" si="8"/>
        <v>51.545655743556786</v>
      </c>
      <c r="AG7" s="20">
        <v>3.2000000000000001E-2</v>
      </c>
      <c r="AH7" s="20">
        <v>0.03</v>
      </c>
      <c r="AI7" s="22">
        <f t="shared" si="9"/>
        <v>3.1E-2</v>
      </c>
      <c r="AJ7" s="34">
        <v>1.7999999999999999E-2</v>
      </c>
      <c r="AK7" s="34">
        <v>1.9E-2</v>
      </c>
      <c r="AL7" s="35">
        <f t="shared" si="10"/>
        <v>1.9E-2</v>
      </c>
      <c r="AM7" s="34">
        <v>5.0000000000000001E-3</v>
      </c>
      <c r="AN7" s="34">
        <v>5.0000000000000001E-3</v>
      </c>
      <c r="AO7" s="35">
        <f t="shared" si="11"/>
        <v>5.0000000000000001E-3</v>
      </c>
      <c r="AP7" s="20">
        <v>6.093</v>
      </c>
      <c r="AQ7" s="20">
        <v>6.1130000000000004</v>
      </c>
      <c r="AR7" s="22">
        <f t="shared" si="12"/>
        <v>6.1029999999999998</v>
      </c>
      <c r="AS7" s="103">
        <f t="shared" si="13"/>
        <v>172.14340112261303</v>
      </c>
      <c r="AT7" s="29">
        <v>5.7500000000000002E-2</v>
      </c>
      <c r="AU7" s="29">
        <v>5.6300000000000003E-2</v>
      </c>
      <c r="AV7" s="28">
        <f t="shared" si="14"/>
        <v>5.6899999999999999E-2</v>
      </c>
      <c r="AW7" s="87">
        <v>4.5599999999999996</v>
      </c>
      <c r="AX7" s="38">
        <v>2.2402045166237262E-2</v>
      </c>
      <c r="AY7" s="87"/>
      <c r="AZ7" s="87">
        <v>2.99</v>
      </c>
      <c r="BA7" s="87"/>
      <c r="BB7" s="87"/>
      <c r="BC7" s="38">
        <v>9.0935473504009046E-2</v>
      </c>
      <c r="BE7">
        <f t="shared" si="16"/>
        <v>0.29943439834119595</v>
      </c>
      <c r="BF7" s="106"/>
      <c r="BG7" s="106">
        <f t="shared" si="17"/>
        <v>0.31288750739162396</v>
      </c>
    </row>
    <row r="8" spans="1:59" x14ac:dyDescent="0.3">
      <c r="A8" s="98" t="s">
        <v>3</v>
      </c>
      <c r="B8" s="197" t="s">
        <v>46</v>
      </c>
      <c r="C8" s="198" t="s">
        <v>44</v>
      </c>
      <c r="D8" s="198" t="s">
        <v>48</v>
      </c>
      <c r="E8" s="199">
        <v>17</v>
      </c>
      <c r="F8" s="24">
        <v>6.5</v>
      </c>
      <c r="G8" s="48">
        <v>90</v>
      </c>
      <c r="H8" s="24">
        <v>10.5</v>
      </c>
      <c r="I8" s="24">
        <v>1.7</v>
      </c>
      <c r="J8" s="24">
        <v>2.9</v>
      </c>
      <c r="K8" s="43">
        <v>1.6</v>
      </c>
      <c r="L8" s="43">
        <v>1.7</v>
      </c>
      <c r="M8" s="43"/>
      <c r="N8" s="44">
        <f t="shared" si="0"/>
        <v>1.7</v>
      </c>
      <c r="O8" s="16">
        <v>1.6</v>
      </c>
      <c r="P8" s="16">
        <v>1.5</v>
      </c>
      <c r="Q8" s="21">
        <f t="shared" si="1"/>
        <v>1.6</v>
      </c>
      <c r="R8" s="38">
        <v>1.052</v>
      </c>
      <c r="S8" s="38">
        <v>1.0509999999999999</v>
      </c>
      <c r="T8" s="37">
        <f t="shared" si="2"/>
        <v>1.052</v>
      </c>
      <c r="U8" s="38">
        <v>1.0009999999999999</v>
      </c>
      <c r="V8" s="38">
        <v>1</v>
      </c>
      <c r="W8" s="37">
        <f t="shared" si="3"/>
        <v>1.0009999999999999</v>
      </c>
      <c r="X8" s="18">
        <v>0.03</v>
      </c>
      <c r="Y8" s="18">
        <v>0.03</v>
      </c>
      <c r="Z8" s="22">
        <f t="shared" si="4"/>
        <v>0.03</v>
      </c>
      <c r="AA8" s="34">
        <v>0.80900000000000005</v>
      </c>
      <c r="AB8" s="34">
        <v>0.82</v>
      </c>
      <c r="AC8" s="35">
        <f t="shared" si="5"/>
        <v>0.81499999999999995</v>
      </c>
      <c r="AD8" s="105">
        <f t="shared" si="6"/>
        <v>3.6077147140715353</v>
      </c>
      <c r="AE8" s="105">
        <f t="shared" si="7"/>
        <v>0.27718377955429752</v>
      </c>
      <c r="AF8" s="103">
        <f t="shared" si="8"/>
        <v>58.185193117726854</v>
      </c>
      <c r="AG8" s="20">
        <v>0.04</v>
      </c>
      <c r="AH8" s="20">
        <v>3.5000000000000003E-2</v>
      </c>
      <c r="AI8" s="22">
        <f t="shared" si="9"/>
        <v>3.7999999999999999E-2</v>
      </c>
      <c r="AJ8" s="34">
        <v>2.4E-2</v>
      </c>
      <c r="AK8" s="34">
        <v>2.5000000000000001E-2</v>
      </c>
      <c r="AL8" s="35">
        <f t="shared" si="10"/>
        <v>2.5000000000000001E-2</v>
      </c>
      <c r="AM8" s="34">
        <v>1.0999999999999999E-2</v>
      </c>
      <c r="AN8" s="34">
        <v>1.2E-2</v>
      </c>
      <c r="AO8" s="35">
        <f t="shared" si="11"/>
        <v>1.2E-2</v>
      </c>
      <c r="AP8" s="20">
        <v>5.8970000000000002</v>
      </c>
      <c r="AQ8" s="20">
        <v>5.9550000000000001</v>
      </c>
      <c r="AR8" s="22">
        <f t="shared" si="12"/>
        <v>5.9260000000000002</v>
      </c>
      <c r="AS8" s="103">
        <f t="shared" si="13"/>
        <v>167.150875807407</v>
      </c>
      <c r="AT8" s="29">
        <v>4.87E-2</v>
      </c>
      <c r="AU8" s="29">
        <v>4.7199999999999999E-2</v>
      </c>
      <c r="AV8" s="28">
        <f t="shared" si="14"/>
        <v>4.8000000000000001E-2</v>
      </c>
      <c r="AW8" s="87">
        <v>5.95</v>
      </c>
      <c r="AX8" s="38">
        <v>4.9977287523670082E-2</v>
      </c>
      <c r="AY8" s="87">
        <v>2.46</v>
      </c>
      <c r="AZ8" s="87"/>
      <c r="BA8" s="87"/>
      <c r="BB8" s="87"/>
      <c r="BC8" s="38">
        <v>0.21477812030745105</v>
      </c>
      <c r="BD8">
        <f t="shared" si="18"/>
        <v>0.34809983995996796</v>
      </c>
      <c r="BF8" s="106">
        <f t="shared" si="15"/>
        <v>0.27718377955429752</v>
      </c>
      <c r="BG8" s="106"/>
    </row>
    <row r="9" spans="1:59" x14ac:dyDescent="0.3">
      <c r="A9" s="99" t="s">
        <v>4</v>
      </c>
      <c r="B9" s="197" t="s">
        <v>49</v>
      </c>
      <c r="C9" s="198" t="s">
        <v>44</v>
      </c>
      <c r="D9" s="198" t="s">
        <v>36</v>
      </c>
      <c r="E9" s="199">
        <v>16.899999999999999</v>
      </c>
      <c r="F9" s="24">
        <v>6.2</v>
      </c>
      <c r="G9" s="48">
        <v>85</v>
      </c>
      <c r="H9" s="24">
        <v>9.5</v>
      </c>
      <c r="I9" s="24">
        <v>1.3</v>
      </c>
      <c r="J9" s="24">
        <v>3.3</v>
      </c>
      <c r="K9" s="43">
        <v>2.2000000000000002</v>
      </c>
      <c r="L9" s="43">
        <v>2.2000000000000002</v>
      </c>
      <c r="M9" s="43"/>
      <c r="N9" s="44">
        <f t="shared" si="0"/>
        <v>2.2000000000000002</v>
      </c>
      <c r="O9" s="16">
        <v>1.9</v>
      </c>
      <c r="P9" s="16">
        <v>1.9</v>
      </c>
      <c r="Q9" s="21">
        <f t="shared" si="1"/>
        <v>1.9</v>
      </c>
      <c r="R9" s="38">
        <v>1.06</v>
      </c>
      <c r="S9" s="38">
        <v>1.0569999999999999</v>
      </c>
      <c r="T9" s="37">
        <f t="shared" si="2"/>
        <v>1.0589999999999999</v>
      </c>
      <c r="U9" s="38">
        <v>0.97799999999999998</v>
      </c>
      <c r="V9" s="38">
        <v>0.98099999999999998</v>
      </c>
      <c r="W9" s="37">
        <f t="shared" si="3"/>
        <v>0.98</v>
      </c>
      <c r="X9" s="18">
        <v>4.3999999999999997E-2</v>
      </c>
      <c r="Y9" s="18">
        <v>4.4999999999999998E-2</v>
      </c>
      <c r="Z9" s="22">
        <f t="shared" si="4"/>
        <v>4.4999999999999998E-2</v>
      </c>
      <c r="AA9" s="34">
        <v>0.77400000000000002</v>
      </c>
      <c r="AB9" s="34">
        <v>0.79</v>
      </c>
      <c r="AC9" s="35">
        <f t="shared" si="5"/>
        <v>0.78200000000000003</v>
      </c>
      <c r="AD9" s="105">
        <f t="shared" si="6"/>
        <v>3.4616354679802956</v>
      </c>
      <c r="AE9" s="105">
        <f t="shared" si="7"/>
        <v>0.28888079326950444</v>
      </c>
      <c r="AF9" s="103">
        <f t="shared" si="8"/>
        <v>55.829228243021348</v>
      </c>
      <c r="AG9" s="20">
        <v>3.6999999999999998E-2</v>
      </c>
      <c r="AH9" s="20">
        <v>3.4000000000000002E-2</v>
      </c>
      <c r="AI9" s="22">
        <f t="shared" si="9"/>
        <v>3.5999999999999997E-2</v>
      </c>
      <c r="AJ9" s="34">
        <v>2.1000000000000001E-2</v>
      </c>
      <c r="AK9" s="34">
        <v>2.1999999999999999E-2</v>
      </c>
      <c r="AL9" s="35">
        <f t="shared" si="10"/>
        <v>2.1999999999999999E-2</v>
      </c>
      <c r="AM9" s="34">
        <v>6.0000000000000001E-3</v>
      </c>
      <c r="AN9" s="34">
        <v>8.0000000000000002E-3</v>
      </c>
      <c r="AO9" s="35">
        <f t="shared" si="11"/>
        <v>7.0000000000000001E-3</v>
      </c>
      <c r="AP9" s="20">
        <v>6.0759999999999996</v>
      </c>
      <c r="AQ9" s="20">
        <v>6.1139999999999999</v>
      </c>
      <c r="AR9" s="22">
        <f t="shared" si="12"/>
        <v>6.0949999999999998</v>
      </c>
      <c r="AS9" s="103">
        <f t="shared" si="13"/>
        <v>171.9177502609088</v>
      </c>
      <c r="AT9" s="29">
        <v>6.0600000000000001E-2</v>
      </c>
      <c r="AU9" s="29">
        <v>5.9200000000000003E-2</v>
      </c>
      <c r="AV9" s="28">
        <f t="shared" si="14"/>
        <v>5.9900000000000002E-2</v>
      </c>
      <c r="AW9" s="87">
        <v>5.22</v>
      </c>
      <c r="AX9" s="38">
        <v>0.1582088700050201</v>
      </c>
      <c r="AY9" s="87"/>
      <c r="AZ9" s="87">
        <v>3.37</v>
      </c>
      <c r="BA9" s="87"/>
      <c r="BB9" s="87"/>
      <c r="BC9" s="38">
        <v>2.4279939400250451E-2</v>
      </c>
      <c r="BE9">
        <f t="shared" si="16"/>
        <v>0.32474382754714287</v>
      </c>
      <c r="BF9" s="106"/>
      <c r="BG9" s="106">
        <f t="shared" si="17"/>
        <v>0.28888079326950444</v>
      </c>
    </row>
    <row r="10" spans="1:59" x14ac:dyDescent="0.3">
      <c r="A10" s="98" t="s">
        <v>5</v>
      </c>
      <c r="B10" s="5" t="s">
        <v>50</v>
      </c>
      <c r="C10" s="6" t="s">
        <v>42</v>
      </c>
      <c r="D10" s="6" t="s">
        <v>51</v>
      </c>
      <c r="E10" s="24">
        <v>16.2</v>
      </c>
      <c r="F10" s="24">
        <v>6.8</v>
      </c>
      <c r="G10" s="48">
        <v>95</v>
      </c>
      <c r="H10" s="24">
        <v>8.8000000000000007</v>
      </c>
      <c r="I10" s="24">
        <v>1.3</v>
      </c>
      <c r="J10" s="24">
        <v>2.6</v>
      </c>
      <c r="K10" s="43">
        <v>1.6</v>
      </c>
      <c r="L10" s="43">
        <v>1.6</v>
      </c>
      <c r="M10" s="43"/>
      <c r="N10" s="44">
        <f t="shared" si="0"/>
        <v>1.6</v>
      </c>
      <c r="O10" s="16">
        <v>1.6</v>
      </c>
      <c r="P10" s="16">
        <v>1.4</v>
      </c>
      <c r="Q10" s="21">
        <f t="shared" si="1"/>
        <v>1.5</v>
      </c>
      <c r="R10" s="38">
        <v>2.2320000000000002</v>
      </c>
      <c r="S10" s="38">
        <v>2.2189999999999999</v>
      </c>
      <c r="T10" s="37">
        <f t="shared" si="2"/>
        <v>2.226</v>
      </c>
      <c r="U10" s="38">
        <v>2.1160000000000001</v>
      </c>
      <c r="V10" s="38">
        <v>2.1349999999999998</v>
      </c>
      <c r="W10" s="37">
        <f t="shared" si="3"/>
        <v>2.1259999999999999</v>
      </c>
      <c r="X10" s="18">
        <v>7.5999999999999998E-2</v>
      </c>
      <c r="Y10" s="18">
        <v>7.4999999999999997E-2</v>
      </c>
      <c r="Z10" s="22">
        <f t="shared" si="4"/>
        <v>7.5999999999999998E-2</v>
      </c>
      <c r="AA10" s="34">
        <v>1.7529999999999999</v>
      </c>
      <c r="AB10" s="34">
        <v>1.784</v>
      </c>
      <c r="AC10" s="35">
        <f t="shared" si="5"/>
        <v>1.7689999999999999</v>
      </c>
      <c r="AD10" s="105">
        <f t="shared" si="6"/>
        <v>7.8307329192546584</v>
      </c>
      <c r="AE10" s="105">
        <f t="shared" si="7"/>
        <v>0.12770196740347795</v>
      </c>
      <c r="AF10" s="103">
        <f t="shared" si="8"/>
        <v>126.29399585921328</v>
      </c>
      <c r="AG10" s="20">
        <v>0.20300000000000001</v>
      </c>
      <c r="AH10" s="20">
        <v>0.19800000000000001</v>
      </c>
      <c r="AI10" s="22">
        <f t="shared" si="9"/>
        <v>0.20100000000000001</v>
      </c>
      <c r="AJ10" s="34">
        <v>0.17799999999999999</v>
      </c>
      <c r="AK10" s="34">
        <v>0.187</v>
      </c>
      <c r="AL10" s="35">
        <f t="shared" si="10"/>
        <v>0.183</v>
      </c>
      <c r="AM10" s="34">
        <v>0.17499999999999999</v>
      </c>
      <c r="AN10" s="34">
        <v>0.18</v>
      </c>
      <c r="AO10" s="35">
        <f t="shared" si="11"/>
        <v>0.17799999999999999</v>
      </c>
      <c r="AP10" s="20">
        <v>6.81</v>
      </c>
      <c r="AQ10" s="20">
        <v>6.907</v>
      </c>
      <c r="AR10" s="22">
        <f t="shared" si="12"/>
        <v>6.859</v>
      </c>
      <c r="AS10" s="103">
        <f t="shared" si="13"/>
        <v>193.46740755366258</v>
      </c>
      <c r="AT10" s="29">
        <v>4.3400000000000001E-2</v>
      </c>
      <c r="AU10" s="29">
        <v>4.2200000000000001E-2</v>
      </c>
      <c r="AV10" s="28">
        <f t="shared" si="14"/>
        <v>4.2799999999999998E-2</v>
      </c>
      <c r="AW10" s="87">
        <v>9.08</v>
      </c>
      <c r="AX10" s="38">
        <v>0.16445322878340729</v>
      </c>
      <c r="BA10" s="87">
        <v>4.62</v>
      </c>
      <c r="BB10" s="87"/>
      <c r="BC10" s="38">
        <v>0.28817106943699566</v>
      </c>
      <c r="BD10">
        <f t="shared" si="18"/>
        <v>0.65279210310492619</v>
      </c>
      <c r="BF10" s="106">
        <f t="shared" si="15"/>
        <v>0.12770196740347795</v>
      </c>
      <c r="BG10" s="106"/>
    </row>
    <row r="11" spans="1:59" x14ac:dyDescent="0.3">
      <c r="A11" s="99" t="s">
        <v>6</v>
      </c>
      <c r="B11" s="5" t="s">
        <v>52</v>
      </c>
      <c r="C11" s="6" t="s">
        <v>53</v>
      </c>
      <c r="D11" s="6" t="s">
        <v>36</v>
      </c>
      <c r="E11" s="24">
        <v>16.899999999999999</v>
      </c>
      <c r="F11" s="24">
        <v>7.4</v>
      </c>
      <c r="G11" s="48">
        <v>95</v>
      </c>
      <c r="H11" s="24">
        <v>9.6</v>
      </c>
      <c r="I11" s="24">
        <v>1.7</v>
      </c>
      <c r="J11" s="24">
        <v>3.5</v>
      </c>
      <c r="K11" s="43">
        <v>2.1</v>
      </c>
      <c r="L11" s="43">
        <v>2.1</v>
      </c>
      <c r="M11" s="43"/>
      <c r="N11" s="44">
        <f t="shared" si="0"/>
        <v>2.1</v>
      </c>
      <c r="O11" s="16">
        <v>2</v>
      </c>
      <c r="P11" s="16">
        <v>1.7</v>
      </c>
      <c r="Q11" s="21">
        <f t="shared" si="1"/>
        <v>1.9</v>
      </c>
      <c r="R11" s="38">
        <v>1.512</v>
      </c>
      <c r="S11" s="38">
        <v>1.51</v>
      </c>
      <c r="T11" s="37">
        <f t="shared" si="2"/>
        <v>1.5109999999999999</v>
      </c>
      <c r="U11" s="38">
        <v>1.419</v>
      </c>
      <c r="V11" s="38">
        <v>1.409</v>
      </c>
      <c r="W11" s="37">
        <f t="shared" si="3"/>
        <v>1.4139999999999999</v>
      </c>
      <c r="X11" s="18">
        <v>6.0999999999999999E-2</v>
      </c>
      <c r="Y11" s="18">
        <v>6.0999999999999999E-2</v>
      </c>
      <c r="Z11" s="22">
        <f t="shared" si="4"/>
        <v>6.0999999999999999E-2</v>
      </c>
      <c r="AA11" s="34">
        <v>1.1499999999999999</v>
      </c>
      <c r="AB11" s="34">
        <v>1.145</v>
      </c>
      <c r="AC11" s="35">
        <f t="shared" si="5"/>
        <v>1.1479999999999999</v>
      </c>
      <c r="AD11" s="105">
        <f t="shared" si="6"/>
        <v>5.0817871064467761</v>
      </c>
      <c r="AE11" s="105">
        <f t="shared" si="7"/>
        <v>0.19678116754072517</v>
      </c>
      <c r="AF11" s="103">
        <f t="shared" si="8"/>
        <v>81.959020489755105</v>
      </c>
      <c r="AG11" s="20">
        <v>0.10199999999999999</v>
      </c>
      <c r="AH11" s="20">
        <v>9.9000000000000005E-2</v>
      </c>
      <c r="AI11" s="22">
        <f t="shared" si="9"/>
        <v>0.10100000000000001</v>
      </c>
      <c r="AJ11" s="34">
        <v>7.6999999999999999E-2</v>
      </c>
      <c r="AK11" s="34">
        <v>7.4999999999999997E-2</v>
      </c>
      <c r="AL11" s="35">
        <f t="shared" si="10"/>
        <v>7.5999999999999998E-2</v>
      </c>
      <c r="AM11" s="34">
        <v>6.6000000000000003E-2</v>
      </c>
      <c r="AN11" s="34">
        <v>6.5000000000000002E-2</v>
      </c>
      <c r="AO11" s="35">
        <f t="shared" si="11"/>
        <v>6.6000000000000003E-2</v>
      </c>
      <c r="AP11" s="20">
        <v>6.8929999999999998</v>
      </c>
      <c r="AQ11" s="20">
        <v>6.827</v>
      </c>
      <c r="AR11" s="22">
        <f t="shared" si="12"/>
        <v>6.86</v>
      </c>
      <c r="AS11" s="103">
        <f t="shared" si="13"/>
        <v>193.49561391137561</v>
      </c>
      <c r="AT11" s="29">
        <v>5.5E-2</v>
      </c>
      <c r="AU11" s="29">
        <v>5.3100000000000001E-2</v>
      </c>
      <c r="AV11" s="28">
        <f t="shared" si="14"/>
        <v>5.4100000000000002E-2</v>
      </c>
      <c r="AW11" s="87">
        <v>9.08</v>
      </c>
      <c r="AX11" s="38">
        <v>0.19256261514494866</v>
      </c>
      <c r="BA11" s="87"/>
      <c r="BB11" s="87">
        <v>4.05</v>
      </c>
      <c r="BC11" s="38">
        <v>0.1450720128205181</v>
      </c>
      <c r="BE11">
        <f t="shared" si="16"/>
        <v>0.42357043052817606</v>
      </c>
      <c r="BF11" s="106"/>
      <c r="BG11" s="106">
        <f t="shared" si="17"/>
        <v>0.19678116754072517</v>
      </c>
    </row>
    <row r="12" spans="1:59" x14ac:dyDescent="0.3">
      <c r="A12" s="98" t="s">
        <v>7</v>
      </c>
      <c r="B12" s="5" t="s">
        <v>54</v>
      </c>
      <c r="C12" s="6" t="s">
        <v>55</v>
      </c>
      <c r="D12" s="6" t="s">
        <v>56</v>
      </c>
      <c r="E12" s="24">
        <v>16.899999999999999</v>
      </c>
      <c r="F12" s="24">
        <v>7.6</v>
      </c>
      <c r="G12" s="48">
        <v>96</v>
      </c>
      <c r="H12" s="24">
        <v>11.4</v>
      </c>
      <c r="I12" s="24">
        <v>1.4</v>
      </c>
      <c r="J12" s="24">
        <v>3</v>
      </c>
      <c r="K12" s="43">
        <v>1.9</v>
      </c>
      <c r="L12" s="43">
        <v>2</v>
      </c>
      <c r="M12" s="43"/>
      <c r="N12" s="44">
        <f t="shared" si="0"/>
        <v>2</v>
      </c>
      <c r="O12" s="16">
        <v>1.7</v>
      </c>
      <c r="P12" s="16">
        <v>1.7</v>
      </c>
      <c r="Q12" s="21">
        <f t="shared" si="1"/>
        <v>1.7</v>
      </c>
      <c r="R12" s="38">
        <v>0.93899999999999995</v>
      </c>
      <c r="S12" s="38">
        <v>0.95099999999999996</v>
      </c>
      <c r="T12" s="37">
        <f t="shared" si="2"/>
        <v>0.94499999999999995</v>
      </c>
      <c r="U12" s="38">
        <v>0.85899999999999999</v>
      </c>
      <c r="V12" s="38">
        <v>0.88500000000000001</v>
      </c>
      <c r="W12" s="37">
        <f t="shared" si="3"/>
        <v>0.872</v>
      </c>
      <c r="X12" s="18">
        <v>3.4000000000000002E-2</v>
      </c>
      <c r="Y12" s="18">
        <v>3.5000000000000003E-2</v>
      </c>
      <c r="Z12" s="22">
        <f t="shared" si="4"/>
        <v>3.5000000000000003E-2</v>
      </c>
      <c r="AA12" s="34">
        <v>0.67</v>
      </c>
      <c r="AB12" s="34">
        <v>0.68200000000000005</v>
      </c>
      <c r="AC12" s="35">
        <f t="shared" si="5"/>
        <v>0.67600000000000005</v>
      </c>
      <c r="AD12" s="105">
        <f t="shared" si="6"/>
        <v>2.9924112229599489</v>
      </c>
      <c r="AE12" s="105">
        <f t="shared" si="7"/>
        <v>0.33417866913720778</v>
      </c>
      <c r="AF12" s="103">
        <f t="shared" si="8"/>
        <v>48.261583493967315</v>
      </c>
      <c r="AG12" s="20">
        <v>9.6000000000000002E-2</v>
      </c>
      <c r="AH12" s="20">
        <v>9.0999999999999998E-2</v>
      </c>
      <c r="AI12" s="22">
        <f t="shared" si="9"/>
        <v>9.4E-2</v>
      </c>
      <c r="AJ12" s="34">
        <v>7.6999999999999999E-2</v>
      </c>
      <c r="AK12" s="34">
        <v>0.08</v>
      </c>
      <c r="AL12" s="35">
        <f t="shared" si="10"/>
        <v>7.9000000000000001E-2</v>
      </c>
      <c r="AM12" s="34">
        <v>7.2999999999999995E-2</v>
      </c>
      <c r="AN12" s="34">
        <v>7.2999999999999995E-2</v>
      </c>
      <c r="AO12" s="35">
        <f t="shared" si="11"/>
        <v>7.2999999999999995E-2</v>
      </c>
      <c r="AP12" s="20">
        <v>8.7569999999999997</v>
      </c>
      <c r="AQ12" s="20">
        <v>8.8460000000000001</v>
      </c>
      <c r="AR12" s="22">
        <f t="shared" si="12"/>
        <v>8.8019999999999996</v>
      </c>
      <c r="AS12" s="103">
        <f t="shared" si="13"/>
        <v>248.27236059007697</v>
      </c>
      <c r="AT12" s="29">
        <v>4.99E-2</v>
      </c>
      <c r="AU12" s="29">
        <v>4.82E-2</v>
      </c>
      <c r="AV12" s="28">
        <f t="shared" si="14"/>
        <v>4.9099999999999998E-2</v>
      </c>
      <c r="AW12" s="87">
        <v>7.47</v>
      </c>
      <c r="AX12" s="38">
        <v>6.6325396140230461E-2</v>
      </c>
      <c r="BA12" s="87">
        <v>1.41</v>
      </c>
      <c r="BB12" s="87"/>
      <c r="BC12" s="38">
        <v>4.7965460899519127E-2</v>
      </c>
      <c r="BD12">
        <f t="shared" si="18"/>
        <v>0.19438967502972318</v>
      </c>
      <c r="BF12" s="106">
        <f t="shared" si="15"/>
        <v>0.33417866913720778</v>
      </c>
      <c r="BG12" s="106"/>
    </row>
    <row r="13" spans="1:59" x14ac:dyDescent="0.3">
      <c r="A13" s="99" t="s">
        <v>8</v>
      </c>
      <c r="B13" s="5" t="s">
        <v>54</v>
      </c>
      <c r="C13" s="6" t="s">
        <v>44</v>
      </c>
      <c r="D13" s="6" t="s">
        <v>36</v>
      </c>
      <c r="E13" s="24">
        <v>17.899999999999999</v>
      </c>
      <c r="F13" s="24">
        <v>7.7</v>
      </c>
      <c r="G13" s="48">
        <v>109</v>
      </c>
      <c r="H13" s="24">
        <v>9.9</v>
      </c>
      <c r="I13" s="24">
        <v>2.1</v>
      </c>
      <c r="J13" s="24">
        <v>3.7</v>
      </c>
      <c r="K13" s="43">
        <v>2.4</v>
      </c>
      <c r="L13" s="43">
        <v>2.4</v>
      </c>
      <c r="M13" s="43"/>
      <c r="N13" s="44">
        <f t="shared" si="0"/>
        <v>2.4</v>
      </c>
      <c r="O13" s="16">
        <v>2.1</v>
      </c>
      <c r="P13" s="16">
        <v>2</v>
      </c>
      <c r="Q13" s="21">
        <f t="shared" si="1"/>
        <v>2.1</v>
      </c>
      <c r="R13" s="38">
        <v>2.2959999999999998</v>
      </c>
      <c r="S13" s="38">
        <v>2.2970000000000002</v>
      </c>
      <c r="T13" s="37">
        <f t="shared" si="2"/>
        <v>2.2970000000000002</v>
      </c>
      <c r="U13" s="38">
        <v>2.1800000000000002</v>
      </c>
      <c r="V13" s="38">
        <v>2.2320000000000002</v>
      </c>
      <c r="W13" s="37">
        <f t="shared" si="3"/>
        <v>2.206</v>
      </c>
      <c r="X13" s="18">
        <v>0.14699999999999999</v>
      </c>
      <c r="Y13" s="18">
        <v>0.14699999999999999</v>
      </c>
      <c r="Z13" s="22">
        <f t="shared" si="4"/>
        <v>0.14699999999999999</v>
      </c>
      <c r="AA13" s="34">
        <v>1.718</v>
      </c>
      <c r="AB13" s="34">
        <v>1.708</v>
      </c>
      <c r="AC13" s="35">
        <f t="shared" si="5"/>
        <v>1.7130000000000001</v>
      </c>
      <c r="AD13" s="105">
        <f t="shared" si="6"/>
        <v>7.5828408652816446</v>
      </c>
      <c r="AE13" s="105">
        <f t="shared" si="7"/>
        <v>0.13187669605181113</v>
      </c>
      <c r="AF13" s="103">
        <f t="shared" si="8"/>
        <v>122.29599485971301</v>
      </c>
      <c r="AG13" s="20">
        <v>0.26800000000000002</v>
      </c>
      <c r="AH13" s="20">
        <v>0.26400000000000001</v>
      </c>
      <c r="AI13" s="22">
        <f t="shared" si="9"/>
        <v>0.26600000000000001</v>
      </c>
      <c r="AJ13" s="34">
        <v>0.22900000000000001</v>
      </c>
      <c r="AK13" s="34">
        <v>0.24199999999999999</v>
      </c>
      <c r="AL13" s="35">
        <f t="shared" si="10"/>
        <v>0.23599999999999999</v>
      </c>
      <c r="AM13" s="34">
        <v>0.22500000000000001</v>
      </c>
      <c r="AN13" s="34">
        <v>0.23499999999999999</v>
      </c>
      <c r="AO13" s="35">
        <f t="shared" si="11"/>
        <v>0.23</v>
      </c>
      <c r="AP13" s="20">
        <v>7.79</v>
      </c>
      <c r="AQ13" s="20">
        <v>7.75</v>
      </c>
      <c r="AR13" s="22">
        <f t="shared" si="12"/>
        <v>7.77</v>
      </c>
      <c r="AS13" s="103">
        <f t="shared" si="13"/>
        <v>219.16339943023158</v>
      </c>
      <c r="AT13" s="29">
        <v>5.8500000000000003E-2</v>
      </c>
      <c r="AU13" s="29">
        <v>5.7099999999999998E-2</v>
      </c>
      <c r="AV13" s="28">
        <f t="shared" si="14"/>
        <v>5.7799999999999997E-2</v>
      </c>
      <c r="AW13" s="87">
        <v>12.43</v>
      </c>
      <c r="AX13" s="38">
        <v>3.7551495839914955E-3</v>
      </c>
      <c r="BA13" s="87"/>
      <c r="BB13" s="87">
        <v>3.41</v>
      </c>
      <c r="BC13" s="38">
        <v>0.2657706305267542</v>
      </c>
      <c r="BE13">
        <f t="shared" si="16"/>
        <v>0.55801285788435073</v>
      </c>
      <c r="BF13" s="106"/>
      <c r="BG13" s="106">
        <f t="shared" si="17"/>
        <v>0.13187669605181113</v>
      </c>
    </row>
    <row r="14" spans="1:59" x14ac:dyDescent="0.3">
      <c r="A14" s="98" t="s">
        <v>9</v>
      </c>
      <c r="B14" s="5" t="s">
        <v>57</v>
      </c>
      <c r="C14" s="6" t="s">
        <v>58</v>
      </c>
      <c r="D14" s="6" t="s">
        <v>59</v>
      </c>
      <c r="E14" s="24">
        <v>16.899999999999999</v>
      </c>
      <c r="F14" s="24">
        <v>8.1</v>
      </c>
      <c r="G14" s="48">
        <v>116</v>
      </c>
      <c r="H14" s="24">
        <v>9.6999999999999993</v>
      </c>
      <c r="I14" s="24">
        <v>0.9</v>
      </c>
      <c r="J14" s="24">
        <v>2</v>
      </c>
      <c r="K14" s="43">
        <v>1.3</v>
      </c>
      <c r="L14" s="43">
        <v>1.1000000000000001</v>
      </c>
      <c r="M14" s="43"/>
      <c r="N14" s="44">
        <f t="shared" si="0"/>
        <v>1.2</v>
      </c>
      <c r="O14" s="16">
        <v>1.2</v>
      </c>
      <c r="P14" s="16">
        <v>1.2</v>
      </c>
      <c r="Q14" s="21">
        <f t="shared" si="1"/>
        <v>1.2</v>
      </c>
      <c r="R14" s="38">
        <v>1.512</v>
      </c>
      <c r="S14" s="38">
        <v>1.516</v>
      </c>
      <c r="T14" s="37">
        <f t="shared" si="2"/>
        <v>1.514</v>
      </c>
      <c r="U14" s="38">
        <v>1.5109999999999999</v>
      </c>
      <c r="V14" s="38">
        <v>1.51</v>
      </c>
      <c r="W14" s="37">
        <f t="shared" si="3"/>
        <v>1.5109999999999999</v>
      </c>
      <c r="X14" s="18">
        <v>1.2999999999999999E-2</v>
      </c>
      <c r="Y14" s="18">
        <v>1.0999999999999999E-2</v>
      </c>
      <c r="Z14" s="22">
        <f t="shared" si="4"/>
        <v>1.2E-2</v>
      </c>
      <c r="AA14" s="34">
        <v>1.3089999999999999</v>
      </c>
      <c r="AB14" s="34">
        <v>1.3360000000000001</v>
      </c>
      <c r="AC14" s="35">
        <f t="shared" si="5"/>
        <v>1.323</v>
      </c>
      <c r="AD14" s="105">
        <f t="shared" si="6"/>
        <v>5.8564497751124431</v>
      </c>
      <c r="AE14" s="105">
        <f t="shared" si="7"/>
        <v>0.17075191257502079</v>
      </c>
      <c r="AF14" s="103">
        <f t="shared" si="8"/>
        <v>94.452773613193401</v>
      </c>
      <c r="AG14" s="20">
        <v>1.7000000000000001E-2</v>
      </c>
      <c r="AH14" s="20">
        <v>1.4999999999999999E-2</v>
      </c>
      <c r="AI14" s="22">
        <f t="shared" si="9"/>
        <v>1.6E-2</v>
      </c>
      <c r="AJ14" s="34">
        <v>8.9999999999999993E-3</v>
      </c>
      <c r="AK14" s="34">
        <v>8.0000000000000002E-3</v>
      </c>
      <c r="AL14" s="35">
        <f t="shared" si="10"/>
        <v>8.9999999999999993E-3</v>
      </c>
      <c r="AM14" s="34">
        <v>2E-3</v>
      </c>
      <c r="AN14" s="34">
        <v>1E-3</v>
      </c>
      <c r="AO14" s="35">
        <f t="shared" si="11"/>
        <v>2E-3</v>
      </c>
      <c r="AP14" s="20">
        <v>5.63</v>
      </c>
      <c r="AQ14" s="20">
        <v>5.6660000000000004</v>
      </c>
      <c r="AR14" s="22">
        <f t="shared" si="12"/>
        <v>5.6479999999999997</v>
      </c>
      <c r="AS14" s="103">
        <f t="shared" si="13"/>
        <v>159.30950836318502</v>
      </c>
      <c r="AT14" s="29">
        <v>2.93E-2</v>
      </c>
      <c r="AU14" s="29">
        <v>2.7799999999999998E-2</v>
      </c>
      <c r="AV14" s="28">
        <f t="shared" si="14"/>
        <v>2.86E-2</v>
      </c>
      <c r="AW14" s="87">
        <v>6.71</v>
      </c>
      <c r="AX14" s="38">
        <v>5.326259342314469E-2</v>
      </c>
      <c r="BA14" s="87">
        <v>1.62</v>
      </c>
      <c r="BB14" s="87"/>
      <c r="BC14" s="38">
        <v>0.18908877684017486</v>
      </c>
      <c r="BD14">
        <f t="shared" si="18"/>
        <v>0.59288848847530928</v>
      </c>
      <c r="BF14" s="106">
        <f t="shared" si="15"/>
        <v>0.17075191257502079</v>
      </c>
      <c r="BG14" s="106"/>
    </row>
    <row r="15" spans="1:59" x14ac:dyDescent="0.3">
      <c r="A15" s="99" t="s">
        <v>10</v>
      </c>
      <c r="B15" s="5" t="s">
        <v>60</v>
      </c>
      <c r="C15" s="6" t="s">
        <v>61</v>
      </c>
      <c r="D15" s="6" t="s">
        <v>36</v>
      </c>
      <c r="E15" s="24">
        <v>17.600000000000001</v>
      </c>
      <c r="F15" s="24">
        <v>7.9</v>
      </c>
      <c r="G15" s="48">
        <v>119</v>
      </c>
      <c r="H15" s="24">
        <v>9.6999999999999993</v>
      </c>
      <c r="I15" s="24">
        <v>1.2</v>
      </c>
      <c r="J15" s="24">
        <v>3</v>
      </c>
      <c r="K15" s="43">
        <v>2</v>
      </c>
      <c r="L15" s="43">
        <v>2</v>
      </c>
      <c r="M15" s="43"/>
      <c r="N15" s="44">
        <f t="shared" si="0"/>
        <v>2</v>
      </c>
      <c r="O15" s="16">
        <v>1.9</v>
      </c>
      <c r="P15" s="16">
        <v>1.8</v>
      </c>
      <c r="Q15" s="21">
        <f t="shared" si="1"/>
        <v>1.9</v>
      </c>
      <c r="R15" s="38">
        <v>2.234</v>
      </c>
      <c r="S15" s="38">
        <v>2.2069999999999999</v>
      </c>
      <c r="T15" s="37">
        <f t="shared" si="2"/>
        <v>2.2210000000000001</v>
      </c>
      <c r="U15" s="38">
        <v>2.202</v>
      </c>
      <c r="V15" s="38">
        <v>2.2130000000000001</v>
      </c>
      <c r="W15" s="37">
        <f t="shared" si="3"/>
        <v>2.2080000000000002</v>
      </c>
      <c r="X15" s="18">
        <v>0.10199999999999999</v>
      </c>
      <c r="Y15" s="18">
        <v>0.104</v>
      </c>
      <c r="Z15" s="22">
        <f t="shared" si="4"/>
        <v>0.10299999999999999</v>
      </c>
      <c r="AA15" s="34">
        <v>1.798</v>
      </c>
      <c r="AB15" s="34">
        <v>1.7889999999999999</v>
      </c>
      <c r="AC15" s="35">
        <f t="shared" si="5"/>
        <v>1.794</v>
      </c>
      <c r="AD15" s="105">
        <f t="shared" si="6"/>
        <v>7.9413990147783249</v>
      </c>
      <c r="AE15" s="105">
        <f t="shared" si="7"/>
        <v>0.12592239706619424</v>
      </c>
      <c r="AF15" s="103">
        <f t="shared" si="8"/>
        <v>128.07881773399012</v>
      </c>
      <c r="AG15" s="20">
        <v>0.18</v>
      </c>
      <c r="AH15" s="20">
        <v>0.17399999999999999</v>
      </c>
      <c r="AI15" s="22">
        <f t="shared" si="9"/>
        <v>0.17699999999999999</v>
      </c>
      <c r="AJ15" s="34">
        <v>0.15</v>
      </c>
      <c r="AK15" s="34">
        <v>0.155</v>
      </c>
      <c r="AL15" s="35">
        <f t="shared" si="10"/>
        <v>0.153</v>
      </c>
      <c r="AM15" s="34">
        <v>0.14699999999999999</v>
      </c>
      <c r="AN15" s="34">
        <v>0.14899999999999999</v>
      </c>
      <c r="AO15" s="35">
        <f t="shared" si="11"/>
        <v>0.14799999999999999</v>
      </c>
      <c r="AP15" s="20">
        <v>8.2129999999999992</v>
      </c>
      <c r="AQ15" s="20">
        <v>8.1219999999999999</v>
      </c>
      <c r="AR15" s="22">
        <f t="shared" si="12"/>
        <v>8.1679999999999993</v>
      </c>
      <c r="AS15" s="103">
        <f t="shared" si="13"/>
        <v>230.3895298000169</v>
      </c>
      <c r="AT15" s="29">
        <v>5.3699999999999998E-2</v>
      </c>
      <c r="AU15" s="29">
        <v>5.1799999999999999E-2</v>
      </c>
      <c r="AV15" s="28">
        <f t="shared" si="14"/>
        <v>5.28E-2</v>
      </c>
      <c r="AW15" s="87">
        <v>10.07</v>
      </c>
      <c r="AX15" s="38">
        <v>4.0550023994844475E-2</v>
      </c>
      <c r="BA15" s="87"/>
      <c r="BB15" s="87">
        <v>4.3099999999999996</v>
      </c>
      <c r="BC15" s="38">
        <v>0.22505388740719948</v>
      </c>
      <c r="BE15">
        <f t="shared" si="16"/>
        <v>0.55592290954005297</v>
      </c>
      <c r="BF15" s="106"/>
      <c r="BG15" s="106">
        <f t="shared" si="17"/>
        <v>0.12592239706619424</v>
      </c>
    </row>
    <row r="16" spans="1:59" x14ac:dyDescent="0.3">
      <c r="A16" s="98" t="s">
        <v>11</v>
      </c>
      <c r="B16" s="5" t="s">
        <v>108</v>
      </c>
      <c r="C16" s="6" t="s">
        <v>62</v>
      </c>
      <c r="D16" s="6" t="s">
        <v>63</v>
      </c>
      <c r="E16" s="24">
        <v>18</v>
      </c>
      <c r="F16" s="24">
        <v>7.5</v>
      </c>
      <c r="G16" s="48">
        <v>128</v>
      </c>
      <c r="H16" s="24">
        <v>10.1</v>
      </c>
      <c r="I16" s="24">
        <v>1.6</v>
      </c>
      <c r="J16" s="24">
        <v>4.2</v>
      </c>
      <c r="K16" s="43">
        <v>3.1</v>
      </c>
      <c r="L16" s="43">
        <v>3.1</v>
      </c>
      <c r="M16" s="43"/>
      <c r="N16" s="44">
        <f t="shared" si="0"/>
        <v>3.1</v>
      </c>
      <c r="O16" s="16">
        <v>2.8</v>
      </c>
      <c r="P16" s="16">
        <v>2.6</v>
      </c>
      <c r="Q16" s="21">
        <f t="shared" si="1"/>
        <v>2.7</v>
      </c>
      <c r="R16" s="38">
        <v>1.667</v>
      </c>
      <c r="S16" s="38">
        <v>1.63</v>
      </c>
      <c r="T16" s="37">
        <f t="shared" si="2"/>
        <v>1.649</v>
      </c>
      <c r="U16" s="38">
        <v>1.635</v>
      </c>
      <c r="V16" s="38">
        <v>1.627</v>
      </c>
      <c r="W16" s="37">
        <f t="shared" si="3"/>
        <v>1.631</v>
      </c>
      <c r="X16" s="18">
        <v>0.05</v>
      </c>
      <c r="Y16" s="18">
        <v>0.05</v>
      </c>
      <c r="Z16" s="22">
        <f t="shared" si="4"/>
        <v>0.05</v>
      </c>
      <c r="AA16" s="34">
        <v>1.246</v>
      </c>
      <c r="AB16" s="34">
        <v>1.248</v>
      </c>
      <c r="AC16" s="35">
        <f t="shared" si="5"/>
        <v>1.2470000000000001</v>
      </c>
      <c r="AD16" s="105">
        <f t="shared" si="6"/>
        <v>5.5200248447204974</v>
      </c>
      <c r="AE16" s="105">
        <f t="shared" si="7"/>
        <v>0.18115860492121286</v>
      </c>
      <c r="AF16" s="103">
        <f t="shared" si="8"/>
        <v>89.026915113871667</v>
      </c>
      <c r="AG16" s="20">
        <v>6.5000000000000002E-2</v>
      </c>
      <c r="AH16" s="20">
        <v>0.06</v>
      </c>
      <c r="AI16" s="22">
        <f t="shared" si="9"/>
        <v>6.3E-2</v>
      </c>
      <c r="AJ16" s="34">
        <v>4.3999999999999997E-2</v>
      </c>
      <c r="AK16" s="34">
        <v>4.1000000000000002E-2</v>
      </c>
      <c r="AL16" s="35">
        <f t="shared" si="10"/>
        <v>4.2999999999999997E-2</v>
      </c>
      <c r="AM16" s="34">
        <v>2.8000000000000001E-2</v>
      </c>
      <c r="AN16" s="34">
        <v>2.7E-2</v>
      </c>
      <c r="AO16" s="35">
        <f t="shared" si="11"/>
        <v>2.8000000000000001E-2</v>
      </c>
      <c r="AP16" s="20">
        <v>8.9949999999999992</v>
      </c>
      <c r="AQ16" s="20">
        <v>8.8680000000000003</v>
      </c>
      <c r="AR16" s="22">
        <f t="shared" si="12"/>
        <v>8.9320000000000004</v>
      </c>
      <c r="AS16" s="103">
        <f t="shared" si="13"/>
        <v>251.93918709277068</v>
      </c>
      <c r="AT16" s="29">
        <v>7.0000000000000007E-2</v>
      </c>
      <c r="AU16" s="29">
        <v>6.9900000000000004E-2</v>
      </c>
      <c r="AV16" s="28">
        <f t="shared" si="14"/>
        <v>7.0000000000000007E-2</v>
      </c>
      <c r="AW16" s="87">
        <v>6.86</v>
      </c>
      <c r="AX16" s="38">
        <v>1.6395145003128216E-2</v>
      </c>
      <c r="BA16" s="87">
        <v>2.61</v>
      </c>
      <c r="BB16" s="87"/>
      <c r="BC16" s="38">
        <v>5.0002531371662003E-2</v>
      </c>
      <c r="BD16">
        <f t="shared" si="18"/>
        <v>0.35336668400493648</v>
      </c>
      <c r="BF16" s="106">
        <f t="shared" si="15"/>
        <v>0.18115860492121286</v>
      </c>
      <c r="BG16" s="106"/>
    </row>
    <row r="17" spans="1:59" x14ac:dyDescent="0.3">
      <c r="A17" s="99" t="s">
        <v>12</v>
      </c>
      <c r="B17" s="5" t="s">
        <v>64</v>
      </c>
      <c r="C17" s="6" t="s">
        <v>65</v>
      </c>
      <c r="D17" s="6" t="s">
        <v>36</v>
      </c>
      <c r="E17" s="24">
        <v>17.2</v>
      </c>
      <c r="F17" s="24">
        <v>6.7</v>
      </c>
      <c r="G17" s="48">
        <v>126</v>
      </c>
      <c r="H17" s="24">
        <v>9</v>
      </c>
      <c r="I17" s="24">
        <v>1.2</v>
      </c>
      <c r="J17" s="24">
        <v>2.9</v>
      </c>
      <c r="K17" s="43">
        <v>2.1</v>
      </c>
      <c r="L17" s="43">
        <v>2.1</v>
      </c>
      <c r="M17" s="43"/>
      <c r="N17" s="44">
        <f t="shared" si="0"/>
        <v>2.1</v>
      </c>
      <c r="O17" s="16">
        <v>2</v>
      </c>
      <c r="P17" s="16">
        <v>1.9</v>
      </c>
      <c r="Q17" s="21">
        <f t="shared" si="1"/>
        <v>2</v>
      </c>
      <c r="R17" s="38">
        <v>2.0219999999999998</v>
      </c>
      <c r="S17" s="38">
        <v>2.0099999999999998</v>
      </c>
      <c r="T17" s="37">
        <f t="shared" si="2"/>
        <v>2.016</v>
      </c>
      <c r="U17" s="38">
        <v>1.994</v>
      </c>
      <c r="V17" s="38">
        <v>1.9830000000000001</v>
      </c>
      <c r="W17" s="37">
        <f t="shared" si="3"/>
        <v>1.9890000000000001</v>
      </c>
      <c r="X17" s="18">
        <v>5.8000000000000003E-2</v>
      </c>
      <c r="Y17" s="18">
        <v>5.8000000000000003E-2</v>
      </c>
      <c r="Z17" s="22">
        <f t="shared" si="4"/>
        <v>5.8000000000000003E-2</v>
      </c>
      <c r="AA17" s="34">
        <v>1.613</v>
      </c>
      <c r="AB17" s="34">
        <v>1.623</v>
      </c>
      <c r="AC17" s="35">
        <f t="shared" si="5"/>
        <v>1.6180000000000001</v>
      </c>
      <c r="AD17" s="105">
        <f t="shared" si="6"/>
        <v>7.1623097022917115</v>
      </c>
      <c r="AE17" s="105">
        <f t="shared" si="7"/>
        <v>0.13961976535027965</v>
      </c>
      <c r="AF17" s="103">
        <f t="shared" si="8"/>
        <v>115.51367173556081</v>
      </c>
      <c r="AG17" s="20">
        <v>0.14099999999999999</v>
      </c>
      <c r="AH17" s="20">
        <v>0.13400000000000001</v>
      </c>
      <c r="AI17" s="22">
        <f t="shared" si="9"/>
        <v>0.13800000000000001</v>
      </c>
      <c r="AJ17" s="34">
        <v>0.109</v>
      </c>
      <c r="AK17" s="34">
        <v>0.114</v>
      </c>
      <c r="AL17" s="35">
        <f t="shared" si="10"/>
        <v>0.112</v>
      </c>
      <c r="AM17" s="34">
        <v>0.107</v>
      </c>
      <c r="AN17" s="34">
        <v>0.109</v>
      </c>
      <c r="AO17" s="35">
        <f t="shared" si="11"/>
        <v>0.108</v>
      </c>
      <c r="AP17" s="20">
        <v>8.2029999999999994</v>
      </c>
      <c r="AQ17" s="20">
        <v>8.2110000000000003</v>
      </c>
      <c r="AR17" s="22">
        <f t="shared" si="12"/>
        <v>8.2070000000000007</v>
      </c>
      <c r="AS17" s="103">
        <f t="shared" si="13"/>
        <v>231.48957775082502</v>
      </c>
      <c r="AT17" s="29">
        <v>5.16E-2</v>
      </c>
      <c r="AU17" s="29">
        <v>5.0500000000000003E-2</v>
      </c>
      <c r="AV17" s="28">
        <f t="shared" si="14"/>
        <v>5.11E-2</v>
      </c>
      <c r="AW17" s="87">
        <v>9.4700000000000006</v>
      </c>
      <c r="AX17" s="38">
        <v>4.2309072046512221E-2</v>
      </c>
      <c r="BA17" s="87"/>
      <c r="BB17" s="87">
        <v>5.39</v>
      </c>
      <c r="BC17" s="38">
        <v>4.2947159903498761E-2</v>
      </c>
      <c r="BE17">
        <f t="shared" si="16"/>
        <v>0.49900160887545236</v>
      </c>
      <c r="BF17" s="106"/>
      <c r="BG17" s="106">
        <f t="shared" si="17"/>
        <v>0.13961976535027965</v>
      </c>
    </row>
    <row r="18" spans="1:59" x14ac:dyDescent="0.3">
      <c r="A18" s="98" t="s">
        <v>13</v>
      </c>
      <c r="B18" s="5" t="s">
        <v>66</v>
      </c>
      <c r="C18" s="6" t="s">
        <v>44</v>
      </c>
      <c r="D18" s="6" t="s">
        <v>67</v>
      </c>
      <c r="E18" s="24">
        <v>17.399999999999999</v>
      </c>
      <c r="F18" s="24">
        <v>7</v>
      </c>
      <c r="G18" s="48">
        <v>198</v>
      </c>
      <c r="H18" s="24">
        <v>9.9</v>
      </c>
      <c r="I18" s="24">
        <v>1.5</v>
      </c>
      <c r="J18" s="24">
        <v>4.5999999999999996</v>
      </c>
      <c r="K18" s="43">
        <v>3.4</v>
      </c>
      <c r="L18" s="43">
        <v>3.5</v>
      </c>
      <c r="M18" s="43"/>
      <c r="N18" s="44">
        <f t="shared" si="0"/>
        <v>3.5</v>
      </c>
      <c r="O18" s="16">
        <v>3.2</v>
      </c>
      <c r="P18" s="16">
        <v>3</v>
      </c>
      <c r="Q18" s="21">
        <f t="shared" si="1"/>
        <v>3.1</v>
      </c>
      <c r="R18" s="38">
        <v>2.3719999999999999</v>
      </c>
      <c r="S18" s="38">
        <v>2.319</v>
      </c>
      <c r="T18" s="37">
        <f t="shared" si="2"/>
        <v>2.3460000000000001</v>
      </c>
      <c r="U18" s="38">
        <v>2.2360000000000002</v>
      </c>
      <c r="V18" s="38">
        <v>2.3140000000000001</v>
      </c>
      <c r="W18" s="37">
        <f t="shared" si="3"/>
        <v>2.2749999999999999</v>
      </c>
      <c r="X18" s="18">
        <v>9.7000000000000003E-2</v>
      </c>
      <c r="Y18" s="18">
        <v>9.5000000000000001E-2</v>
      </c>
      <c r="Z18" s="22">
        <f t="shared" si="4"/>
        <v>9.6000000000000002E-2</v>
      </c>
      <c r="AA18" s="34">
        <v>1.776</v>
      </c>
      <c r="AB18" s="34">
        <v>1.806</v>
      </c>
      <c r="AC18" s="35">
        <f t="shared" si="5"/>
        <v>1.7909999999999999</v>
      </c>
      <c r="AD18" s="105">
        <f t="shared" si="6"/>
        <v>7.9281190833154849</v>
      </c>
      <c r="AE18" s="105">
        <f t="shared" si="7"/>
        <v>0.12613332235441232</v>
      </c>
      <c r="AF18" s="103">
        <f t="shared" si="8"/>
        <v>127.86463910901693</v>
      </c>
      <c r="AG18" s="20">
        <v>8.5000000000000006E-2</v>
      </c>
      <c r="AH18" s="20">
        <v>8.1000000000000003E-2</v>
      </c>
      <c r="AI18" s="22">
        <f t="shared" si="9"/>
        <v>8.3000000000000004E-2</v>
      </c>
      <c r="AJ18" s="34">
        <v>4.9000000000000002E-2</v>
      </c>
      <c r="AK18" s="34">
        <v>5.1999999999999998E-2</v>
      </c>
      <c r="AL18" s="35">
        <f t="shared" si="10"/>
        <v>5.0999999999999997E-2</v>
      </c>
      <c r="AM18" s="34">
        <v>3.6999999999999998E-2</v>
      </c>
      <c r="AN18" s="34">
        <v>4.1000000000000002E-2</v>
      </c>
      <c r="AO18" s="35">
        <f t="shared" si="11"/>
        <v>3.9E-2</v>
      </c>
      <c r="AP18" s="20">
        <v>13.598000000000001</v>
      </c>
      <c r="AQ18" s="20">
        <v>13.756</v>
      </c>
      <c r="AR18" s="22">
        <f t="shared" si="12"/>
        <v>13.677</v>
      </c>
      <c r="AS18" s="103">
        <f t="shared" si="13"/>
        <v>385.77835444109098</v>
      </c>
      <c r="AT18" s="29">
        <v>8.5199999999999998E-2</v>
      </c>
      <c r="AU18" s="29">
        <v>8.3900000000000002E-2</v>
      </c>
      <c r="AV18" s="28">
        <f t="shared" si="14"/>
        <v>8.4599999999999995E-2</v>
      </c>
      <c r="AW18" s="87">
        <v>11.14</v>
      </c>
      <c r="AX18" s="38">
        <v>0.10936501178106731</v>
      </c>
      <c r="BA18" s="87">
        <v>1.94</v>
      </c>
      <c r="BB18" s="87"/>
      <c r="BC18" s="38">
        <v>0.1136117318867806</v>
      </c>
      <c r="BD18">
        <f t="shared" si="18"/>
        <v>0.33144586168984264</v>
      </c>
      <c r="BF18" s="106">
        <f t="shared" si="15"/>
        <v>0.12613332235441232</v>
      </c>
      <c r="BG18" s="106"/>
    </row>
    <row r="19" spans="1:59" x14ac:dyDescent="0.3">
      <c r="A19" s="99" t="s">
        <v>14</v>
      </c>
      <c r="B19" s="5" t="s">
        <v>64</v>
      </c>
      <c r="C19" s="6" t="s">
        <v>68</v>
      </c>
      <c r="D19" s="6" t="s">
        <v>36</v>
      </c>
      <c r="E19" s="24">
        <v>17.600000000000001</v>
      </c>
      <c r="F19" s="24">
        <v>7</v>
      </c>
      <c r="G19" s="48">
        <v>131</v>
      </c>
      <c r="H19" s="24">
        <v>8.9</v>
      </c>
      <c r="I19" s="24">
        <v>1.2</v>
      </c>
      <c r="J19" s="24">
        <v>3.2</v>
      </c>
      <c r="K19" s="43">
        <v>2.2000000000000002</v>
      </c>
      <c r="L19" s="43">
        <v>2.2999999999999998</v>
      </c>
      <c r="M19" s="43"/>
      <c r="N19" s="44">
        <f t="shared" si="0"/>
        <v>2.2999999999999998</v>
      </c>
      <c r="O19" s="16">
        <v>2.1</v>
      </c>
      <c r="P19" s="16">
        <v>1.9</v>
      </c>
      <c r="Q19" s="21">
        <f t="shared" si="1"/>
        <v>2</v>
      </c>
      <c r="R19" s="38">
        <v>2.0030000000000001</v>
      </c>
      <c r="S19" s="38">
        <v>2.0009999999999999</v>
      </c>
      <c r="T19" s="37">
        <f t="shared" si="2"/>
        <v>2.0019999999999998</v>
      </c>
      <c r="U19" s="38">
        <v>2.0009999999999999</v>
      </c>
      <c r="V19" s="38">
        <v>1.9990000000000001</v>
      </c>
      <c r="W19" s="37">
        <f t="shared" si="3"/>
        <v>2</v>
      </c>
      <c r="X19" s="18">
        <v>5.8999999999999997E-2</v>
      </c>
      <c r="Y19" s="18">
        <v>5.8999999999999997E-2</v>
      </c>
      <c r="Z19" s="22">
        <f t="shared" si="4"/>
        <v>5.8999999999999997E-2</v>
      </c>
      <c r="AA19" s="34">
        <v>1.583</v>
      </c>
      <c r="AB19" s="34">
        <v>1.609</v>
      </c>
      <c r="AC19" s="35">
        <f t="shared" si="5"/>
        <v>1.5960000000000001</v>
      </c>
      <c r="AD19" s="105">
        <f t="shared" si="6"/>
        <v>7.0649235382308841</v>
      </c>
      <c r="AE19" s="105">
        <f t="shared" si="7"/>
        <v>0.14154434858192511</v>
      </c>
      <c r="AF19" s="103">
        <f t="shared" si="8"/>
        <v>113.94302848575711</v>
      </c>
      <c r="AG19" s="20">
        <v>0.13100000000000001</v>
      </c>
      <c r="AH19" s="20">
        <v>0.127</v>
      </c>
      <c r="AI19" s="22">
        <f t="shared" si="9"/>
        <v>0.129</v>
      </c>
      <c r="AJ19" s="34">
        <v>0.10299999999999999</v>
      </c>
      <c r="AK19" s="34">
        <v>0.105</v>
      </c>
      <c r="AL19" s="35">
        <f t="shared" si="10"/>
        <v>0.104</v>
      </c>
      <c r="AM19" s="34">
        <v>9.9000000000000005E-2</v>
      </c>
      <c r="AN19" s="34">
        <v>9.9000000000000005E-2</v>
      </c>
      <c r="AO19" s="35">
        <f t="shared" si="11"/>
        <v>9.9000000000000005E-2</v>
      </c>
      <c r="AP19" s="20">
        <v>8.64</v>
      </c>
      <c r="AQ19" s="20">
        <v>8.702</v>
      </c>
      <c r="AR19" s="22">
        <f t="shared" si="12"/>
        <v>8.6709999999999994</v>
      </c>
      <c r="AS19" s="103">
        <f t="shared" si="13"/>
        <v>244.57732772967023</v>
      </c>
      <c r="AT19" s="29">
        <v>5.3499999999999999E-2</v>
      </c>
      <c r="AU19" s="29">
        <v>5.2699999999999997E-2</v>
      </c>
      <c r="AV19" s="28">
        <f t="shared" si="14"/>
        <v>5.3100000000000001E-2</v>
      </c>
      <c r="AW19" s="87">
        <v>10.29</v>
      </c>
      <c r="AX19" s="38">
        <v>2.5740981729668797E-2</v>
      </c>
      <c r="BA19" s="87"/>
      <c r="BB19" s="87">
        <v>4.78</v>
      </c>
      <c r="BC19" s="38">
        <v>0.1419302614671166</v>
      </c>
      <c r="BE19">
        <f t="shared" si="16"/>
        <v>0.46587731390907017</v>
      </c>
      <c r="BF19" s="106"/>
      <c r="BG19" s="106">
        <f t="shared" si="17"/>
        <v>0.14154434858192511</v>
      </c>
    </row>
    <row r="20" spans="1:59" x14ac:dyDescent="0.3">
      <c r="A20" s="98" t="s">
        <v>15</v>
      </c>
      <c r="B20" s="5" t="s">
        <v>69</v>
      </c>
      <c r="C20" s="6" t="s">
        <v>70</v>
      </c>
      <c r="D20" s="6" t="s">
        <v>71</v>
      </c>
      <c r="E20" s="24">
        <v>15.7</v>
      </c>
      <c r="F20" s="24">
        <v>7.1</v>
      </c>
      <c r="G20" s="48">
        <v>180</v>
      </c>
      <c r="H20" s="24">
        <v>9</v>
      </c>
      <c r="I20" s="24">
        <v>0.7</v>
      </c>
      <c r="J20" s="24">
        <v>2.6</v>
      </c>
      <c r="K20" s="43">
        <v>1.9</v>
      </c>
      <c r="L20" s="43">
        <v>1.9</v>
      </c>
      <c r="M20" s="43"/>
      <c r="N20" s="44">
        <f t="shared" si="0"/>
        <v>1.9</v>
      </c>
      <c r="O20" s="16">
        <v>1.8</v>
      </c>
      <c r="P20" s="16">
        <v>1.7</v>
      </c>
      <c r="Q20" s="21">
        <f t="shared" si="1"/>
        <v>1.8</v>
      </c>
      <c r="R20" s="38">
        <v>1.3420000000000001</v>
      </c>
      <c r="S20" s="38">
        <v>1.3129999999999999</v>
      </c>
      <c r="T20" s="37">
        <f t="shared" si="2"/>
        <v>1.3280000000000001</v>
      </c>
      <c r="U20" s="38">
        <v>1.3109999999999999</v>
      </c>
      <c r="V20" s="38">
        <v>1.3080000000000001</v>
      </c>
      <c r="W20" s="37">
        <f t="shared" si="3"/>
        <v>1.31</v>
      </c>
      <c r="X20" s="18">
        <v>0.02</v>
      </c>
      <c r="Y20" s="18">
        <v>2.3E-2</v>
      </c>
      <c r="Z20" s="22">
        <f t="shared" si="4"/>
        <v>2.1999999999999999E-2</v>
      </c>
      <c r="AA20" s="34">
        <v>1.133</v>
      </c>
      <c r="AB20" s="34">
        <v>1.115</v>
      </c>
      <c r="AC20" s="35">
        <f t="shared" si="5"/>
        <v>1.1240000000000001</v>
      </c>
      <c r="AD20" s="105">
        <f t="shared" si="6"/>
        <v>4.9755476547440569</v>
      </c>
      <c r="AE20" s="105">
        <f t="shared" si="7"/>
        <v>0.20098290065547372</v>
      </c>
      <c r="AF20" s="103">
        <f t="shared" si="8"/>
        <v>80.2455914899693</v>
      </c>
      <c r="AG20" s="20">
        <v>2.5000000000000001E-2</v>
      </c>
      <c r="AH20" s="20">
        <v>2.3E-2</v>
      </c>
      <c r="AI20" s="22">
        <f t="shared" si="9"/>
        <v>2.4E-2</v>
      </c>
      <c r="AJ20" s="34">
        <v>1.6E-2</v>
      </c>
      <c r="AK20" s="34">
        <v>1.2999999999999999E-2</v>
      </c>
      <c r="AL20" s="35">
        <f t="shared" si="10"/>
        <v>1.4999999999999999E-2</v>
      </c>
      <c r="AM20" s="34">
        <v>8.0000000000000002E-3</v>
      </c>
      <c r="AN20" s="34">
        <v>7.0000000000000001E-3</v>
      </c>
      <c r="AO20" s="35">
        <f t="shared" si="11"/>
        <v>8.0000000000000002E-3</v>
      </c>
      <c r="AP20" s="20">
        <v>6.8659999999999997</v>
      </c>
      <c r="AQ20" s="20">
        <v>6.76</v>
      </c>
      <c r="AR20" s="22">
        <f t="shared" si="12"/>
        <v>6.8129999999999997</v>
      </c>
      <c r="AS20" s="103">
        <f t="shared" si="13"/>
        <v>192.16991509886324</v>
      </c>
      <c r="AT20" s="29">
        <v>4.4699999999999997E-2</v>
      </c>
      <c r="AU20" s="29">
        <v>4.2900000000000001E-2</v>
      </c>
      <c r="AV20" s="28">
        <f t="shared" si="14"/>
        <v>4.3799999999999999E-2</v>
      </c>
      <c r="AW20" s="87">
        <v>5.64</v>
      </c>
      <c r="AX20" s="38">
        <v>5.4421083272553933E-2</v>
      </c>
      <c r="BA20" s="87">
        <v>1.22</v>
      </c>
      <c r="BB20" s="87"/>
      <c r="BC20" s="38">
        <v>0.13020096223018948</v>
      </c>
      <c r="BD20">
        <f t="shared" si="18"/>
        <v>0.41757624469306948</v>
      </c>
      <c r="BF20" s="106">
        <f t="shared" si="15"/>
        <v>0.20098290065547372</v>
      </c>
      <c r="BG20" s="106"/>
    </row>
    <row r="21" spans="1:59" x14ac:dyDescent="0.3">
      <c r="A21" s="99" t="s">
        <v>16</v>
      </c>
      <c r="B21" s="5" t="s">
        <v>72</v>
      </c>
      <c r="C21" s="6" t="s">
        <v>73</v>
      </c>
      <c r="D21" s="6" t="s">
        <v>36</v>
      </c>
      <c r="E21" s="24">
        <v>17.899999999999999</v>
      </c>
      <c r="F21" s="24">
        <v>7.2</v>
      </c>
      <c r="G21" s="48">
        <v>136</v>
      </c>
      <c r="H21" s="24">
        <v>9.4</v>
      </c>
      <c r="I21" s="24">
        <v>1.4</v>
      </c>
      <c r="J21" s="24">
        <v>3.6</v>
      </c>
      <c r="K21" s="43">
        <v>2.2000000000000002</v>
      </c>
      <c r="L21" s="43">
        <v>2.1</v>
      </c>
      <c r="M21" s="43"/>
      <c r="N21" s="44">
        <f t="shared" si="0"/>
        <v>2.2000000000000002</v>
      </c>
      <c r="O21" s="16">
        <v>1.9</v>
      </c>
      <c r="P21" s="16">
        <v>1.9</v>
      </c>
      <c r="Q21" s="21">
        <f t="shared" si="1"/>
        <v>1.9</v>
      </c>
      <c r="R21" s="38">
        <v>1.746</v>
      </c>
      <c r="S21" s="38">
        <v>1.732</v>
      </c>
      <c r="T21" s="37">
        <f t="shared" si="2"/>
        <v>1.7390000000000001</v>
      </c>
      <c r="U21" s="38">
        <v>1.6859999999999999</v>
      </c>
      <c r="V21" s="38">
        <v>1.7030000000000001</v>
      </c>
      <c r="W21" s="37">
        <f t="shared" si="3"/>
        <v>1.6950000000000001</v>
      </c>
      <c r="X21" s="18">
        <v>4.1000000000000002E-2</v>
      </c>
      <c r="Y21" s="18">
        <v>4.2000000000000003E-2</v>
      </c>
      <c r="Z21" s="22">
        <f t="shared" si="4"/>
        <v>4.2000000000000003E-2</v>
      </c>
      <c r="AA21" s="34">
        <v>1.3520000000000001</v>
      </c>
      <c r="AB21" s="34">
        <v>1.3520000000000001</v>
      </c>
      <c r="AC21" s="35">
        <f t="shared" si="5"/>
        <v>1.3520000000000001</v>
      </c>
      <c r="AD21" s="105">
        <f t="shared" si="6"/>
        <v>5.9848224459198978</v>
      </c>
      <c r="AE21" s="105">
        <f t="shared" si="7"/>
        <v>0.16708933456860389</v>
      </c>
      <c r="AF21" s="103">
        <f t="shared" si="8"/>
        <v>96.52316698793463</v>
      </c>
      <c r="AG21" s="20">
        <v>9.6000000000000002E-2</v>
      </c>
      <c r="AH21" s="20">
        <v>9.2999999999999999E-2</v>
      </c>
      <c r="AI21" s="22">
        <f t="shared" si="9"/>
        <v>9.5000000000000001E-2</v>
      </c>
      <c r="AJ21" s="34">
        <v>6.0999999999999999E-2</v>
      </c>
      <c r="AK21" s="34">
        <v>0.06</v>
      </c>
      <c r="AL21" s="35">
        <f t="shared" si="10"/>
        <v>6.0999999999999999E-2</v>
      </c>
      <c r="AM21" s="34">
        <v>5.6000000000000001E-2</v>
      </c>
      <c r="AN21" s="34">
        <v>5.6000000000000001E-2</v>
      </c>
      <c r="AO21" s="35">
        <f t="shared" si="11"/>
        <v>5.6000000000000001E-2</v>
      </c>
      <c r="AP21" s="20">
        <v>9.0519999999999996</v>
      </c>
      <c r="AQ21" s="20">
        <v>9.016</v>
      </c>
      <c r="AR21" s="22">
        <f t="shared" si="12"/>
        <v>9.0340000000000007</v>
      </c>
      <c r="AS21" s="103">
        <f t="shared" si="13"/>
        <v>254.81623557949956</v>
      </c>
      <c r="AT21" s="29">
        <v>5.1200000000000002E-2</v>
      </c>
      <c r="AU21" s="29">
        <v>5.0099999999999999E-2</v>
      </c>
      <c r="AV21" s="28">
        <f t="shared" si="14"/>
        <v>5.0700000000000002E-2</v>
      </c>
      <c r="AW21" s="87">
        <v>10.58</v>
      </c>
      <c r="AX21" s="38">
        <v>4.8095681121205852E-2</v>
      </c>
      <c r="BA21" s="87"/>
      <c r="BB21" s="87">
        <v>3.54</v>
      </c>
      <c r="BC21" s="38">
        <v>0.12184042165894135</v>
      </c>
      <c r="BE21">
        <f t="shared" si="16"/>
        <v>0.37879520026823638</v>
      </c>
      <c r="BF21" s="106"/>
      <c r="BG21" s="106">
        <f t="shared" si="17"/>
        <v>0.16708933456860389</v>
      </c>
    </row>
    <row r="22" spans="1:59" x14ac:dyDescent="0.3">
      <c r="A22" s="98" t="s">
        <v>17</v>
      </c>
      <c r="B22" s="5" t="s">
        <v>74</v>
      </c>
      <c r="C22" s="6" t="s">
        <v>75</v>
      </c>
      <c r="D22" s="6" t="s">
        <v>76</v>
      </c>
      <c r="E22" s="24">
        <v>17.600000000000001</v>
      </c>
      <c r="F22" s="24">
        <v>7.4</v>
      </c>
      <c r="G22" s="48">
        <v>238</v>
      </c>
      <c r="H22" s="24">
        <v>9.5</v>
      </c>
      <c r="I22" s="24">
        <v>1.9</v>
      </c>
      <c r="J22" s="24">
        <v>3.9</v>
      </c>
      <c r="K22" s="43">
        <v>2.7</v>
      </c>
      <c r="L22" s="43">
        <v>2.8</v>
      </c>
      <c r="M22" s="43"/>
      <c r="N22" s="44">
        <f t="shared" si="0"/>
        <v>2.8</v>
      </c>
      <c r="O22" s="16">
        <v>2.4</v>
      </c>
      <c r="P22" s="16">
        <v>2.4</v>
      </c>
      <c r="Q22" s="21">
        <f t="shared" si="1"/>
        <v>2.4</v>
      </c>
      <c r="R22" s="38">
        <v>1.843</v>
      </c>
      <c r="S22" s="38">
        <v>1.8009999999999999</v>
      </c>
      <c r="T22" s="37">
        <f t="shared" si="2"/>
        <v>1.8220000000000001</v>
      </c>
      <c r="U22" s="38">
        <v>1.7789999999999999</v>
      </c>
      <c r="V22" s="38">
        <v>1.8</v>
      </c>
      <c r="W22" s="37">
        <f t="shared" si="3"/>
        <v>1.79</v>
      </c>
      <c r="X22" s="18">
        <v>0.108</v>
      </c>
      <c r="Y22" s="18">
        <v>0.109</v>
      </c>
      <c r="Z22" s="22">
        <f t="shared" si="4"/>
        <v>0.109</v>
      </c>
      <c r="AA22" s="34">
        <v>1.3260000000000001</v>
      </c>
      <c r="AB22" s="34">
        <v>1.34</v>
      </c>
      <c r="AC22" s="35">
        <f t="shared" si="5"/>
        <v>1.333</v>
      </c>
      <c r="AD22" s="105">
        <f t="shared" si="6"/>
        <v>5.9007162133219104</v>
      </c>
      <c r="AE22" s="105">
        <f t="shared" si="7"/>
        <v>0.16947095299081205</v>
      </c>
      <c r="AF22" s="103">
        <f t="shared" si="8"/>
        <v>95.166702363104179</v>
      </c>
      <c r="AG22" s="20">
        <v>0.05</v>
      </c>
      <c r="AH22" s="20">
        <v>4.7E-2</v>
      </c>
      <c r="AI22" s="22">
        <f t="shared" si="9"/>
        <v>4.9000000000000002E-2</v>
      </c>
      <c r="AJ22" s="34">
        <v>3.4000000000000002E-2</v>
      </c>
      <c r="AK22" s="34">
        <v>3.3000000000000002E-2</v>
      </c>
      <c r="AL22" s="35">
        <f t="shared" si="10"/>
        <v>3.4000000000000002E-2</v>
      </c>
      <c r="AM22" s="34">
        <v>2.1000000000000001E-2</v>
      </c>
      <c r="AN22" s="34">
        <v>2.1000000000000001E-2</v>
      </c>
      <c r="AO22" s="35">
        <f t="shared" si="11"/>
        <v>2.1000000000000001E-2</v>
      </c>
      <c r="AP22" s="20">
        <v>13.279</v>
      </c>
      <c r="AQ22" s="20">
        <v>13.403</v>
      </c>
      <c r="AR22" s="22">
        <f t="shared" si="12"/>
        <v>13.340999999999999</v>
      </c>
      <c r="AS22" s="103">
        <f t="shared" si="13"/>
        <v>376.30101824951345</v>
      </c>
      <c r="AT22" s="29">
        <v>5.8200000000000002E-2</v>
      </c>
      <c r="AU22" s="29">
        <v>5.6500000000000002E-2</v>
      </c>
      <c r="AV22" s="28">
        <f t="shared" si="14"/>
        <v>5.74E-2</v>
      </c>
      <c r="AW22" s="87">
        <v>8.69</v>
      </c>
      <c r="AX22" s="38">
        <v>0.13136362570760429</v>
      </c>
      <c r="BA22" s="87">
        <v>2.75</v>
      </c>
      <c r="BB22" s="87"/>
      <c r="BC22" s="38">
        <v>0.33069230022173285</v>
      </c>
      <c r="BD22">
        <f t="shared" si="18"/>
        <v>0.25290046464876187</v>
      </c>
      <c r="BF22" s="106">
        <f t="shared" si="15"/>
        <v>0.16947095299081205</v>
      </c>
      <c r="BG22" s="106"/>
    </row>
    <row r="23" spans="1:59" x14ac:dyDescent="0.3">
      <c r="A23" s="99" t="s">
        <v>18</v>
      </c>
      <c r="B23" s="5" t="s">
        <v>109</v>
      </c>
      <c r="C23" s="6" t="s">
        <v>77</v>
      </c>
      <c r="D23" s="6" t="s">
        <v>36</v>
      </c>
      <c r="E23" s="24">
        <v>17.899999999999999</v>
      </c>
      <c r="F23" s="24">
        <v>7.2</v>
      </c>
      <c r="G23" s="48">
        <v>189</v>
      </c>
      <c r="H23" s="24">
        <v>9.5</v>
      </c>
      <c r="I23" s="24">
        <v>2.4</v>
      </c>
      <c r="J23" s="24">
        <v>4</v>
      </c>
      <c r="K23" s="43">
        <v>3.1</v>
      </c>
      <c r="L23" s="43">
        <v>3.1</v>
      </c>
      <c r="M23" s="43"/>
      <c r="N23" s="44">
        <f t="shared" si="0"/>
        <v>3.1</v>
      </c>
      <c r="O23" s="16">
        <v>2.4</v>
      </c>
      <c r="P23" s="16">
        <v>2.4</v>
      </c>
      <c r="Q23" s="21">
        <f t="shared" si="1"/>
        <v>2.4</v>
      </c>
      <c r="R23" s="38">
        <v>2.2120000000000002</v>
      </c>
      <c r="S23" s="38">
        <v>2.202</v>
      </c>
      <c r="T23" s="37">
        <f t="shared" si="2"/>
        <v>2.2069999999999999</v>
      </c>
      <c r="U23" s="38">
        <v>2.1219999999999999</v>
      </c>
      <c r="V23" s="38">
        <v>2.1520000000000001</v>
      </c>
      <c r="W23" s="37">
        <f t="shared" si="3"/>
        <v>2.137</v>
      </c>
      <c r="X23" s="18">
        <v>0.193</v>
      </c>
      <c r="Y23" s="18">
        <v>0.19600000000000001</v>
      </c>
      <c r="Z23" s="22">
        <f t="shared" si="4"/>
        <v>0.19500000000000001</v>
      </c>
      <c r="AA23" s="34">
        <v>1.5780000000000001</v>
      </c>
      <c r="AB23" s="34">
        <v>1.613</v>
      </c>
      <c r="AC23" s="35">
        <f t="shared" si="5"/>
        <v>1.5960000000000001</v>
      </c>
      <c r="AD23" s="105">
        <f t="shared" si="6"/>
        <v>7.0649235382308841</v>
      </c>
      <c r="AE23" s="105">
        <f t="shared" si="7"/>
        <v>0.14154434858192511</v>
      </c>
      <c r="AF23" s="103">
        <f t="shared" si="8"/>
        <v>113.94302848575711</v>
      </c>
      <c r="AG23" s="20">
        <v>0.10199999999999999</v>
      </c>
      <c r="AH23" s="20">
        <v>9.8000000000000004E-2</v>
      </c>
      <c r="AI23" s="22">
        <f t="shared" si="9"/>
        <v>0.1</v>
      </c>
      <c r="AJ23" s="34">
        <v>5.1999999999999998E-2</v>
      </c>
      <c r="AK23" s="34">
        <v>5.7000000000000002E-2</v>
      </c>
      <c r="AL23" s="35">
        <f t="shared" si="10"/>
        <v>5.5E-2</v>
      </c>
      <c r="AM23" s="34">
        <v>4.4999999999999998E-2</v>
      </c>
      <c r="AN23" s="34">
        <v>4.5999999999999999E-2</v>
      </c>
      <c r="AO23" s="35">
        <f t="shared" si="11"/>
        <v>4.5999999999999999E-2</v>
      </c>
      <c r="AP23" s="20">
        <v>13.054</v>
      </c>
      <c r="AQ23" s="20">
        <v>13.257999999999999</v>
      </c>
      <c r="AR23" s="22">
        <f t="shared" si="12"/>
        <v>13.156000000000001</v>
      </c>
      <c r="AS23" s="103">
        <f t="shared" si="13"/>
        <v>371.08284207260317</v>
      </c>
      <c r="AT23" s="29">
        <v>5.79E-2</v>
      </c>
      <c r="AU23" s="29">
        <v>5.7700000000000001E-2</v>
      </c>
      <c r="AV23" s="28">
        <f t="shared" si="14"/>
        <v>5.7799999999999997E-2</v>
      </c>
      <c r="AW23" s="87">
        <v>9.7799999999999994</v>
      </c>
      <c r="AX23" s="38">
        <v>5.3173188331266059E-2</v>
      </c>
      <c r="BA23" s="87"/>
      <c r="BB23" s="87">
        <v>3.68</v>
      </c>
      <c r="BC23" s="38">
        <v>4.8289056796013773E-2</v>
      </c>
      <c r="BE23">
        <f t="shared" si="16"/>
        <v>0.30705550234915985</v>
      </c>
      <c r="BF23" s="106"/>
      <c r="BG23" s="106">
        <f t="shared" si="17"/>
        <v>0.14154434858192511</v>
      </c>
    </row>
    <row r="24" spans="1:59" x14ac:dyDescent="0.3">
      <c r="A24" s="98" t="s">
        <v>19</v>
      </c>
      <c r="B24" s="5" t="s">
        <v>78</v>
      </c>
      <c r="C24" s="6" t="s">
        <v>44</v>
      </c>
      <c r="D24" s="6" t="s">
        <v>79</v>
      </c>
      <c r="E24" s="24">
        <v>17</v>
      </c>
      <c r="F24" s="24">
        <v>7.6</v>
      </c>
      <c r="G24" s="48">
        <v>232</v>
      </c>
      <c r="H24" s="24">
        <v>10.3</v>
      </c>
      <c r="I24" s="24">
        <v>0.9</v>
      </c>
      <c r="J24" s="24">
        <v>3.7</v>
      </c>
      <c r="K24" s="43">
        <v>2.5</v>
      </c>
      <c r="L24" s="43">
        <v>2.5</v>
      </c>
      <c r="M24" s="43"/>
      <c r="N24" s="44">
        <f t="shared" si="0"/>
        <v>2.5</v>
      </c>
      <c r="O24" s="16">
        <v>2.5</v>
      </c>
      <c r="P24" s="16">
        <v>2.5</v>
      </c>
      <c r="Q24" s="21">
        <f t="shared" si="1"/>
        <v>2.5</v>
      </c>
      <c r="R24" s="38">
        <v>1.8440000000000001</v>
      </c>
      <c r="S24" s="38">
        <v>1.823</v>
      </c>
      <c r="T24" s="37">
        <f t="shared" si="2"/>
        <v>1.8340000000000001</v>
      </c>
      <c r="U24" s="38">
        <v>1.754</v>
      </c>
      <c r="V24" s="38">
        <v>1.762</v>
      </c>
      <c r="W24" s="37">
        <f t="shared" si="3"/>
        <v>1.758</v>
      </c>
      <c r="X24" s="18">
        <v>0.14099999999999999</v>
      </c>
      <c r="Y24" s="18">
        <v>0.14199999999999999</v>
      </c>
      <c r="Z24" s="22">
        <f t="shared" si="4"/>
        <v>0.14199999999999999</v>
      </c>
      <c r="AA24" s="34">
        <v>1.2609999999999999</v>
      </c>
      <c r="AB24" s="34">
        <v>1.282</v>
      </c>
      <c r="AC24" s="35">
        <f t="shared" si="5"/>
        <v>1.272</v>
      </c>
      <c r="AD24" s="105">
        <f t="shared" si="6"/>
        <v>5.6306909402441638</v>
      </c>
      <c r="AE24" s="105">
        <f t="shared" si="7"/>
        <v>0.17759809774901922</v>
      </c>
      <c r="AF24" s="103">
        <f t="shared" si="8"/>
        <v>90.811736988648533</v>
      </c>
      <c r="AG24" s="20">
        <v>3.1E-2</v>
      </c>
      <c r="AH24" s="20">
        <v>2.9000000000000001E-2</v>
      </c>
      <c r="AI24" s="22">
        <f t="shared" si="9"/>
        <v>0.03</v>
      </c>
      <c r="AJ24" s="34">
        <v>2.1000000000000001E-2</v>
      </c>
      <c r="AK24" s="34">
        <v>1.9E-2</v>
      </c>
      <c r="AL24" s="35">
        <f t="shared" si="10"/>
        <v>0.02</v>
      </c>
      <c r="AM24" s="34">
        <v>8.0000000000000002E-3</v>
      </c>
      <c r="AN24" s="34">
        <v>8.0000000000000002E-3</v>
      </c>
      <c r="AO24" s="35">
        <f t="shared" si="11"/>
        <v>8.0000000000000002E-3</v>
      </c>
      <c r="AP24" s="20">
        <v>22.931000000000001</v>
      </c>
      <c r="AQ24" s="20">
        <v>23.283000000000001</v>
      </c>
      <c r="AR24" s="22">
        <f t="shared" si="12"/>
        <v>23.106999999999999</v>
      </c>
      <c r="AS24" s="103">
        <f t="shared" si="13"/>
        <v>651.76430767494981</v>
      </c>
      <c r="AT24" s="29">
        <v>5.9700000000000003E-2</v>
      </c>
      <c r="AU24" s="29">
        <v>5.8700000000000002E-2</v>
      </c>
      <c r="AV24" s="28">
        <f t="shared" si="14"/>
        <v>5.9200000000000003E-2</v>
      </c>
      <c r="AW24" s="87">
        <v>13.1</v>
      </c>
      <c r="AX24" s="38">
        <v>2.7533476145429336E-2</v>
      </c>
      <c r="BA24" s="87">
        <v>1.02</v>
      </c>
      <c r="BB24" s="87"/>
      <c r="BC24" s="38">
        <v>2.2829259280064233E-2</v>
      </c>
      <c r="BD24">
        <f t="shared" si="18"/>
        <v>0.13933217256496114</v>
      </c>
      <c r="BF24" s="106">
        <f t="shared" si="15"/>
        <v>0.17759809774901922</v>
      </c>
      <c r="BG24" s="106"/>
    </row>
    <row r="25" spans="1:59" x14ac:dyDescent="0.3">
      <c r="A25" s="163" t="s">
        <v>20</v>
      </c>
      <c r="B25" s="5" t="s">
        <v>80</v>
      </c>
      <c r="C25" s="6" t="s">
        <v>81</v>
      </c>
      <c r="D25" s="6" t="s">
        <v>36</v>
      </c>
      <c r="E25" s="24">
        <v>17.5</v>
      </c>
      <c r="F25" s="24">
        <v>7.6</v>
      </c>
      <c r="G25" s="48">
        <v>209</v>
      </c>
      <c r="H25" s="24">
        <v>9.6999999999999993</v>
      </c>
      <c r="I25" s="24">
        <v>2.1</v>
      </c>
      <c r="J25" s="24">
        <v>4.0999999999999996</v>
      </c>
      <c r="K25" s="43">
        <v>3.1</v>
      </c>
      <c r="L25" s="43">
        <v>2.9</v>
      </c>
      <c r="M25" s="43"/>
      <c r="N25" s="44">
        <f t="shared" si="0"/>
        <v>3</v>
      </c>
      <c r="O25" s="16">
        <v>2.5</v>
      </c>
      <c r="P25" s="16">
        <v>2.5</v>
      </c>
      <c r="Q25" s="21">
        <f t="shared" si="1"/>
        <v>2.5</v>
      </c>
      <c r="R25" s="38">
        <v>2.835</v>
      </c>
      <c r="S25" s="38">
        <v>2.786</v>
      </c>
      <c r="T25" s="37">
        <f t="shared" si="2"/>
        <v>2.8109999999999999</v>
      </c>
      <c r="U25" s="38">
        <v>2.7879999999999998</v>
      </c>
      <c r="V25" s="38">
        <v>2.8119999999999998</v>
      </c>
      <c r="W25" s="37">
        <f t="shared" si="3"/>
        <v>2.8</v>
      </c>
      <c r="X25" s="18">
        <v>0.26600000000000001</v>
      </c>
      <c r="Y25" s="18">
        <v>0.26800000000000002</v>
      </c>
      <c r="Z25" s="22">
        <f t="shared" si="4"/>
        <v>0.26700000000000002</v>
      </c>
      <c r="AA25" s="34">
        <v>2.0179999999999998</v>
      </c>
      <c r="AB25" s="34">
        <v>2.0569999999999999</v>
      </c>
      <c r="AC25" s="35">
        <f t="shared" si="5"/>
        <v>2.0379999999999998</v>
      </c>
      <c r="AD25" s="105">
        <f t="shared" si="6"/>
        <v>9.0215001070893113</v>
      </c>
      <c r="AE25" s="105">
        <f t="shared" si="7"/>
        <v>0.11084631027318571</v>
      </c>
      <c r="AF25" s="103">
        <f t="shared" si="8"/>
        <v>145.49867923181264</v>
      </c>
      <c r="AG25" s="20">
        <v>0.19600000000000001</v>
      </c>
      <c r="AH25" s="20">
        <v>0.191</v>
      </c>
      <c r="AI25" s="22">
        <f t="shared" si="9"/>
        <v>0.19400000000000001</v>
      </c>
      <c r="AJ25" s="34">
        <v>0.152</v>
      </c>
      <c r="AK25" s="34">
        <v>0.161</v>
      </c>
      <c r="AL25" s="35">
        <f t="shared" si="10"/>
        <v>0.157</v>
      </c>
      <c r="AM25" s="34">
        <v>0.15</v>
      </c>
      <c r="AN25" s="34">
        <v>0.159</v>
      </c>
      <c r="AO25" s="35">
        <f t="shared" si="11"/>
        <v>0.155</v>
      </c>
      <c r="AP25" s="20">
        <v>13.186</v>
      </c>
      <c r="AQ25" s="20">
        <v>13.395</v>
      </c>
      <c r="AR25" s="22">
        <f t="shared" si="12"/>
        <v>13.291</v>
      </c>
      <c r="AS25" s="103">
        <f t="shared" si="13"/>
        <v>374.89070036386204</v>
      </c>
      <c r="AT25" s="29">
        <v>5.9400000000000001E-2</v>
      </c>
      <c r="AU25" s="29">
        <v>5.8500000000000003E-2</v>
      </c>
      <c r="AV25" s="28">
        <f t="shared" si="14"/>
        <v>5.8999999999999997E-2</v>
      </c>
      <c r="AW25" s="87">
        <v>9.0500000000000007</v>
      </c>
      <c r="AX25" s="38">
        <v>5.9568515745345947E-2</v>
      </c>
      <c r="BA25" s="87"/>
      <c r="BB25" s="87">
        <v>7.36</v>
      </c>
      <c r="BC25" s="38">
        <v>0.17917894051905903</v>
      </c>
      <c r="BE25">
        <f t="shared" si="16"/>
        <v>0.38810959858591931</v>
      </c>
      <c r="BF25" s="106"/>
      <c r="BG25" s="106">
        <f t="shared" si="17"/>
        <v>0.11084631027318571</v>
      </c>
    </row>
    <row r="26" spans="1:59" x14ac:dyDescent="0.3">
      <c r="A26" s="98" t="s">
        <v>21</v>
      </c>
      <c r="B26" s="5" t="s">
        <v>82</v>
      </c>
      <c r="C26" s="6" t="s">
        <v>44</v>
      </c>
      <c r="D26" s="6" t="s">
        <v>83</v>
      </c>
      <c r="E26" s="24">
        <v>17.8</v>
      </c>
      <c r="F26" s="24">
        <v>7.7</v>
      </c>
      <c r="G26" s="48">
        <v>207</v>
      </c>
      <c r="H26" s="24">
        <v>10.4</v>
      </c>
      <c r="I26" s="24">
        <v>2.4</v>
      </c>
      <c r="J26" s="24">
        <v>5.6</v>
      </c>
      <c r="K26" s="43">
        <v>4.0999999999999996</v>
      </c>
      <c r="L26" s="43">
        <v>3.9</v>
      </c>
      <c r="M26" s="43"/>
      <c r="N26" s="44">
        <f t="shared" si="0"/>
        <v>4</v>
      </c>
      <c r="O26" s="16">
        <v>3.6</v>
      </c>
      <c r="P26" s="16">
        <v>3.5</v>
      </c>
      <c r="Q26" s="21">
        <f t="shared" si="1"/>
        <v>3.6</v>
      </c>
      <c r="R26" s="38">
        <v>3.3570000000000002</v>
      </c>
      <c r="S26" s="38">
        <v>3.3450000000000002</v>
      </c>
      <c r="T26" s="37">
        <f t="shared" si="2"/>
        <v>3.351</v>
      </c>
      <c r="U26" s="38">
        <v>3.3250000000000002</v>
      </c>
      <c r="V26" s="38">
        <v>3.327</v>
      </c>
      <c r="W26" s="37">
        <f t="shared" si="3"/>
        <v>3.3260000000000001</v>
      </c>
      <c r="X26" s="18">
        <v>0.189</v>
      </c>
      <c r="Y26" s="18">
        <v>0.17699999999999999</v>
      </c>
      <c r="Z26" s="22">
        <f t="shared" si="4"/>
        <v>0.183</v>
      </c>
      <c r="AA26" s="34">
        <v>2.552</v>
      </c>
      <c r="AB26" s="34">
        <v>2.59</v>
      </c>
      <c r="AC26" s="35">
        <f t="shared" si="5"/>
        <v>2.5710000000000002</v>
      </c>
      <c r="AD26" s="105">
        <f t="shared" si="6"/>
        <v>11.380901263653888</v>
      </c>
      <c r="AE26" s="105">
        <f t="shared" si="7"/>
        <v>8.7866503437087698E-2</v>
      </c>
      <c r="AF26" s="103">
        <f t="shared" si="8"/>
        <v>183.55108160205612</v>
      </c>
      <c r="AG26" s="20">
        <v>0.26800000000000002</v>
      </c>
      <c r="AH26" s="20">
        <v>0.26700000000000002</v>
      </c>
      <c r="AI26" s="22">
        <f t="shared" si="9"/>
        <v>0.26800000000000002</v>
      </c>
      <c r="AJ26" s="34">
        <v>0.21299999999999999</v>
      </c>
      <c r="AK26" s="34">
        <v>0.217</v>
      </c>
      <c r="AL26" s="35">
        <f t="shared" si="10"/>
        <v>0.215</v>
      </c>
      <c r="AM26" s="34">
        <v>0.21099999999999999</v>
      </c>
      <c r="AN26" s="34">
        <v>0.214</v>
      </c>
      <c r="AO26" s="35">
        <f t="shared" si="11"/>
        <v>0.21299999999999999</v>
      </c>
      <c r="AP26" s="20">
        <v>11.515000000000001</v>
      </c>
      <c r="AQ26" s="20">
        <v>11.669</v>
      </c>
      <c r="AR26" s="22">
        <f t="shared" si="12"/>
        <v>11.592000000000001</v>
      </c>
      <c r="AS26" s="103">
        <f t="shared" si="13"/>
        <v>326.96809860942653</v>
      </c>
      <c r="AT26" s="29">
        <v>9.0700000000000003E-2</v>
      </c>
      <c r="AU26" s="29">
        <v>8.9499999999999996E-2</v>
      </c>
      <c r="AV26" s="28">
        <f t="shared" si="14"/>
        <v>9.01E-2</v>
      </c>
      <c r="AW26" s="87">
        <v>8.14</v>
      </c>
      <c r="AX26" s="38">
        <v>6.0585897652029819E-2</v>
      </c>
      <c r="BA26" s="87">
        <v>7.11</v>
      </c>
      <c r="BB26" s="87"/>
      <c r="BC26" s="38">
        <v>0.15943122445853103</v>
      </c>
      <c r="BD26">
        <f t="shared" si="18"/>
        <v>0.56137305866439757</v>
      </c>
      <c r="BF26" s="106">
        <f t="shared" si="15"/>
        <v>8.7866503437087698E-2</v>
      </c>
      <c r="BG26" s="106"/>
    </row>
    <row r="27" spans="1:59" x14ac:dyDescent="0.3">
      <c r="A27" s="163" t="s">
        <v>22</v>
      </c>
      <c r="B27" s="5" t="s">
        <v>84</v>
      </c>
      <c r="C27" s="6" t="s">
        <v>85</v>
      </c>
      <c r="D27" s="6" t="s">
        <v>36</v>
      </c>
      <c r="E27" s="24">
        <v>17.600000000000001</v>
      </c>
      <c r="F27" s="24">
        <v>7.6</v>
      </c>
      <c r="G27" s="48">
        <v>202</v>
      </c>
      <c r="H27" s="24">
        <v>9.6999999999999993</v>
      </c>
      <c r="I27" s="24">
        <v>0.6</v>
      </c>
      <c r="J27" s="24">
        <v>4.4000000000000004</v>
      </c>
      <c r="K27" s="43">
        <v>2.9</v>
      </c>
      <c r="L27" s="43">
        <v>3</v>
      </c>
      <c r="M27" s="43"/>
      <c r="N27" s="44">
        <f t="shared" si="0"/>
        <v>3</v>
      </c>
      <c r="O27" s="16">
        <v>2.5</v>
      </c>
      <c r="P27" s="16">
        <v>2.4</v>
      </c>
      <c r="Q27" s="21">
        <f t="shared" si="1"/>
        <v>2.5</v>
      </c>
      <c r="R27" s="38">
        <v>2.4620000000000002</v>
      </c>
      <c r="S27" s="38">
        <v>2.5299999999999998</v>
      </c>
      <c r="T27" s="37">
        <f t="shared" si="2"/>
        <v>2.496</v>
      </c>
      <c r="U27" s="38">
        <v>2.496</v>
      </c>
      <c r="V27" s="38">
        <v>2.4729999999999999</v>
      </c>
      <c r="W27" s="37">
        <f t="shared" si="3"/>
        <v>2.4849999999999999</v>
      </c>
      <c r="X27" s="18">
        <v>0.19900000000000001</v>
      </c>
      <c r="Y27" s="18">
        <v>0.19700000000000001</v>
      </c>
      <c r="Z27" s="22">
        <f t="shared" si="4"/>
        <v>0.19800000000000001</v>
      </c>
      <c r="AA27" s="34">
        <v>1.843</v>
      </c>
      <c r="AB27" s="34">
        <v>1.871</v>
      </c>
      <c r="AC27" s="35">
        <f t="shared" si="5"/>
        <v>1.857</v>
      </c>
      <c r="AD27" s="105">
        <f t="shared" si="6"/>
        <v>8.2202775754979651</v>
      </c>
      <c r="AE27" s="105">
        <f t="shared" si="7"/>
        <v>0.1216503932885043</v>
      </c>
      <c r="AF27" s="103">
        <f t="shared" si="8"/>
        <v>132.57656885842792</v>
      </c>
      <c r="AG27" s="20">
        <v>0.128</v>
      </c>
      <c r="AH27" s="20">
        <v>0.13100000000000001</v>
      </c>
      <c r="AI27" s="22">
        <f t="shared" si="9"/>
        <v>0.13</v>
      </c>
      <c r="AJ27" s="34">
        <v>9.7000000000000003E-2</v>
      </c>
      <c r="AK27" s="34">
        <v>9.2999999999999999E-2</v>
      </c>
      <c r="AL27" s="35">
        <f t="shared" si="10"/>
        <v>9.5000000000000001E-2</v>
      </c>
      <c r="AM27" s="34">
        <v>8.7999999999999995E-2</v>
      </c>
      <c r="AN27" s="34">
        <v>8.8999999999999996E-2</v>
      </c>
      <c r="AO27" s="35">
        <f t="shared" si="11"/>
        <v>8.8999999999999996E-2</v>
      </c>
      <c r="AP27" s="20">
        <v>12.51</v>
      </c>
      <c r="AQ27" s="20">
        <v>12.627000000000001</v>
      </c>
      <c r="AR27" s="22">
        <f t="shared" si="12"/>
        <v>12.569000000000001</v>
      </c>
      <c r="AS27" s="103">
        <f t="shared" si="13"/>
        <v>354.52571009505539</v>
      </c>
      <c r="AT27" s="29">
        <v>5.8799999999999998E-2</v>
      </c>
      <c r="AU27" s="29">
        <v>5.74E-2</v>
      </c>
      <c r="AV27" s="28">
        <f t="shared" si="14"/>
        <v>5.8099999999999999E-2</v>
      </c>
      <c r="AW27" s="87">
        <v>9.0500000000000007</v>
      </c>
      <c r="AX27" s="38">
        <v>3.6387123257864008E-2</v>
      </c>
      <c r="BA27" s="87"/>
      <c r="BB27" s="87">
        <v>5.2</v>
      </c>
      <c r="BC27" s="38">
        <v>0.42813734928800773</v>
      </c>
      <c r="BE27">
        <f t="shared" si="16"/>
        <v>0.37395473750798358</v>
      </c>
      <c r="BF27" s="106"/>
      <c r="BG27" s="106">
        <f t="shared" si="17"/>
        <v>0.1216503932885043</v>
      </c>
    </row>
    <row r="28" spans="1:59" x14ac:dyDescent="0.3">
      <c r="A28" s="98" t="s">
        <v>23</v>
      </c>
      <c r="B28" s="5" t="s">
        <v>86</v>
      </c>
      <c r="C28" s="6" t="s">
        <v>87</v>
      </c>
      <c r="D28" s="6" t="s">
        <v>88</v>
      </c>
      <c r="E28" s="24">
        <v>17.100000000000001</v>
      </c>
      <c r="F28" s="24">
        <v>7.9</v>
      </c>
      <c r="G28" s="48">
        <v>156</v>
      </c>
      <c r="H28" s="24">
        <v>9.1999999999999993</v>
      </c>
      <c r="I28" s="24">
        <v>0.9</v>
      </c>
      <c r="J28" s="24">
        <v>4.5</v>
      </c>
      <c r="K28" s="43">
        <v>3</v>
      </c>
      <c r="L28" s="43">
        <v>2.9</v>
      </c>
      <c r="M28" s="43"/>
      <c r="N28" s="44">
        <f t="shared" si="0"/>
        <v>3</v>
      </c>
      <c r="O28" s="16">
        <v>2.8</v>
      </c>
      <c r="P28" s="16">
        <v>2.7</v>
      </c>
      <c r="Q28" s="21">
        <f t="shared" si="1"/>
        <v>2.8</v>
      </c>
      <c r="R28" s="38">
        <v>1.4079999999999999</v>
      </c>
      <c r="S28" s="38">
        <v>1.357</v>
      </c>
      <c r="T28" s="37">
        <f t="shared" si="2"/>
        <v>1.383</v>
      </c>
      <c r="U28" s="38">
        <v>1.343</v>
      </c>
      <c r="V28" s="38">
        <v>1.2929999999999999</v>
      </c>
      <c r="W28" s="37">
        <f t="shared" si="3"/>
        <v>1.3180000000000001</v>
      </c>
      <c r="X28" s="18">
        <v>2.1999999999999999E-2</v>
      </c>
      <c r="Y28" s="18">
        <v>2.1999999999999999E-2</v>
      </c>
      <c r="Z28" s="22">
        <f t="shared" si="4"/>
        <v>2.1999999999999999E-2</v>
      </c>
      <c r="AA28" s="34">
        <v>0.99099999999999999</v>
      </c>
      <c r="AB28" s="34">
        <v>1.0069999999999999</v>
      </c>
      <c r="AC28" s="35">
        <f t="shared" si="5"/>
        <v>0.999</v>
      </c>
      <c r="AD28" s="105">
        <f t="shared" si="6"/>
        <v>4.4222171771257228</v>
      </c>
      <c r="AE28" s="105">
        <f t="shared" si="7"/>
        <v>0.22613091124800047</v>
      </c>
      <c r="AF28" s="103">
        <f t="shared" si="8"/>
        <v>71.321482116084823</v>
      </c>
      <c r="AG28" s="20">
        <v>5.8999999999999997E-2</v>
      </c>
      <c r="AH28" s="20">
        <v>5.5E-2</v>
      </c>
      <c r="AI28" s="22">
        <f t="shared" si="9"/>
        <v>5.7000000000000002E-2</v>
      </c>
      <c r="AJ28" s="34">
        <v>3.4000000000000002E-2</v>
      </c>
      <c r="AK28" s="34">
        <v>3.5000000000000003E-2</v>
      </c>
      <c r="AL28" s="35">
        <f t="shared" si="10"/>
        <v>3.5000000000000003E-2</v>
      </c>
      <c r="AM28" s="34">
        <v>2.4E-2</v>
      </c>
      <c r="AN28" s="34">
        <v>2.3E-2</v>
      </c>
      <c r="AO28" s="35">
        <f t="shared" si="11"/>
        <v>2.4E-2</v>
      </c>
      <c r="AP28" s="20">
        <v>9.7789999999999999</v>
      </c>
      <c r="AQ28" s="20">
        <v>9.8710000000000004</v>
      </c>
      <c r="AR28" s="22">
        <f t="shared" si="12"/>
        <v>9.8249999999999993</v>
      </c>
      <c r="AS28" s="103">
        <f t="shared" si="13"/>
        <v>277.12746453050511</v>
      </c>
      <c r="AT28" s="29">
        <v>6.6400000000000001E-2</v>
      </c>
      <c r="AU28" s="29">
        <v>6.5199999999999994E-2</v>
      </c>
      <c r="AV28" s="28">
        <f t="shared" si="14"/>
        <v>6.5799999999999997E-2</v>
      </c>
      <c r="AW28" s="87">
        <v>8.6</v>
      </c>
      <c r="AX28" s="38">
        <v>5.3102790578672329E-2</v>
      </c>
      <c r="BA28" s="87">
        <v>4.2699999999999996</v>
      </c>
      <c r="BB28" s="87"/>
      <c r="BC28" s="38">
        <v>0.13655409417729522</v>
      </c>
      <c r="BD28">
        <f t="shared" si="18"/>
        <v>0.2573598478841278</v>
      </c>
      <c r="BF28" s="106">
        <f t="shared" si="15"/>
        <v>0.22613091124800047</v>
      </c>
      <c r="BG28" s="106"/>
    </row>
    <row r="29" spans="1:59" x14ac:dyDescent="0.3">
      <c r="A29" s="163" t="s">
        <v>24</v>
      </c>
      <c r="B29" s="5" t="s">
        <v>89</v>
      </c>
      <c r="C29" s="6" t="s">
        <v>42</v>
      </c>
      <c r="D29" s="6" t="s">
        <v>36</v>
      </c>
      <c r="E29" s="24">
        <v>16.3</v>
      </c>
      <c r="F29" s="24">
        <v>7.5</v>
      </c>
      <c r="G29" s="48">
        <v>225</v>
      </c>
      <c r="H29" s="24">
        <v>12.4</v>
      </c>
      <c r="I29" s="24">
        <v>0.9</v>
      </c>
      <c r="J29" s="24">
        <v>7.1</v>
      </c>
      <c r="K29" s="43">
        <v>4.5999999999999996</v>
      </c>
      <c r="L29" s="43">
        <v>4.9000000000000004</v>
      </c>
      <c r="M29" s="43"/>
      <c r="N29" s="44">
        <f t="shared" si="0"/>
        <v>4.8</v>
      </c>
      <c r="O29" s="16">
        <v>4.7</v>
      </c>
      <c r="P29" s="16">
        <v>4.7</v>
      </c>
      <c r="Q29" s="21">
        <f t="shared" si="1"/>
        <v>4.7</v>
      </c>
      <c r="R29" s="38">
        <v>4.97</v>
      </c>
      <c r="S29" s="38">
        <v>4.8730000000000002</v>
      </c>
      <c r="T29" s="37">
        <f t="shared" si="2"/>
        <v>4.9219999999999997</v>
      </c>
      <c r="U29" s="38">
        <v>4.8090000000000002</v>
      </c>
      <c r="V29" s="38">
        <v>4.8099999999999996</v>
      </c>
      <c r="W29" s="37">
        <f t="shared" si="3"/>
        <v>4.8099999999999996</v>
      </c>
      <c r="X29" s="18">
        <v>5.7000000000000002E-2</v>
      </c>
      <c r="Y29" s="18">
        <v>5.6000000000000001E-2</v>
      </c>
      <c r="Z29" s="22">
        <f t="shared" si="4"/>
        <v>5.7000000000000002E-2</v>
      </c>
      <c r="AA29" s="34">
        <v>4.2229999999999999</v>
      </c>
      <c r="AB29" s="34">
        <v>4.2389999999999999</v>
      </c>
      <c r="AC29" s="35">
        <f t="shared" si="5"/>
        <v>4.2309999999999999</v>
      </c>
      <c r="AD29" s="105">
        <f t="shared" si="6"/>
        <v>18.729130006425358</v>
      </c>
      <c r="AE29" s="105">
        <f t="shared" si="7"/>
        <v>5.339276301979496E-2</v>
      </c>
      <c r="AF29" s="103">
        <f t="shared" si="8"/>
        <v>302.06325408724206</v>
      </c>
      <c r="AG29" s="20">
        <v>2.157</v>
      </c>
      <c r="AH29" s="20">
        <v>2.1019999999999999</v>
      </c>
      <c r="AI29" s="22">
        <f t="shared" si="9"/>
        <v>2.13</v>
      </c>
      <c r="AJ29" s="34">
        <v>2.1120000000000001</v>
      </c>
      <c r="AK29" s="34">
        <v>2.0470000000000002</v>
      </c>
      <c r="AL29" s="35">
        <f t="shared" si="10"/>
        <v>2.08</v>
      </c>
      <c r="AM29" s="34">
        <v>2.0739999999999998</v>
      </c>
      <c r="AN29" s="34">
        <v>2.028</v>
      </c>
      <c r="AO29" s="35">
        <f t="shared" si="11"/>
        <v>2.0510000000000002</v>
      </c>
      <c r="AP29" s="20">
        <v>10.318</v>
      </c>
      <c r="AQ29" s="20">
        <v>10.388</v>
      </c>
      <c r="AR29" s="22">
        <f t="shared" si="12"/>
        <v>10.353</v>
      </c>
      <c r="AS29" s="103">
        <f t="shared" si="13"/>
        <v>292.02042140298425</v>
      </c>
      <c r="AT29" s="29">
        <v>0.1114</v>
      </c>
      <c r="AU29" s="29">
        <v>0.1104</v>
      </c>
      <c r="AV29" s="28">
        <f t="shared" si="14"/>
        <v>0.1109</v>
      </c>
      <c r="AW29" s="87">
        <v>8.9600000000000009</v>
      </c>
      <c r="AX29" s="38">
        <v>5.2134468026656514E-2</v>
      </c>
      <c r="BA29" s="87"/>
      <c r="BB29" s="87">
        <v>8.98</v>
      </c>
      <c r="BC29" s="38">
        <v>0.13485761203539948</v>
      </c>
      <c r="BE29">
        <f t="shared" si="16"/>
        <v>1.0343908574475988</v>
      </c>
      <c r="BF29" s="106"/>
      <c r="BG29" s="106">
        <f t="shared" si="17"/>
        <v>5.339276301979496E-2</v>
      </c>
    </row>
    <row r="30" spans="1:59" x14ac:dyDescent="0.3">
      <c r="A30" s="98" t="s">
        <v>25</v>
      </c>
      <c r="B30" s="5" t="s">
        <v>90</v>
      </c>
      <c r="C30" s="6" t="s">
        <v>44</v>
      </c>
      <c r="D30" s="6" t="s">
        <v>91</v>
      </c>
      <c r="E30" s="24">
        <v>16.8</v>
      </c>
      <c r="F30" s="24">
        <v>8.4</v>
      </c>
      <c r="G30" s="48">
        <v>268</v>
      </c>
      <c r="H30" s="24">
        <v>10.4</v>
      </c>
      <c r="I30" s="24">
        <v>1</v>
      </c>
      <c r="J30" s="24">
        <v>3.9</v>
      </c>
      <c r="K30" s="43">
        <v>2.6</v>
      </c>
      <c r="L30" s="43">
        <v>2.7</v>
      </c>
      <c r="M30" s="43"/>
      <c r="N30" s="44">
        <f t="shared" si="0"/>
        <v>2.7</v>
      </c>
      <c r="O30" s="16">
        <v>2.6</v>
      </c>
      <c r="P30" s="16">
        <v>2.5</v>
      </c>
      <c r="Q30" s="21">
        <f t="shared" si="1"/>
        <v>2.6</v>
      </c>
      <c r="R30" s="38">
        <v>3.508</v>
      </c>
      <c r="S30" s="38">
        <v>3.496</v>
      </c>
      <c r="T30" s="37">
        <f t="shared" si="2"/>
        <v>3.5019999999999998</v>
      </c>
      <c r="U30" s="38">
        <v>3.4940000000000002</v>
      </c>
      <c r="V30" s="38">
        <v>3.4990000000000001</v>
      </c>
      <c r="W30" s="37">
        <f t="shared" si="3"/>
        <v>3.4969999999999999</v>
      </c>
      <c r="X30" s="18">
        <v>3.5999999999999997E-2</v>
      </c>
      <c r="Y30" s="18">
        <v>3.5999999999999997E-2</v>
      </c>
      <c r="Z30" s="22">
        <f t="shared" si="4"/>
        <v>3.5999999999999997E-2</v>
      </c>
      <c r="AA30" s="34">
        <v>3.0750000000000002</v>
      </c>
      <c r="AB30" s="34">
        <v>3.089</v>
      </c>
      <c r="AC30" s="35">
        <f t="shared" si="5"/>
        <v>3.0819999999999999</v>
      </c>
      <c r="AD30" s="105">
        <f t="shared" si="6"/>
        <v>13.642916256157633</v>
      </c>
      <c r="AE30" s="105">
        <f t="shared" si="7"/>
        <v>7.3298111725098147E-2</v>
      </c>
      <c r="AF30" s="103">
        <f t="shared" si="8"/>
        <v>220.03284072249588</v>
      </c>
      <c r="AG30" s="20">
        <v>5.1999999999999998E-2</v>
      </c>
      <c r="AH30" s="20">
        <v>5.1999999999999998E-2</v>
      </c>
      <c r="AI30" s="22">
        <f t="shared" si="9"/>
        <v>5.1999999999999998E-2</v>
      </c>
      <c r="AJ30" s="34">
        <v>3.2000000000000001E-2</v>
      </c>
      <c r="AK30" s="34">
        <v>2.8000000000000001E-2</v>
      </c>
      <c r="AL30" s="35">
        <f t="shared" si="10"/>
        <v>0.03</v>
      </c>
      <c r="AM30" s="34">
        <v>1.9E-2</v>
      </c>
      <c r="AN30" s="34">
        <v>1.7999999999999999E-2</v>
      </c>
      <c r="AO30" s="35">
        <f t="shared" si="11"/>
        <v>1.9E-2</v>
      </c>
      <c r="AP30" s="20">
        <v>16.736999999999998</v>
      </c>
      <c r="AQ30" s="20">
        <v>16.808</v>
      </c>
      <c r="AR30" s="22">
        <f t="shared" si="12"/>
        <v>16.773</v>
      </c>
      <c r="AS30" s="103">
        <f t="shared" si="13"/>
        <v>473.10523792062725</v>
      </c>
      <c r="AT30" s="29">
        <v>5.7700000000000001E-2</v>
      </c>
      <c r="AU30" s="29">
        <v>5.7099999999999998E-2</v>
      </c>
      <c r="AV30" s="28">
        <f t="shared" si="14"/>
        <v>5.74E-2</v>
      </c>
      <c r="AW30" s="87">
        <v>10.220000000000001</v>
      </c>
      <c r="AX30" s="38">
        <v>3.3375210470121812E-2</v>
      </c>
      <c r="BA30" s="87">
        <v>3.58</v>
      </c>
      <c r="BB30" s="87"/>
      <c r="BC30" s="38">
        <v>0.10362982624750888</v>
      </c>
      <c r="BD30">
        <f t="shared" si="18"/>
        <v>0.4650822334784861</v>
      </c>
      <c r="BF30" s="106">
        <f t="shared" si="15"/>
        <v>7.3298111725098147E-2</v>
      </c>
      <c r="BG30" s="106"/>
    </row>
    <row r="31" spans="1:59" x14ac:dyDescent="0.3">
      <c r="A31" s="163" t="s">
        <v>26</v>
      </c>
      <c r="B31" s="5" t="s">
        <v>92</v>
      </c>
      <c r="C31" s="6" t="s">
        <v>93</v>
      </c>
      <c r="D31" s="6" t="s">
        <v>36</v>
      </c>
      <c r="E31" s="24">
        <v>18.100000000000001</v>
      </c>
      <c r="F31" s="24">
        <v>8.6999999999999993</v>
      </c>
      <c r="G31" s="48">
        <v>164</v>
      </c>
      <c r="H31" s="24">
        <v>11.9</v>
      </c>
      <c r="I31" s="24">
        <v>3.7</v>
      </c>
      <c r="J31" s="24">
        <v>6.1</v>
      </c>
      <c r="K31" s="43">
        <v>3.9</v>
      </c>
      <c r="L31" s="43">
        <v>4.0999999999999996</v>
      </c>
      <c r="M31" s="43">
        <v>4</v>
      </c>
      <c r="N31" s="44">
        <f t="shared" si="0"/>
        <v>4</v>
      </c>
      <c r="O31" s="16">
        <v>2.6</v>
      </c>
      <c r="P31" s="16">
        <v>2.5</v>
      </c>
      <c r="Q31" s="21">
        <f t="shared" si="1"/>
        <v>2.6</v>
      </c>
      <c r="R31" s="38">
        <v>1.66</v>
      </c>
      <c r="S31" s="38">
        <v>1.663</v>
      </c>
      <c r="T31" s="37">
        <f t="shared" si="2"/>
        <v>1.6619999999999999</v>
      </c>
      <c r="U31" s="38">
        <v>1.5389999999999999</v>
      </c>
      <c r="V31" s="38">
        <v>1.5409999999999999</v>
      </c>
      <c r="W31" s="37">
        <f t="shared" si="3"/>
        <v>1.54</v>
      </c>
      <c r="X31" s="18">
        <v>4.3999999999999997E-2</v>
      </c>
      <c r="Y31" s="18">
        <v>3.5999999999999997E-2</v>
      </c>
      <c r="Z31" s="22">
        <f t="shared" si="4"/>
        <v>0.04</v>
      </c>
      <c r="AA31" s="34">
        <v>1.157</v>
      </c>
      <c r="AB31" s="34">
        <v>1.169</v>
      </c>
      <c r="AC31" s="35">
        <f t="shared" si="5"/>
        <v>1.163</v>
      </c>
      <c r="AD31" s="105">
        <f t="shared" si="6"/>
        <v>5.1481867637609771</v>
      </c>
      <c r="AE31" s="105">
        <f t="shared" si="7"/>
        <v>0.19424314732308895</v>
      </c>
      <c r="AF31" s="103">
        <f t="shared" si="8"/>
        <v>83.029913614621265</v>
      </c>
      <c r="AG31" s="20">
        <v>7.2999999999999995E-2</v>
      </c>
      <c r="AH31" s="20">
        <v>7.4999999999999997E-2</v>
      </c>
      <c r="AI31" s="22">
        <f t="shared" si="9"/>
        <v>7.3999999999999996E-2</v>
      </c>
      <c r="AJ31" s="34">
        <v>2.4E-2</v>
      </c>
      <c r="AK31" s="34">
        <v>2.3E-2</v>
      </c>
      <c r="AL31" s="35">
        <f t="shared" si="10"/>
        <v>2.4E-2</v>
      </c>
      <c r="AM31" s="34">
        <v>1.0999999999999999E-2</v>
      </c>
      <c r="AN31" s="34">
        <v>8.9999999999999993E-3</v>
      </c>
      <c r="AO31" s="35">
        <f t="shared" si="11"/>
        <v>0.01</v>
      </c>
      <c r="AP31" s="20">
        <v>10.867000000000001</v>
      </c>
      <c r="AQ31" s="20">
        <v>10.92</v>
      </c>
      <c r="AR31" s="22">
        <f t="shared" si="12"/>
        <v>10.894</v>
      </c>
      <c r="AS31" s="103">
        <f t="shared" si="13"/>
        <v>307.2800609257327</v>
      </c>
      <c r="AT31" s="29">
        <v>6.0600000000000001E-2</v>
      </c>
      <c r="AU31" s="29">
        <v>5.96E-2</v>
      </c>
      <c r="AV31" s="28">
        <f t="shared" si="14"/>
        <v>6.0100000000000001E-2</v>
      </c>
      <c r="AW31" s="87">
        <v>10.5</v>
      </c>
      <c r="AX31" s="38">
        <v>5.4895825547996151E-2</v>
      </c>
      <c r="BA31" s="87"/>
      <c r="BB31" s="87">
        <v>7.16</v>
      </c>
      <c r="BC31" s="38">
        <v>0.15845219575933217</v>
      </c>
      <c r="BE31">
        <f t="shared" si="16"/>
        <v>0.27020924613357511</v>
      </c>
      <c r="BF31" s="106"/>
      <c r="BG31" s="106">
        <f t="shared" si="17"/>
        <v>0.19424314732308895</v>
      </c>
    </row>
    <row r="32" spans="1:59" x14ac:dyDescent="0.3">
      <c r="A32" s="98" t="s">
        <v>27</v>
      </c>
      <c r="B32" s="5" t="s">
        <v>94</v>
      </c>
      <c r="C32" s="6" t="s">
        <v>95</v>
      </c>
      <c r="D32" s="6" t="s">
        <v>96</v>
      </c>
      <c r="E32" s="24">
        <v>13.9</v>
      </c>
      <c r="F32" s="24">
        <v>5.6</v>
      </c>
      <c r="G32" s="48">
        <v>179</v>
      </c>
      <c r="H32" s="24">
        <v>6.4</v>
      </c>
      <c r="I32" s="24">
        <v>0.4</v>
      </c>
      <c r="J32" s="24">
        <v>2.2000000000000002</v>
      </c>
      <c r="K32" s="43">
        <v>1.5</v>
      </c>
      <c r="L32" s="43">
        <v>1.5</v>
      </c>
      <c r="M32" s="43"/>
      <c r="N32" s="44">
        <f t="shared" si="0"/>
        <v>1.5</v>
      </c>
      <c r="O32" s="16">
        <v>1.4</v>
      </c>
      <c r="P32" s="16">
        <v>1.3</v>
      </c>
      <c r="Q32" s="21">
        <f t="shared" si="1"/>
        <v>1.4</v>
      </c>
      <c r="R32" s="38">
        <v>2.1379999999999999</v>
      </c>
      <c r="S32" s="38">
        <v>2.0379999999999998</v>
      </c>
      <c r="T32" s="37">
        <f t="shared" si="2"/>
        <v>2.0880000000000001</v>
      </c>
      <c r="U32" s="38">
        <v>2.0830000000000002</v>
      </c>
      <c r="V32" s="38">
        <v>2.0840000000000001</v>
      </c>
      <c r="W32" s="37">
        <f t="shared" si="3"/>
        <v>2.0840000000000001</v>
      </c>
      <c r="X32" s="18">
        <v>1.7000000000000001E-2</v>
      </c>
      <c r="Y32" s="18">
        <v>1.7999999999999999E-2</v>
      </c>
      <c r="Z32" s="22">
        <f t="shared" si="4"/>
        <v>1.7999999999999999E-2</v>
      </c>
      <c r="AA32" s="34">
        <v>1.847</v>
      </c>
      <c r="AB32" s="34">
        <v>1.863</v>
      </c>
      <c r="AC32" s="35">
        <f t="shared" si="5"/>
        <v>1.855</v>
      </c>
      <c r="AD32" s="105">
        <f t="shared" si="6"/>
        <v>8.2114242878560724</v>
      </c>
      <c r="AE32" s="105">
        <f t="shared" si="7"/>
        <v>0.12178155274218461</v>
      </c>
      <c r="AF32" s="103">
        <f t="shared" si="8"/>
        <v>132.43378310844577</v>
      </c>
      <c r="AG32" s="20">
        <v>3.2000000000000001E-2</v>
      </c>
      <c r="AH32" s="20">
        <v>0.03</v>
      </c>
      <c r="AI32" s="22">
        <f t="shared" si="9"/>
        <v>3.1E-2</v>
      </c>
      <c r="AJ32" s="34">
        <v>1.7000000000000001E-2</v>
      </c>
      <c r="AK32" s="34">
        <v>1.7000000000000001E-2</v>
      </c>
      <c r="AL32" s="35">
        <f t="shared" si="10"/>
        <v>1.7000000000000001E-2</v>
      </c>
      <c r="AM32" s="34">
        <v>1.4E-2</v>
      </c>
      <c r="AN32" s="34">
        <v>1.4999999999999999E-2</v>
      </c>
      <c r="AO32" s="35">
        <f t="shared" si="11"/>
        <v>1.4999999999999999E-2</v>
      </c>
      <c r="AP32" s="20">
        <v>10.635</v>
      </c>
      <c r="AQ32" s="20">
        <v>10.702</v>
      </c>
      <c r="AR32" s="22">
        <f t="shared" si="12"/>
        <v>10.669</v>
      </c>
      <c r="AS32" s="103">
        <f t="shared" si="13"/>
        <v>300.93363044030133</v>
      </c>
      <c r="AT32" s="29">
        <v>3.2800000000000003E-2</v>
      </c>
      <c r="AU32" s="29">
        <v>3.2300000000000002E-2</v>
      </c>
      <c r="AV32" s="28">
        <f t="shared" si="14"/>
        <v>3.2599999999999997E-2</v>
      </c>
      <c r="AW32" s="87">
        <v>14.01</v>
      </c>
      <c r="AX32" s="38">
        <v>0.12491457320206889</v>
      </c>
      <c r="BA32" s="87">
        <v>3.85</v>
      </c>
      <c r="BB32" s="87"/>
      <c r="BC32" s="38">
        <v>0.27243667091543716</v>
      </c>
      <c r="BD32">
        <f t="shared" si="18"/>
        <v>0.44007638134255567</v>
      </c>
      <c r="BF32" s="106">
        <f t="shared" si="15"/>
        <v>0.12178155274218461</v>
      </c>
      <c r="BG32" s="106"/>
    </row>
    <row r="33" spans="1:59" x14ac:dyDescent="0.3">
      <c r="A33" s="163" t="s">
        <v>28</v>
      </c>
      <c r="B33" s="5" t="s">
        <v>97</v>
      </c>
      <c r="C33" s="6" t="s">
        <v>98</v>
      </c>
      <c r="D33" s="6" t="s">
        <v>36</v>
      </c>
      <c r="E33" s="24">
        <v>17.899999999999999</v>
      </c>
      <c r="F33" s="24">
        <v>6.5</v>
      </c>
      <c r="G33" s="48">
        <v>200</v>
      </c>
      <c r="H33" s="24">
        <v>8.6</v>
      </c>
      <c r="I33" s="24">
        <v>1.2</v>
      </c>
      <c r="J33" s="24">
        <v>3.7</v>
      </c>
      <c r="K33" s="43">
        <v>2.5</v>
      </c>
      <c r="L33" s="43">
        <v>2.5</v>
      </c>
      <c r="M33" s="43"/>
      <c r="N33" s="44">
        <f t="shared" si="0"/>
        <v>2.5</v>
      </c>
      <c r="O33" s="16">
        <v>2.2999999999999998</v>
      </c>
      <c r="P33" s="16">
        <v>2.2000000000000002</v>
      </c>
      <c r="Q33" s="21">
        <f t="shared" si="1"/>
        <v>2.2999999999999998</v>
      </c>
      <c r="R33" s="38">
        <v>2.218</v>
      </c>
      <c r="S33" s="38">
        <v>2.2130000000000001</v>
      </c>
      <c r="T33" s="37">
        <f t="shared" si="2"/>
        <v>2.2160000000000002</v>
      </c>
      <c r="U33" s="38">
        <v>2.2080000000000002</v>
      </c>
      <c r="V33" s="38">
        <v>2.1789999999999998</v>
      </c>
      <c r="W33" s="37">
        <f t="shared" si="3"/>
        <v>2.194</v>
      </c>
      <c r="X33" s="18">
        <v>2.7E-2</v>
      </c>
      <c r="Y33" s="18">
        <v>0.03</v>
      </c>
      <c r="Z33" s="22">
        <f t="shared" si="4"/>
        <v>2.9000000000000001E-2</v>
      </c>
      <c r="AA33" s="34">
        <v>1.78</v>
      </c>
      <c r="AB33" s="34">
        <v>1.8169999999999999</v>
      </c>
      <c r="AC33" s="35">
        <f t="shared" si="5"/>
        <v>1.7989999999999999</v>
      </c>
      <c r="AD33" s="105">
        <f t="shared" si="6"/>
        <v>7.9635322338830576</v>
      </c>
      <c r="AE33" s="105">
        <f t="shared" si="7"/>
        <v>0.12557241819719428</v>
      </c>
      <c r="AF33" s="103">
        <f t="shared" si="8"/>
        <v>128.43578210894552</v>
      </c>
      <c r="AG33" s="20">
        <v>8.6999999999999994E-2</v>
      </c>
      <c r="AH33" s="20">
        <v>8.5999999999999993E-2</v>
      </c>
      <c r="AI33" s="22">
        <f t="shared" si="9"/>
        <v>8.6999999999999994E-2</v>
      </c>
      <c r="AJ33" s="34">
        <v>5.6000000000000001E-2</v>
      </c>
      <c r="AK33" s="34">
        <v>5.6000000000000001E-2</v>
      </c>
      <c r="AL33" s="35">
        <f t="shared" si="10"/>
        <v>5.6000000000000001E-2</v>
      </c>
      <c r="AM33" s="34">
        <v>5.0999999999999997E-2</v>
      </c>
      <c r="AN33" s="34">
        <v>5.2999999999999999E-2</v>
      </c>
      <c r="AO33" s="35">
        <f t="shared" si="11"/>
        <v>5.1999999999999998E-2</v>
      </c>
      <c r="AP33" s="20">
        <v>12.417</v>
      </c>
      <c r="AQ33" s="20">
        <v>12.622999999999999</v>
      </c>
      <c r="AR33" s="22">
        <f t="shared" si="12"/>
        <v>12.52</v>
      </c>
      <c r="AS33" s="103">
        <f t="shared" si="13"/>
        <v>353.14359856711695</v>
      </c>
      <c r="AT33" s="29">
        <v>5.6000000000000001E-2</v>
      </c>
      <c r="AU33" s="29">
        <v>5.5100000000000003E-2</v>
      </c>
      <c r="AV33" s="28">
        <f t="shared" si="14"/>
        <v>5.5599999999999997E-2</v>
      </c>
      <c r="AW33" s="87">
        <v>10.41</v>
      </c>
      <c r="AX33" s="38">
        <v>3.8403326738528969E-2</v>
      </c>
      <c r="BA33" s="87"/>
      <c r="BB33" s="87">
        <v>4.92</v>
      </c>
      <c r="BC33" s="38">
        <v>0.16069171786747655</v>
      </c>
      <c r="BE33">
        <f t="shared" si="16"/>
        <v>0.36369279417799094</v>
      </c>
      <c r="BF33" s="106"/>
      <c r="BG33" s="106">
        <f t="shared" si="17"/>
        <v>0.12557241819719428</v>
      </c>
    </row>
    <row r="34" spans="1:59" x14ac:dyDescent="0.3">
      <c r="A34" s="98" t="s">
        <v>29</v>
      </c>
      <c r="B34" s="5" t="s">
        <v>99</v>
      </c>
      <c r="C34" s="6" t="s">
        <v>44</v>
      </c>
      <c r="D34" s="6" t="s">
        <v>100</v>
      </c>
      <c r="E34" s="24">
        <v>17.399999999999999</v>
      </c>
      <c r="F34" s="24">
        <v>5.9</v>
      </c>
      <c r="G34" s="48">
        <v>234</v>
      </c>
      <c r="H34" s="24">
        <v>6.2</v>
      </c>
      <c r="I34" s="24">
        <v>4.0999999999999996</v>
      </c>
      <c r="J34" s="24">
        <v>8.6999999999999993</v>
      </c>
      <c r="K34" s="43">
        <v>7.4</v>
      </c>
      <c r="L34" s="43">
        <v>7.4</v>
      </c>
      <c r="M34" s="43"/>
      <c r="N34" s="44">
        <f t="shared" si="0"/>
        <v>7.4</v>
      </c>
      <c r="O34" s="16">
        <v>6.2</v>
      </c>
      <c r="P34" s="16">
        <v>6</v>
      </c>
      <c r="Q34" s="21">
        <f t="shared" si="1"/>
        <v>6.1</v>
      </c>
      <c r="R34" s="38">
        <v>4.2649999999999997</v>
      </c>
      <c r="S34" s="38">
        <v>4.1680000000000001</v>
      </c>
      <c r="T34" s="37">
        <f t="shared" si="2"/>
        <v>4.2169999999999996</v>
      </c>
      <c r="U34" s="38">
        <v>4.2110000000000003</v>
      </c>
      <c r="V34" s="38">
        <v>4.2130000000000001</v>
      </c>
      <c r="W34" s="37">
        <f t="shared" si="3"/>
        <v>4.2119999999999997</v>
      </c>
      <c r="X34" s="18">
        <v>0.63300000000000001</v>
      </c>
      <c r="Y34" s="18">
        <v>0.64400000000000002</v>
      </c>
      <c r="Z34" s="22">
        <f t="shared" si="4"/>
        <v>0.63900000000000001</v>
      </c>
      <c r="AA34" s="34">
        <v>2.7109999999999999</v>
      </c>
      <c r="AB34" s="34">
        <v>2.7349999999999999</v>
      </c>
      <c r="AC34" s="35">
        <f t="shared" si="5"/>
        <v>2.7229999999999999</v>
      </c>
      <c r="AD34" s="105">
        <f t="shared" si="6"/>
        <v>12.053751124437779</v>
      </c>
      <c r="AE34" s="105">
        <f t="shared" si="7"/>
        <v>8.2961726161128346E-2</v>
      </c>
      <c r="AF34" s="103">
        <f t="shared" si="8"/>
        <v>194.40279860069964</v>
      </c>
      <c r="AG34" s="20">
        <v>0.31</v>
      </c>
      <c r="AH34" s="20">
        <v>0.29899999999999999</v>
      </c>
      <c r="AI34" s="22">
        <f t="shared" si="9"/>
        <v>0.30499999999999999</v>
      </c>
      <c r="AJ34" s="34">
        <v>0.222</v>
      </c>
      <c r="AK34" s="34">
        <v>0.22</v>
      </c>
      <c r="AL34" s="35">
        <f t="shared" si="10"/>
        <v>0.221</v>
      </c>
      <c r="AM34" s="34">
        <v>0.20499999999999999</v>
      </c>
      <c r="AN34" s="34">
        <v>0.20599999999999999</v>
      </c>
      <c r="AO34" s="35">
        <f t="shared" si="11"/>
        <v>0.20599999999999999</v>
      </c>
      <c r="AP34" s="20">
        <v>17.262</v>
      </c>
      <c r="AQ34" s="20">
        <v>17.417999999999999</v>
      </c>
      <c r="AR34" s="22">
        <f t="shared" si="12"/>
        <v>17.34</v>
      </c>
      <c r="AS34" s="103">
        <f t="shared" si="13"/>
        <v>489.09824274391445</v>
      </c>
      <c r="AT34" s="29">
        <v>0.15060000000000001</v>
      </c>
      <c r="AU34" s="29">
        <v>0.14940000000000001</v>
      </c>
      <c r="AV34" s="28">
        <f t="shared" si="14"/>
        <v>0.15</v>
      </c>
      <c r="AW34" s="87">
        <v>9.1</v>
      </c>
      <c r="AX34" s="38">
        <v>2.2781768778286676E-2</v>
      </c>
      <c r="BA34" s="87">
        <v>6.2</v>
      </c>
      <c r="BB34" s="87"/>
      <c r="BC34" s="38">
        <v>0.13585327601235567</v>
      </c>
      <c r="BD34">
        <f t="shared" si="18"/>
        <v>0.39747188112979265</v>
      </c>
      <c r="BF34" s="106">
        <f t="shared" si="15"/>
        <v>8.2961726161128346E-2</v>
      </c>
      <c r="BG34" s="106"/>
    </row>
    <row r="35" spans="1:59" x14ac:dyDescent="0.3">
      <c r="A35" s="98" t="s">
        <v>30</v>
      </c>
      <c r="B35" s="5" t="s">
        <v>101</v>
      </c>
      <c r="C35" s="6" t="s">
        <v>44</v>
      </c>
      <c r="D35" s="6" t="s">
        <v>88</v>
      </c>
      <c r="E35" s="24">
        <v>17.7</v>
      </c>
      <c r="F35" s="24">
        <v>6.4</v>
      </c>
      <c r="G35" s="48">
        <v>298</v>
      </c>
      <c r="H35" s="24">
        <v>8.5</v>
      </c>
      <c r="I35" s="24">
        <v>2.6</v>
      </c>
      <c r="J35" s="24">
        <v>5.4</v>
      </c>
      <c r="K35" s="43">
        <v>3.9</v>
      </c>
      <c r="L35" s="43">
        <v>4</v>
      </c>
      <c r="M35" s="43"/>
      <c r="N35" s="44">
        <f t="shared" si="0"/>
        <v>4</v>
      </c>
      <c r="O35" s="16">
        <v>3.4</v>
      </c>
      <c r="P35" s="16">
        <v>3.4</v>
      </c>
      <c r="Q35" s="21">
        <f t="shared" si="1"/>
        <v>3.4</v>
      </c>
      <c r="R35" s="38">
        <v>3.2919999999999998</v>
      </c>
      <c r="S35" s="38">
        <v>3.2250000000000001</v>
      </c>
      <c r="T35" s="37">
        <f t="shared" si="2"/>
        <v>3.2589999999999999</v>
      </c>
      <c r="U35" s="38">
        <v>3.246</v>
      </c>
      <c r="V35" s="38">
        <v>3.2679999999999998</v>
      </c>
      <c r="W35" s="37">
        <f t="shared" si="3"/>
        <v>3.2570000000000001</v>
      </c>
      <c r="X35" s="18">
        <v>0.48</v>
      </c>
      <c r="Y35" s="18">
        <v>0.48199999999999998</v>
      </c>
      <c r="Z35" s="22">
        <f t="shared" si="4"/>
        <v>0.48099999999999998</v>
      </c>
      <c r="AA35" s="34">
        <v>2.0760000000000001</v>
      </c>
      <c r="AB35" s="34">
        <v>2.0920000000000001</v>
      </c>
      <c r="AC35" s="35">
        <f t="shared" si="5"/>
        <v>2.0840000000000001</v>
      </c>
      <c r="AD35" s="105">
        <f t="shared" si="6"/>
        <v>9.2251257228528605</v>
      </c>
      <c r="AE35" s="105">
        <f t="shared" si="7"/>
        <v>0.10839960668750118</v>
      </c>
      <c r="AF35" s="103">
        <f t="shared" si="8"/>
        <v>148.78275148140216</v>
      </c>
      <c r="AG35" s="20">
        <v>0.14799999999999999</v>
      </c>
      <c r="AH35" s="20">
        <v>0.14699999999999999</v>
      </c>
      <c r="AI35" s="22">
        <f t="shared" si="9"/>
        <v>0.14799999999999999</v>
      </c>
      <c r="AJ35" s="34">
        <v>9.1999999999999998E-2</v>
      </c>
      <c r="AK35" s="34">
        <v>9.1999999999999998E-2</v>
      </c>
      <c r="AL35" s="35">
        <f t="shared" si="10"/>
        <v>9.1999999999999998E-2</v>
      </c>
      <c r="AM35" s="34">
        <v>8.3000000000000004E-2</v>
      </c>
      <c r="AN35" s="34">
        <v>8.4000000000000005E-2</v>
      </c>
      <c r="AO35" s="35">
        <f t="shared" si="11"/>
        <v>8.4000000000000005E-2</v>
      </c>
      <c r="AP35" s="20">
        <v>32.576000000000001</v>
      </c>
      <c r="AQ35" s="20">
        <v>32.631</v>
      </c>
      <c r="AR35" s="22">
        <f t="shared" si="12"/>
        <v>32.603999999999999</v>
      </c>
      <c r="AS35" s="103">
        <f t="shared" si="13"/>
        <v>919.64008687558169</v>
      </c>
      <c r="AT35" s="29">
        <v>7.9699999999999993E-2</v>
      </c>
      <c r="AU35" s="29">
        <v>8.0199999999999994E-2</v>
      </c>
      <c r="AV35" s="28">
        <f t="shared" si="14"/>
        <v>0.08</v>
      </c>
      <c r="AW35" s="87">
        <v>11.43</v>
      </c>
      <c r="AX35" s="38">
        <v>6.9592182613517017E-2</v>
      </c>
      <c r="BA35" s="87">
        <v>0.84</v>
      </c>
      <c r="BB35" s="87"/>
      <c r="BC35" s="38">
        <v>0.16792854418415509</v>
      </c>
      <c r="BD35">
        <f t="shared" si="18"/>
        <v>0.16178367342259081</v>
      </c>
      <c r="BF35" s="106">
        <f t="shared" si="15"/>
        <v>0.10839960668750118</v>
      </c>
      <c r="BG35" s="106"/>
    </row>
    <row r="36" spans="1:59" x14ac:dyDescent="0.3">
      <c r="A36" s="163" t="s">
        <v>31</v>
      </c>
      <c r="B36" s="5" t="s">
        <v>102</v>
      </c>
      <c r="C36" s="6" t="s">
        <v>103</v>
      </c>
      <c r="D36" s="6" t="s">
        <v>36</v>
      </c>
      <c r="E36" s="24">
        <v>18.399999999999999</v>
      </c>
      <c r="F36" s="24">
        <v>6.7</v>
      </c>
      <c r="G36" s="48">
        <v>199</v>
      </c>
      <c r="H36" s="24">
        <v>8.9</v>
      </c>
      <c r="I36" s="24">
        <v>1</v>
      </c>
      <c r="J36" s="24">
        <v>3.8</v>
      </c>
      <c r="K36" s="43">
        <v>2.7</v>
      </c>
      <c r="L36" s="43">
        <v>2.5</v>
      </c>
      <c r="M36" s="43"/>
      <c r="N36" s="44">
        <f t="shared" si="0"/>
        <v>2.6</v>
      </c>
      <c r="O36" s="16">
        <v>2.2999999999999998</v>
      </c>
      <c r="P36" s="16">
        <v>2.2999999999999998</v>
      </c>
      <c r="Q36" s="21">
        <f t="shared" si="1"/>
        <v>2.2999999999999998</v>
      </c>
      <c r="R36" s="38">
        <v>2.2080000000000002</v>
      </c>
      <c r="S36" s="38">
        <v>2.16</v>
      </c>
      <c r="T36" s="37">
        <f t="shared" si="2"/>
        <v>2.1840000000000002</v>
      </c>
      <c r="U36" s="38">
        <v>2.1800000000000002</v>
      </c>
      <c r="V36" s="38">
        <v>2.1760000000000002</v>
      </c>
      <c r="W36" s="37">
        <f t="shared" si="3"/>
        <v>2.1779999999999999</v>
      </c>
      <c r="X36" s="18">
        <v>2.5000000000000001E-2</v>
      </c>
      <c r="Y36" s="18">
        <v>2.5999999999999999E-2</v>
      </c>
      <c r="Z36" s="22">
        <f t="shared" si="4"/>
        <v>2.5999999999999999E-2</v>
      </c>
      <c r="AA36" s="34">
        <v>1.74</v>
      </c>
      <c r="AB36" s="34">
        <v>1.7529999999999999</v>
      </c>
      <c r="AC36" s="35">
        <f t="shared" si="5"/>
        <v>1.7470000000000001</v>
      </c>
      <c r="AD36" s="105">
        <f t="shared" si="6"/>
        <v>7.733346755193832</v>
      </c>
      <c r="AE36" s="105">
        <f t="shared" si="7"/>
        <v>0.12931012039882797</v>
      </c>
      <c r="AF36" s="103">
        <f t="shared" si="8"/>
        <v>124.72335260940959</v>
      </c>
      <c r="AG36" s="20">
        <v>8.4000000000000005E-2</v>
      </c>
      <c r="AH36" s="20">
        <v>8.2000000000000003E-2</v>
      </c>
      <c r="AI36" s="22">
        <f t="shared" si="9"/>
        <v>8.3000000000000004E-2</v>
      </c>
      <c r="AJ36" s="34">
        <v>4.9000000000000002E-2</v>
      </c>
      <c r="AK36" s="34">
        <v>4.8000000000000001E-2</v>
      </c>
      <c r="AL36" s="35">
        <f t="shared" si="10"/>
        <v>4.9000000000000002E-2</v>
      </c>
      <c r="AM36" s="34">
        <v>3.7999999999999999E-2</v>
      </c>
      <c r="AN36" s="34">
        <v>3.7999999999999999E-2</v>
      </c>
      <c r="AO36" s="35">
        <f t="shared" si="11"/>
        <v>3.7999999999999999E-2</v>
      </c>
      <c r="AP36" s="20">
        <v>12.752000000000001</v>
      </c>
      <c r="AQ36" s="20">
        <v>12.815</v>
      </c>
      <c r="AR36" s="22">
        <f t="shared" si="12"/>
        <v>12.784000000000001</v>
      </c>
      <c r="AS36" s="103">
        <f t="shared" si="13"/>
        <v>360.59007700335655</v>
      </c>
      <c r="AT36" s="29">
        <v>5.6399999999999999E-2</v>
      </c>
      <c r="AU36" s="29">
        <v>5.5800000000000002E-2</v>
      </c>
      <c r="AV36" s="28">
        <f t="shared" si="14"/>
        <v>5.6099999999999997E-2</v>
      </c>
      <c r="AW36" s="87">
        <v>10.5</v>
      </c>
      <c r="AX36" s="38">
        <v>7.2751887491149983E-2</v>
      </c>
      <c r="BA36" s="87"/>
      <c r="BB36" s="87">
        <v>5.0599999999999996</v>
      </c>
      <c r="BC36" s="38">
        <v>0.20455932574700084</v>
      </c>
      <c r="BE36">
        <f t="shared" si="16"/>
        <v>0.34588681320880776</v>
      </c>
      <c r="BF36" s="106"/>
      <c r="BG36" s="106">
        <f t="shared" si="17"/>
        <v>0.12931012039882797</v>
      </c>
    </row>
    <row r="37" spans="1:59" x14ac:dyDescent="0.3">
      <c r="A37" s="98" t="s">
        <v>32</v>
      </c>
      <c r="B37" s="5" t="s">
        <v>104</v>
      </c>
      <c r="C37" s="6" t="s">
        <v>44</v>
      </c>
      <c r="D37" s="6" t="s">
        <v>105</v>
      </c>
      <c r="E37" s="24">
        <v>19.899999999999999</v>
      </c>
      <c r="F37" s="24">
        <v>6.9</v>
      </c>
      <c r="G37" s="48">
        <v>340</v>
      </c>
      <c r="H37" s="24">
        <v>9.4</v>
      </c>
      <c r="I37" s="24">
        <v>2.4</v>
      </c>
      <c r="J37" s="24">
        <v>8</v>
      </c>
      <c r="K37" s="43">
        <v>6.1</v>
      </c>
      <c r="L37" s="43">
        <v>6.1</v>
      </c>
      <c r="M37" s="43"/>
      <c r="N37" s="44">
        <f t="shared" si="0"/>
        <v>6.1</v>
      </c>
      <c r="O37" s="16">
        <v>5.4</v>
      </c>
      <c r="P37" s="16">
        <v>5.3</v>
      </c>
      <c r="Q37" s="21">
        <f t="shared" si="1"/>
        <v>5.4</v>
      </c>
      <c r="R37" s="38">
        <v>4.7569999999999997</v>
      </c>
      <c r="S37" s="38">
        <v>4.7130000000000001</v>
      </c>
      <c r="T37" s="37">
        <f t="shared" si="2"/>
        <v>4.7350000000000003</v>
      </c>
      <c r="U37" s="38">
        <v>4.7169999999999996</v>
      </c>
      <c r="V37" s="38">
        <v>4.7279999999999998</v>
      </c>
      <c r="W37" s="37">
        <f t="shared" si="3"/>
        <v>4.7229999999999999</v>
      </c>
      <c r="X37" s="18">
        <v>0.15</v>
      </c>
      <c r="Y37" s="18">
        <v>0.153</v>
      </c>
      <c r="Z37" s="22">
        <f t="shared" si="4"/>
        <v>0.152</v>
      </c>
      <c r="AA37" s="34">
        <v>3.673</v>
      </c>
      <c r="AB37" s="34">
        <v>3.698</v>
      </c>
      <c r="AC37" s="35">
        <f t="shared" si="5"/>
        <v>3.6859999999999999</v>
      </c>
      <c r="AD37" s="105">
        <f t="shared" si="6"/>
        <v>16.316609124009425</v>
      </c>
      <c r="AE37" s="105">
        <f t="shared" si="7"/>
        <v>6.1287243715885092E-2</v>
      </c>
      <c r="AF37" s="103">
        <f t="shared" si="8"/>
        <v>263.15413721710576</v>
      </c>
      <c r="AG37" s="20">
        <v>0.23599999999999999</v>
      </c>
      <c r="AH37" s="20">
        <v>0.23599999999999999</v>
      </c>
      <c r="AI37" s="22">
        <f t="shared" si="9"/>
        <v>0.23599999999999999</v>
      </c>
      <c r="AJ37" s="34">
        <v>0.14099999999999999</v>
      </c>
      <c r="AK37" s="34">
        <v>0.14099999999999999</v>
      </c>
      <c r="AL37" s="35">
        <f t="shared" si="10"/>
        <v>0.14099999999999999</v>
      </c>
      <c r="AM37" s="34">
        <v>0.127</v>
      </c>
      <c r="AN37" s="34">
        <v>0.127</v>
      </c>
      <c r="AO37" s="35">
        <f t="shared" si="11"/>
        <v>0.127</v>
      </c>
      <c r="AP37" s="20">
        <v>25.785</v>
      </c>
      <c r="AQ37" s="20">
        <v>26.004000000000001</v>
      </c>
      <c r="AR37" s="22">
        <f t="shared" si="12"/>
        <v>25.895</v>
      </c>
      <c r="AS37" s="103">
        <f t="shared" si="13"/>
        <v>730.40363297887347</v>
      </c>
      <c r="AT37" s="29">
        <v>0.1318</v>
      </c>
      <c r="AU37" s="29">
        <v>0.13009999999999999</v>
      </c>
      <c r="AV37" s="28">
        <f t="shared" si="14"/>
        <v>0.13100000000000001</v>
      </c>
      <c r="AW37" s="87">
        <v>12.62</v>
      </c>
      <c r="AX37" s="38">
        <v>0.10131979559797036</v>
      </c>
      <c r="BA37" s="87">
        <v>5.42</v>
      </c>
      <c r="BB37" s="87"/>
      <c r="BC37" s="38">
        <v>0.31756193012807948</v>
      </c>
      <c r="BD37">
        <f t="shared" si="18"/>
        <v>0.36028590950986872</v>
      </c>
      <c r="BF37" s="106">
        <f t="shared" si="15"/>
        <v>6.1287243715885092E-2</v>
      </c>
      <c r="BG37" s="106"/>
    </row>
    <row r="38" spans="1:59" x14ac:dyDescent="0.3">
      <c r="A38" s="163" t="s">
        <v>33</v>
      </c>
      <c r="B38" s="5" t="s">
        <v>106</v>
      </c>
      <c r="C38" s="6" t="s">
        <v>107</v>
      </c>
      <c r="D38" s="6" t="s">
        <v>36</v>
      </c>
      <c r="E38" s="24">
        <v>20.100000000000001</v>
      </c>
      <c r="F38" s="24">
        <v>7.7</v>
      </c>
      <c r="G38" s="48">
        <v>210</v>
      </c>
      <c r="H38" s="24">
        <v>10.3</v>
      </c>
      <c r="I38" s="24">
        <v>1.6</v>
      </c>
      <c r="J38" s="24">
        <v>4.2</v>
      </c>
      <c r="K38" s="43">
        <v>3</v>
      </c>
      <c r="L38" s="43">
        <v>2.9</v>
      </c>
      <c r="M38" s="43"/>
      <c r="N38" s="44">
        <f t="shared" si="0"/>
        <v>3</v>
      </c>
      <c r="O38" s="16">
        <v>2.5</v>
      </c>
      <c r="P38" s="16">
        <v>2.4</v>
      </c>
      <c r="Q38" s="21">
        <f t="shared" si="1"/>
        <v>2.5</v>
      </c>
      <c r="R38" s="38">
        <v>2.4420000000000002</v>
      </c>
      <c r="S38" s="38">
        <v>2.4020000000000001</v>
      </c>
      <c r="T38" s="37">
        <f t="shared" si="2"/>
        <v>2.4220000000000002</v>
      </c>
      <c r="U38" s="38">
        <v>2.4140000000000001</v>
      </c>
      <c r="V38" s="38">
        <v>2.4060000000000001</v>
      </c>
      <c r="W38" s="37">
        <f t="shared" si="3"/>
        <v>2.41</v>
      </c>
      <c r="X38" s="18">
        <v>2.5999999999999999E-2</v>
      </c>
      <c r="Y38" s="18">
        <v>2.7E-2</v>
      </c>
      <c r="Z38" s="22">
        <f t="shared" si="4"/>
        <v>2.7E-2</v>
      </c>
      <c r="AA38" s="34">
        <v>1.9470000000000001</v>
      </c>
      <c r="AB38" s="34">
        <v>1.9910000000000001</v>
      </c>
      <c r="AC38" s="35">
        <f t="shared" si="5"/>
        <v>1.9690000000000001</v>
      </c>
      <c r="AD38" s="105">
        <f t="shared" si="6"/>
        <v>8.7160616834439928</v>
      </c>
      <c r="AE38" s="105">
        <f t="shared" si="7"/>
        <v>0.11473071627057006</v>
      </c>
      <c r="AF38" s="103">
        <f t="shared" si="8"/>
        <v>140.57257085742845</v>
      </c>
      <c r="AG38" s="20">
        <v>9.5000000000000001E-2</v>
      </c>
      <c r="AH38" s="20">
        <v>9.1999999999999998E-2</v>
      </c>
      <c r="AI38" s="22">
        <f t="shared" si="9"/>
        <v>9.4E-2</v>
      </c>
      <c r="AJ38" s="34">
        <v>5.6000000000000001E-2</v>
      </c>
      <c r="AK38" s="34">
        <v>5.2999999999999999E-2</v>
      </c>
      <c r="AL38" s="35">
        <f t="shared" si="10"/>
        <v>5.5E-2</v>
      </c>
      <c r="AM38" s="34">
        <v>4.4999999999999998E-2</v>
      </c>
      <c r="AN38" s="34">
        <v>4.4999999999999998E-2</v>
      </c>
      <c r="AO38" s="35">
        <f t="shared" si="11"/>
        <v>4.4999999999999998E-2</v>
      </c>
      <c r="AP38" s="20">
        <v>14.598000000000001</v>
      </c>
      <c r="AQ38" s="20">
        <v>14.829000000000001</v>
      </c>
      <c r="AR38" s="22">
        <f t="shared" si="12"/>
        <v>14.714</v>
      </c>
      <c r="AS38" s="103">
        <f t="shared" si="13"/>
        <v>415.02834738950162</v>
      </c>
      <c r="AT38" s="29">
        <v>6.3600000000000004E-2</v>
      </c>
      <c r="AU38" s="29">
        <v>6.0400000000000002E-2</v>
      </c>
      <c r="AV38" s="28">
        <f t="shared" si="14"/>
        <v>6.2E-2</v>
      </c>
      <c r="AW38" s="87">
        <v>10.89</v>
      </c>
      <c r="AX38" s="38">
        <v>3.4075128109085404E-2</v>
      </c>
      <c r="BA38" s="87"/>
      <c r="BB38" s="87">
        <v>4.53</v>
      </c>
      <c r="BC38" s="38">
        <v>0.16957278988888699</v>
      </c>
      <c r="BE38">
        <f t="shared" si="16"/>
        <v>0.33870595042873525</v>
      </c>
      <c r="BF38" s="106"/>
      <c r="BG38" s="106">
        <f t="shared" si="17"/>
        <v>0.11473071627057006</v>
      </c>
    </row>
    <row r="39" spans="1:59" x14ac:dyDescent="0.3">
      <c r="A39" s="163" t="s">
        <v>137</v>
      </c>
      <c r="B39" s="5" t="s">
        <v>138</v>
      </c>
      <c r="C39" s="6"/>
      <c r="D39" s="6"/>
      <c r="E39" s="24">
        <v>18</v>
      </c>
      <c r="F39" s="24">
        <v>7</v>
      </c>
      <c r="G39" s="48">
        <v>350</v>
      </c>
      <c r="H39" s="24">
        <v>8.1999999999999993</v>
      </c>
      <c r="I39" s="24">
        <v>13.3</v>
      </c>
      <c r="J39" s="24">
        <v>13.9</v>
      </c>
      <c r="K39" s="43">
        <v>11.2</v>
      </c>
      <c r="L39" s="43">
        <v>12.1</v>
      </c>
      <c r="M39" s="43">
        <v>11.4</v>
      </c>
      <c r="N39" s="44">
        <f t="shared" si="0"/>
        <v>11.6</v>
      </c>
      <c r="O39" s="16">
        <v>5.7</v>
      </c>
      <c r="P39" s="16">
        <v>5.5</v>
      </c>
      <c r="Q39" s="21">
        <f t="shared" si="1"/>
        <v>5.6</v>
      </c>
      <c r="R39" s="38">
        <v>8.25</v>
      </c>
      <c r="S39" s="38">
        <v>8.2919999999999998</v>
      </c>
      <c r="T39" s="37">
        <f t="shared" si="2"/>
        <v>8.2710000000000008</v>
      </c>
      <c r="U39" s="38">
        <v>7.6559999999999997</v>
      </c>
      <c r="V39" s="38">
        <v>7.6340000000000003</v>
      </c>
      <c r="W39" s="39">
        <f t="shared" si="3"/>
        <v>7.6449999999999996</v>
      </c>
      <c r="X39" s="18">
        <v>2.194</v>
      </c>
      <c r="Y39" s="18">
        <v>2.1629999999999998</v>
      </c>
      <c r="Z39" s="22">
        <f t="shared" si="4"/>
        <v>2.1789999999999998</v>
      </c>
      <c r="AA39" s="34">
        <v>4.0979999999999999</v>
      </c>
      <c r="AB39" s="34">
        <v>4.1219999999999999</v>
      </c>
      <c r="AC39" s="35">
        <f t="shared" si="5"/>
        <v>4.1100000000000003</v>
      </c>
      <c r="AD39" s="92">
        <f t="shared" si="6"/>
        <v>18.193506104090812</v>
      </c>
      <c r="AE39" s="105">
        <f t="shared" ref="AE39" si="19">1/AD39</f>
        <v>5.4964666748601572E-2</v>
      </c>
      <c r="AF39" s="103">
        <f t="shared" ref="AF39" si="20">((AD39*0.001)/62.004)*1000*1000</f>
        <v>293.42471621332191</v>
      </c>
      <c r="AG39" s="20">
        <v>0.28100000000000003</v>
      </c>
      <c r="AH39" s="20">
        <v>0.29699999999999999</v>
      </c>
      <c r="AI39" s="22">
        <f t="shared" si="9"/>
        <v>0.28899999999999998</v>
      </c>
      <c r="AJ39" s="34">
        <v>0.1</v>
      </c>
      <c r="AK39" s="34">
        <v>9.8000000000000004E-2</v>
      </c>
      <c r="AL39" s="35">
        <f t="shared" si="10"/>
        <v>9.9000000000000005E-2</v>
      </c>
      <c r="AM39" s="34">
        <v>6.9000000000000006E-2</v>
      </c>
      <c r="AN39" s="34">
        <v>6.7000000000000004E-2</v>
      </c>
      <c r="AO39" s="35">
        <f t="shared" si="11"/>
        <v>6.8000000000000005E-2</v>
      </c>
      <c r="AP39" s="20">
        <v>42.97</v>
      </c>
      <c r="AQ39" s="20">
        <v>43.097000000000001</v>
      </c>
      <c r="AR39" s="22">
        <f t="shared" si="12"/>
        <v>43.033999999999999</v>
      </c>
      <c r="AS39" s="103">
        <f t="shared" si="13"/>
        <v>1213.8323978224691</v>
      </c>
      <c r="AT39" s="29">
        <v>0.10829999999999999</v>
      </c>
      <c r="AU39" s="29">
        <v>0.1072</v>
      </c>
      <c r="AV39" s="28">
        <f t="shared" si="14"/>
        <v>0.10780000000000001</v>
      </c>
      <c r="AW39" s="90">
        <v>9.77</v>
      </c>
      <c r="AX39" s="89">
        <v>5.1397801191638975E-2</v>
      </c>
      <c r="AZ39" s="90">
        <v>-1.17</v>
      </c>
      <c r="BA39" s="90"/>
      <c r="BB39" s="90"/>
      <c r="BC39" s="89">
        <v>0.15493851186736279</v>
      </c>
      <c r="BD39">
        <f>AF39/AS39</f>
        <v>0.24173412798975003</v>
      </c>
      <c r="BE39" s="106"/>
      <c r="BF39" s="106">
        <f>AE39</f>
        <v>5.4964666748601572E-2</v>
      </c>
    </row>
    <row r="40" spans="1:59" x14ac:dyDescent="0.3">
      <c r="A40" s="163" t="s">
        <v>140</v>
      </c>
      <c r="B40" s="5" t="s">
        <v>89</v>
      </c>
      <c r="C40" s="6" t="s">
        <v>42</v>
      </c>
      <c r="D40" s="6" t="s">
        <v>36</v>
      </c>
      <c r="E40" s="24">
        <v>19.5</v>
      </c>
      <c r="F40" s="24">
        <v>7.4</v>
      </c>
      <c r="G40" s="48">
        <v>210</v>
      </c>
      <c r="H40" s="24">
        <v>11.1</v>
      </c>
      <c r="I40" s="24">
        <v>1.9</v>
      </c>
      <c r="J40" s="165">
        <v>4.5</v>
      </c>
      <c r="K40" s="43">
        <v>3.26</v>
      </c>
      <c r="L40" s="43">
        <v>3.28</v>
      </c>
      <c r="M40" s="43"/>
      <c r="N40" s="45">
        <f t="shared" si="0"/>
        <v>3.3</v>
      </c>
      <c r="O40" s="16">
        <v>2.5</v>
      </c>
      <c r="P40" s="16">
        <v>2.6</v>
      </c>
      <c r="Q40" s="24">
        <f t="shared" si="1"/>
        <v>2.6</v>
      </c>
      <c r="R40" s="4">
        <v>2.4140000000000001</v>
      </c>
      <c r="S40" s="4">
        <v>2.444</v>
      </c>
      <c r="T40" s="37">
        <f t="shared" si="2"/>
        <v>2.4289999999999998</v>
      </c>
      <c r="U40" s="4">
        <v>2.4089999999999998</v>
      </c>
      <c r="V40" s="4">
        <v>2.4169999999999998</v>
      </c>
      <c r="W40" s="39">
        <f t="shared" si="3"/>
        <v>2.4129999999999998</v>
      </c>
      <c r="X40" s="4">
        <v>8.8999999999999996E-2</v>
      </c>
      <c r="Y40" s="4">
        <v>8.7999999999999995E-2</v>
      </c>
      <c r="Z40" s="22">
        <f t="shared" si="4"/>
        <v>8.8999999999999996E-2</v>
      </c>
      <c r="AA40" s="34">
        <v>1.92</v>
      </c>
      <c r="AB40" s="34">
        <v>1.9139999999999999</v>
      </c>
      <c r="AC40" s="35">
        <f t="shared" si="5"/>
        <v>1.917</v>
      </c>
      <c r="AD40" s="92">
        <f t="shared" si="6"/>
        <v>8.4858762047547653</v>
      </c>
      <c r="AE40" s="92"/>
      <c r="AF40" s="92"/>
      <c r="AG40" s="5">
        <v>0.111</v>
      </c>
      <c r="AH40" s="5">
        <v>0.113</v>
      </c>
      <c r="AI40" s="22">
        <f t="shared" si="9"/>
        <v>0.112</v>
      </c>
      <c r="AJ40" s="38">
        <v>0.10299999999999999</v>
      </c>
      <c r="AK40" s="38">
        <v>0.10199999999999999</v>
      </c>
      <c r="AL40" s="35">
        <f t="shared" si="10"/>
        <v>0.10299999999999999</v>
      </c>
      <c r="AM40" s="38">
        <v>9.0999999999999998E-2</v>
      </c>
      <c r="AN40" s="34">
        <v>9.1999999999999998E-2</v>
      </c>
      <c r="AO40" s="35">
        <f t="shared" si="11"/>
        <v>9.1999999999999998E-2</v>
      </c>
      <c r="AP40" s="5">
        <v>14.103999999999999</v>
      </c>
      <c r="AQ40" s="5">
        <v>14.103999999999999</v>
      </c>
      <c r="AR40" s="22">
        <f t="shared" si="12"/>
        <v>14.103999999999999</v>
      </c>
      <c r="AT40" s="29">
        <v>6.2199999999999998E-2</v>
      </c>
      <c r="AU40" s="29">
        <v>6.1499999999999999E-2</v>
      </c>
      <c r="AV40" s="28">
        <f t="shared" si="14"/>
        <v>6.1899999999999997E-2</v>
      </c>
      <c r="AW40" s="90">
        <v>9</v>
      </c>
      <c r="AX40" s="89">
        <v>3.0816895645242624E-2</v>
      </c>
      <c r="AZ40" s="90">
        <v>5.53</v>
      </c>
      <c r="BA40" s="90"/>
      <c r="BB40" s="90"/>
      <c r="BC40" s="89">
        <v>0.11584150106429984</v>
      </c>
    </row>
    <row r="41" spans="1:59" x14ac:dyDescent="0.3">
      <c r="AW41" s="84"/>
      <c r="AX41" s="84"/>
      <c r="AY41" s="84"/>
      <c r="AZ41" s="84"/>
      <c r="BA41" s="84"/>
      <c r="BB41" s="84"/>
      <c r="BC41" s="84"/>
    </row>
    <row r="42" spans="1:59" x14ac:dyDescent="0.3">
      <c r="AW42" s="84"/>
      <c r="AX42" s="84"/>
      <c r="AY42" s="84"/>
      <c r="AZ42" s="84"/>
      <c r="BA42" s="84"/>
      <c r="BB42" s="84"/>
      <c r="BC42" s="84"/>
    </row>
    <row r="43" spans="1:59" x14ac:dyDescent="0.3">
      <c r="AW43" s="84"/>
      <c r="AX43" s="84"/>
      <c r="AY43" s="84"/>
      <c r="AZ43" s="84"/>
      <c r="BA43" s="84"/>
      <c r="BB43" s="84"/>
      <c r="BC43" s="84"/>
    </row>
    <row r="44" spans="1:59" x14ac:dyDescent="0.3">
      <c r="AW44" s="84"/>
      <c r="AX44" s="84"/>
      <c r="AY44" s="84"/>
      <c r="AZ44" s="84"/>
      <c r="BA44" s="84"/>
      <c r="BB44" s="84"/>
      <c r="BC44" s="84"/>
    </row>
  </sheetData>
  <mergeCells count="20">
    <mergeCell ref="X1:Z1"/>
    <mergeCell ref="A1:A2"/>
    <mergeCell ref="B1:B2"/>
    <mergeCell ref="C1:C2"/>
    <mergeCell ref="D1:D2"/>
    <mergeCell ref="E1:H1"/>
    <mergeCell ref="I1:I2"/>
    <mergeCell ref="J1:J2"/>
    <mergeCell ref="K1:N1"/>
    <mergeCell ref="O1:Q1"/>
    <mergeCell ref="R1:T1"/>
    <mergeCell ref="U1:W1"/>
    <mergeCell ref="AW1:AX1"/>
    <mergeCell ref="AZ1:BC1"/>
    <mergeCell ref="AA1:AC1"/>
    <mergeCell ref="AG1:AI1"/>
    <mergeCell ref="AJ1:AL1"/>
    <mergeCell ref="AM1:AO1"/>
    <mergeCell ref="AP1:AR1"/>
    <mergeCell ref="AT1:AV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44"/>
  <sheetViews>
    <sheetView zoomScale="80" zoomScaleNormal="80" workbookViewId="0">
      <pane xSplit="4" ySplit="2" topLeftCell="BE3" activePane="bottomRight" state="frozen"/>
      <selection pane="topRight" activeCell="E1" sqref="E1"/>
      <selection pane="bottomLeft" activeCell="A3" sqref="A3"/>
      <selection pane="bottomRight" activeCell="BM37" sqref="BM37"/>
    </sheetView>
  </sheetViews>
  <sheetFormatPr defaultRowHeight="16.5" x14ac:dyDescent="0.3"/>
  <cols>
    <col min="1" max="1" width="9" style="1"/>
    <col min="2" max="2" width="29.875" customWidth="1"/>
    <col min="3" max="3" width="14.75" style="2" customWidth="1"/>
    <col min="4" max="4" width="10.375" style="2" customWidth="1"/>
    <col min="5" max="16" width="9" style="1"/>
    <col min="17" max="17" width="9" style="3"/>
    <col min="18" max="25" width="9" style="1"/>
  </cols>
  <sheetData>
    <row r="1" spans="1:57" s="1" customFormat="1" x14ac:dyDescent="0.3">
      <c r="A1" s="291" t="s">
        <v>118</v>
      </c>
      <c r="B1" s="293" t="s">
        <v>119</v>
      </c>
      <c r="C1" s="295" t="s">
        <v>120</v>
      </c>
      <c r="D1" s="295" t="s">
        <v>121</v>
      </c>
      <c r="E1" s="293" t="s">
        <v>122</v>
      </c>
      <c r="F1" s="293"/>
      <c r="G1" s="293"/>
      <c r="H1" s="293"/>
      <c r="I1" s="300" t="s">
        <v>123</v>
      </c>
      <c r="J1" s="301" t="s">
        <v>133</v>
      </c>
      <c r="K1" s="297" t="s">
        <v>124</v>
      </c>
      <c r="L1" s="298"/>
      <c r="M1" s="298"/>
      <c r="N1" s="299"/>
      <c r="O1" s="297" t="s">
        <v>125</v>
      </c>
      <c r="P1" s="298"/>
      <c r="Q1" s="299"/>
      <c r="R1" s="297" t="s">
        <v>135</v>
      </c>
      <c r="S1" s="298"/>
      <c r="T1" s="299"/>
      <c r="U1" s="297" t="s">
        <v>126</v>
      </c>
      <c r="V1" s="298"/>
      <c r="W1" s="299"/>
      <c r="X1" s="297" t="s">
        <v>127</v>
      </c>
      <c r="Y1" s="298"/>
      <c r="Z1" s="299"/>
      <c r="AA1" s="297" t="s">
        <v>128</v>
      </c>
      <c r="AB1" s="298"/>
      <c r="AC1" s="299"/>
      <c r="AD1" s="102" t="s">
        <v>163</v>
      </c>
      <c r="AE1" s="102" t="s">
        <v>168</v>
      </c>
      <c r="AF1" s="102" t="s">
        <v>166</v>
      </c>
      <c r="AG1" s="297" t="s">
        <v>129</v>
      </c>
      <c r="AH1" s="298"/>
      <c r="AI1" s="299"/>
      <c r="AJ1" s="297" t="s">
        <v>130</v>
      </c>
      <c r="AK1" s="298"/>
      <c r="AL1" s="299"/>
      <c r="AM1" s="297" t="s">
        <v>131</v>
      </c>
      <c r="AN1" s="298"/>
      <c r="AO1" s="299"/>
      <c r="AP1" s="297" t="s">
        <v>132</v>
      </c>
      <c r="AQ1" s="298"/>
      <c r="AR1" s="299"/>
      <c r="AS1" s="102" t="s">
        <v>165</v>
      </c>
      <c r="AT1" s="297" t="s">
        <v>134</v>
      </c>
      <c r="AU1" s="298"/>
      <c r="AV1" s="299"/>
      <c r="AW1" s="297" t="s">
        <v>160</v>
      </c>
      <c r="AX1" s="298"/>
      <c r="AY1" s="100"/>
      <c r="AZ1" s="297" t="s">
        <v>161</v>
      </c>
      <c r="BA1" s="298"/>
      <c r="BB1" s="1" t="s">
        <v>164</v>
      </c>
      <c r="BD1" s="1" t="s">
        <v>167</v>
      </c>
    </row>
    <row r="2" spans="1:57" s="1" customFormat="1" ht="17.25" thickBot="1" x14ac:dyDescent="0.35">
      <c r="A2" s="292"/>
      <c r="B2" s="294"/>
      <c r="C2" s="296"/>
      <c r="D2" s="296"/>
      <c r="E2" s="14" t="s">
        <v>111</v>
      </c>
      <c r="F2" s="14" t="s">
        <v>110</v>
      </c>
      <c r="G2" s="14" t="s">
        <v>112</v>
      </c>
      <c r="H2" s="14" t="s">
        <v>113</v>
      </c>
      <c r="I2" s="294"/>
      <c r="J2" s="302"/>
      <c r="K2" s="13" t="s">
        <v>115</v>
      </c>
      <c r="L2" s="13" t="s">
        <v>116</v>
      </c>
      <c r="M2" s="13" t="s">
        <v>117</v>
      </c>
      <c r="N2" s="14" t="s">
        <v>114</v>
      </c>
      <c r="O2" s="13" t="s">
        <v>115</v>
      </c>
      <c r="P2" s="13" t="s">
        <v>116</v>
      </c>
      <c r="Q2" s="14" t="s">
        <v>114</v>
      </c>
      <c r="R2" s="13" t="s">
        <v>115</v>
      </c>
      <c r="S2" s="13" t="s">
        <v>116</v>
      </c>
      <c r="T2" s="14" t="s">
        <v>114</v>
      </c>
      <c r="U2" s="13" t="s">
        <v>115</v>
      </c>
      <c r="V2" s="13" t="s">
        <v>116</v>
      </c>
      <c r="W2" s="14" t="s">
        <v>114</v>
      </c>
      <c r="X2" s="13" t="s">
        <v>115</v>
      </c>
      <c r="Y2" s="13" t="s">
        <v>116</v>
      </c>
      <c r="Z2" s="14" t="s">
        <v>114</v>
      </c>
      <c r="AA2" s="13" t="s">
        <v>115</v>
      </c>
      <c r="AB2" s="13" t="s">
        <v>116</v>
      </c>
      <c r="AC2" s="14" t="s">
        <v>114</v>
      </c>
      <c r="AD2" s="104"/>
      <c r="AE2" s="104"/>
      <c r="AF2" s="104"/>
      <c r="AG2" s="13" t="s">
        <v>115</v>
      </c>
      <c r="AH2" s="13" t="s">
        <v>116</v>
      </c>
      <c r="AI2" s="14" t="s">
        <v>114</v>
      </c>
      <c r="AJ2" s="13" t="s">
        <v>115</v>
      </c>
      <c r="AK2" s="13" t="s">
        <v>116</v>
      </c>
      <c r="AL2" s="14" t="s">
        <v>114</v>
      </c>
      <c r="AM2" s="13" t="s">
        <v>115</v>
      </c>
      <c r="AN2" s="13" t="s">
        <v>116</v>
      </c>
      <c r="AO2" s="14" t="s">
        <v>114</v>
      </c>
      <c r="AP2" s="13" t="s">
        <v>115</v>
      </c>
      <c r="AQ2" s="13" t="s">
        <v>116</v>
      </c>
      <c r="AR2" s="14" t="s">
        <v>114</v>
      </c>
      <c r="AS2" s="101"/>
      <c r="AT2" s="13" t="s">
        <v>115</v>
      </c>
      <c r="AU2" s="13" t="s">
        <v>116</v>
      </c>
      <c r="AV2" s="53" t="s">
        <v>114</v>
      </c>
      <c r="AW2" s="85" t="s">
        <v>114</v>
      </c>
      <c r="AX2" s="88" t="s">
        <v>162</v>
      </c>
      <c r="AY2" s="88"/>
      <c r="AZ2" s="85" t="s">
        <v>114</v>
      </c>
      <c r="BA2" s="88" t="s">
        <v>162</v>
      </c>
    </row>
    <row r="3" spans="1:57" x14ac:dyDescent="0.3">
      <c r="A3" s="8" t="s">
        <v>136</v>
      </c>
      <c r="B3" s="9" t="s">
        <v>34</v>
      </c>
      <c r="C3" s="10" t="s">
        <v>35</v>
      </c>
      <c r="D3" s="10" t="s">
        <v>36</v>
      </c>
      <c r="E3" s="21">
        <v>14.8</v>
      </c>
      <c r="F3" s="21">
        <v>7.7</v>
      </c>
      <c r="G3" s="61">
        <v>10.1</v>
      </c>
      <c r="H3" s="11">
        <v>96</v>
      </c>
      <c r="I3" s="21">
        <v>1.6</v>
      </c>
      <c r="J3" s="21">
        <v>3.4</v>
      </c>
      <c r="K3" s="15">
        <v>2</v>
      </c>
      <c r="L3" s="15">
        <v>2.1</v>
      </c>
      <c r="M3" s="15"/>
      <c r="N3" s="21">
        <f>AVERAGE(K3:M3)</f>
        <v>2.0499999999999998</v>
      </c>
      <c r="O3" s="42">
        <v>1.9</v>
      </c>
      <c r="P3" s="42">
        <v>1.8</v>
      </c>
      <c r="Q3" s="44">
        <f t="shared" ref="Q3:Q39" si="0">AVERAGE(O3:P3)</f>
        <v>1.85</v>
      </c>
      <c r="R3" s="17">
        <v>1.2170000000000001</v>
      </c>
      <c r="S3" s="17">
        <v>1.2130000000000001</v>
      </c>
      <c r="T3" s="23">
        <f t="shared" ref="T3:T39" si="1">AVERAGE(R3:S3)</f>
        <v>1.2150000000000001</v>
      </c>
      <c r="U3" s="17">
        <v>1.167</v>
      </c>
      <c r="V3" s="17">
        <v>1.171</v>
      </c>
      <c r="W3" s="23">
        <f>AVERAGE(U3:V3)</f>
        <v>1.169</v>
      </c>
      <c r="X3" s="17">
        <v>1.7999999999999999E-2</v>
      </c>
      <c r="Y3" s="17">
        <v>2.1000000000000001E-2</v>
      </c>
      <c r="Z3" s="22">
        <f t="shared" ref="Z3:Z39" si="2">AVERAGE(X3:Y3)</f>
        <v>1.95E-2</v>
      </c>
      <c r="AA3" s="19">
        <v>1.012</v>
      </c>
      <c r="AB3" s="19">
        <v>1.0549999999999999</v>
      </c>
      <c r="AC3" s="22">
        <f t="shared" ref="AC3:AC39" si="3">AVERAGE(AA3:AB3)</f>
        <v>1.0335000000000001</v>
      </c>
      <c r="AD3" s="105">
        <f>(AC3*62.004)/14.007</f>
        <v>4.5749363889483838</v>
      </c>
      <c r="AE3" s="105">
        <f>1/AD3</f>
        <v>0.21858227415263901</v>
      </c>
      <c r="AF3" s="103">
        <f>((AD3*0.001)/62.004)*1000*1000</f>
        <v>73.784536303276937</v>
      </c>
      <c r="AG3" s="19">
        <v>4.5999999999999999E-2</v>
      </c>
      <c r="AH3" s="19">
        <v>4.3999999999999997E-2</v>
      </c>
      <c r="AI3" s="22">
        <f t="shared" ref="AI3:AI39" si="4">AVERAGE(AG3:AH3)</f>
        <v>4.4999999999999998E-2</v>
      </c>
      <c r="AJ3" s="19">
        <v>2.8000000000000001E-2</v>
      </c>
      <c r="AK3" s="19">
        <v>2.5000000000000001E-2</v>
      </c>
      <c r="AL3" s="22">
        <f>AVERAGE(AJ3:AK3)</f>
        <v>2.6500000000000003E-2</v>
      </c>
      <c r="AM3" s="19">
        <v>1.7999999999999999E-2</v>
      </c>
      <c r="AN3" s="19">
        <v>1.6E-2</v>
      </c>
      <c r="AO3" s="22">
        <f>AVERAGE(AM3:AN3)</f>
        <v>1.7000000000000001E-2</v>
      </c>
      <c r="AP3" s="19">
        <v>8.0079999999999991</v>
      </c>
      <c r="AQ3" s="19">
        <v>8.1319999999999997</v>
      </c>
      <c r="AR3" s="22">
        <f t="shared" ref="AR3:AR39" si="5">AVERAGE(AP3:AQ3)</f>
        <v>8.07</v>
      </c>
      <c r="AS3" s="103">
        <f>((AR3*0.001)/35.453)*1000*1000</f>
        <v>227.62530674414015</v>
      </c>
      <c r="AT3" s="55">
        <v>7.0900000000000005E-2</v>
      </c>
      <c r="AU3" s="55">
        <v>7.1199999999999999E-2</v>
      </c>
      <c r="AV3" s="56">
        <f t="shared" ref="AV3:AV39" si="6">AVERAGE(AT3:AU3)</f>
        <v>7.1050000000000002E-2</v>
      </c>
      <c r="AW3" s="86">
        <v>3.3</v>
      </c>
      <c r="AX3" s="36">
        <v>8.5194810179747102E-2</v>
      </c>
      <c r="AY3" s="86"/>
      <c r="AZ3" s="86">
        <v>2.48</v>
      </c>
      <c r="BA3" s="36">
        <v>0.12726985427715479</v>
      </c>
      <c r="BC3">
        <f>AF3/AS3</f>
        <v>0.32414909114746926</v>
      </c>
      <c r="BD3" s="106"/>
      <c r="BE3" s="106">
        <f>AE3</f>
        <v>0.21858227415263901</v>
      </c>
    </row>
    <row r="4" spans="1:57" x14ac:dyDescent="0.3">
      <c r="A4" s="98" t="s">
        <v>37</v>
      </c>
      <c r="B4" s="5" t="s">
        <v>38</v>
      </c>
      <c r="C4" s="6" t="s">
        <v>39</v>
      </c>
      <c r="D4" s="6" t="s">
        <v>40</v>
      </c>
      <c r="E4" s="24">
        <v>16.100000000000001</v>
      </c>
      <c r="F4" s="24">
        <v>7.3</v>
      </c>
      <c r="G4" s="62">
        <v>9.6999999999999993</v>
      </c>
      <c r="H4" s="54">
        <v>67</v>
      </c>
      <c r="I4" s="24">
        <v>1.7</v>
      </c>
      <c r="J4" s="24">
        <v>3.6</v>
      </c>
      <c r="K4" s="16">
        <v>2.7</v>
      </c>
      <c r="L4" s="16">
        <v>2.2999999999999998</v>
      </c>
      <c r="M4" s="16"/>
      <c r="N4" s="21">
        <f t="shared" ref="N4:N39" si="7">AVERAGE(K4:M4)</f>
        <v>2.5</v>
      </c>
      <c r="O4" s="43">
        <v>2.1</v>
      </c>
      <c r="P4" s="43">
        <v>1.9</v>
      </c>
      <c r="Q4" s="44">
        <f t="shared" si="0"/>
        <v>2</v>
      </c>
      <c r="R4" s="18">
        <v>1.246</v>
      </c>
      <c r="S4" s="18">
        <v>1.298</v>
      </c>
      <c r="T4" s="23">
        <f t="shared" si="1"/>
        <v>1.272</v>
      </c>
      <c r="U4" s="18">
        <v>1.2050000000000001</v>
      </c>
      <c r="V4" s="18">
        <v>1.216</v>
      </c>
      <c r="W4" s="23">
        <f t="shared" ref="W4:W39" si="8">AVERAGE(U4:V4)</f>
        <v>1.2105000000000001</v>
      </c>
      <c r="X4" s="18">
        <v>2.5999999999999999E-2</v>
      </c>
      <c r="Y4" s="18">
        <v>2.5999999999999999E-2</v>
      </c>
      <c r="Z4" s="22">
        <f t="shared" si="2"/>
        <v>2.5999999999999999E-2</v>
      </c>
      <c r="AA4" s="20">
        <v>1.0209999999999999</v>
      </c>
      <c r="AB4" s="20">
        <v>1.087</v>
      </c>
      <c r="AC4" s="22">
        <f t="shared" si="3"/>
        <v>1.0539999999999998</v>
      </c>
      <c r="AD4" s="105">
        <f t="shared" ref="AD4:AD39" si="9">(AC4*62.004)/14.007</f>
        <v>4.6656825872777885</v>
      </c>
      <c r="AE4" s="105">
        <f t="shared" ref="AE4:AE39" si="10">1/AD4</f>
        <v>0.21433091113543884</v>
      </c>
      <c r="AF4" s="103">
        <f t="shared" ref="AF4:AF39" si="11">((AD4*0.001)/62.004)*1000*1000</f>
        <v>75.248090240593982</v>
      </c>
      <c r="AG4" s="20">
        <v>4.2000000000000003E-2</v>
      </c>
      <c r="AH4" s="20">
        <v>0.04</v>
      </c>
      <c r="AI4" s="22">
        <f t="shared" si="4"/>
        <v>4.1000000000000002E-2</v>
      </c>
      <c r="AJ4" s="20">
        <v>1.7000000000000001E-2</v>
      </c>
      <c r="AK4" s="20">
        <v>1.6E-2</v>
      </c>
      <c r="AL4" s="22">
        <f t="shared" ref="AL4:AL39" si="12">AVERAGE(AJ4:AK4)</f>
        <v>1.6500000000000001E-2</v>
      </c>
      <c r="AM4" s="20">
        <v>7.0000000000000001E-3</v>
      </c>
      <c r="AN4" s="20">
        <v>6.0000000000000001E-3</v>
      </c>
      <c r="AO4" s="22">
        <f t="shared" ref="AO4:AO39" si="13">AVERAGE(AM4:AN4)</f>
        <v>6.5000000000000006E-3</v>
      </c>
      <c r="AP4" s="20">
        <v>4.2240000000000002</v>
      </c>
      <c r="AQ4" s="20">
        <v>4.4139999999999997</v>
      </c>
      <c r="AR4" s="22">
        <f t="shared" si="5"/>
        <v>4.319</v>
      </c>
      <c r="AS4" s="103">
        <f t="shared" ref="AS4:AS39" si="14">((AR4*0.001)/35.453)*1000*1000</f>
        <v>121.82325896257015</v>
      </c>
      <c r="AT4" s="57">
        <v>7.4999999999999997E-2</v>
      </c>
      <c r="AU4" s="57">
        <v>7.5499999999999998E-2</v>
      </c>
      <c r="AV4" s="58">
        <f t="shared" si="6"/>
        <v>7.5249999999999997E-2</v>
      </c>
      <c r="AW4" s="87">
        <v>3.52</v>
      </c>
      <c r="AX4" s="38">
        <v>0.1712671186617436</v>
      </c>
      <c r="AY4" s="87">
        <v>3.04</v>
      </c>
      <c r="AZ4" s="87"/>
      <c r="BA4" s="38">
        <v>4.9198900258915747E-2</v>
      </c>
      <c r="BB4">
        <f>AF4/AS4</f>
        <v>0.61768245966653823</v>
      </c>
      <c r="BD4" s="106">
        <f t="shared" ref="BD4:BD37" si="15">AE4</f>
        <v>0.21433091113543884</v>
      </c>
      <c r="BE4" s="106"/>
    </row>
    <row r="5" spans="1:57" x14ac:dyDescent="0.3">
      <c r="A5" s="94" t="s">
        <v>0</v>
      </c>
      <c r="B5" s="5" t="s">
        <v>41</v>
      </c>
      <c r="C5" s="6" t="s">
        <v>42</v>
      </c>
      <c r="D5" s="6" t="s">
        <v>36</v>
      </c>
      <c r="E5" s="24">
        <v>15.5</v>
      </c>
      <c r="F5" s="24">
        <v>6.9</v>
      </c>
      <c r="G5" s="62">
        <v>10</v>
      </c>
      <c r="H5" s="54">
        <v>75</v>
      </c>
      <c r="I5" s="24">
        <v>1.5</v>
      </c>
      <c r="J5" s="24">
        <v>3.3</v>
      </c>
      <c r="K5" s="16">
        <v>2.4</v>
      </c>
      <c r="L5" s="16">
        <v>2.4</v>
      </c>
      <c r="M5" s="16"/>
      <c r="N5" s="21">
        <f t="shared" si="7"/>
        <v>2.4</v>
      </c>
      <c r="O5" s="43">
        <v>2</v>
      </c>
      <c r="P5" s="43">
        <v>1.8</v>
      </c>
      <c r="Q5" s="44">
        <f t="shared" si="0"/>
        <v>1.9</v>
      </c>
      <c r="R5" s="18">
        <v>1.2549999999999999</v>
      </c>
      <c r="S5" s="18">
        <v>1.2989999999999999</v>
      </c>
      <c r="T5" s="23">
        <f t="shared" si="1"/>
        <v>1.2769999999999999</v>
      </c>
      <c r="U5" s="18">
        <v>1.1870000000000001</v>
      </c>
      <c r="V5" s="18">
        <v>1.1759999999999999</v>
      </c>
      <c r="W5" s="23">
        <f t="shared" si="8"/>
        <v>1.1815</v>
      </c>
      <c r="X5" s="18">
        <v>2.1999999999999999E-2</v>
      </c>
      <c r="Y5" s="18">
        <v>4.3999999999999997E-2</v>
      </c>
      <c r="Z5" s="22">
        <f t="shared" si="2"/>
        <v>3.3000000000000002E-2</v>
      </c>
      <c r="AA5" s="20">
        <v>1.016</v>
      </c>
      <c r="AB5" s="20">
        <v>1.085</v>
      </c>
      <c r="AC5" s="22">
        <f t="shared" si="3"/>
        <v>1.0505</v>
      </c>
      <c r="AD5" s="105">
        <f t="shared" si="9"/>
        <v>4.6501893339044758</v>
      </c>
      <c r="AE5" s="105">
        <f t="shared" si="10"/>
        <v>0.21504500746002142</v>
      </c>
      <c r="AF5" s="103">
        <f t="shared" si="11"/>
        <v>74.998215178125236</v>
      </c>
      <c r="AG5" s="20">
        <v>4.5999999999999999E-2</v>
      </c>
      <c r="AH5" s="20">
        <v>4.2000000000000003E-2</v>
      </c>
      <c r="AI5" s="22">
        <f t="shared" si="4"/>
        <v>4.3999999999999997E-2</v>
      </c>
      <c r="AJ5" s="20">
        <v>1.6E-2</v>
      </c>
      <c r="AK5" s="20">
        <v>1.6E-2</v>
      </c>
      <c r="AL5" s="22">
        <f t="shared" si="12"/>
        <v>1.6E-2</v>
      </c>
      <c r="AM5" s="20">
        <v>8.0000000000000002E-3</v>
      </c>
      <c r="AN5" s="20">
        <v>8.0000000000000002E-3</v>
      </c>
      <c r="AO5" s="22">
        <f t="shared" si="13"/>
        <v>8.0000000000000002E-3</v>
      </c>
      <c r="AP5" s="20">
        <v>5.3869999999999996</v>
      </c>
      <c r="AQ5" s="20">
        <v>5.62</v>
      </c>
      <c r="AR5" s="22">
        <f t="shared" si="5"/>
        <v>5.5034999999999998</v>
      </c>
      <c r="AS5" s="103">
        <f t="shared" si="14"/>
        <v>155.23368967365241</v>
      </c>
      <c r="AT5" s="57">
        <v>7.3200000000000001E-2</v>
      </c>
      <c r="AU5" s="57">
        <v>7.3999999999999996E-2</v>
      </c>
      <c r="AV5" s="58">
        <f t="shared" si="6"/>
        <v>7.3599999999999999E-2</v>
      </c>
      <c r="AW5" s="87">
        <v>3.61</v>
      </c>
      <c r="AX5" s="38">
        <v>9.1172626561181067E-2</v>
      </c>
      <c r="AY5" s="87"/>
      <c r="AZ5" s="87">
        <v>2.16</v>
      </c>
      <c r="BA5" s="38">
        <v>7.5955501246752124E-3</v>
      </c>
      <c r="BC5">
        <f>AF5/AS5</f>
        <v>0.48313104800764506</v>
      </c>
      <c r="BD5" s="106"/>
      <c r="BE5" s="106">
        <f>AE5</f>
        <v>0.21504500746002142</v>
      </c>
    </row>
    <row r="6" spans="1:57" x14ac:dyDescent="0.3">
      <c r="A6" s="98" t="s">
        <v>1</v>
      </c>
      <c r="B6" s="5" t="s">
        <v>43</v>
      </c>
      <c r="C6" s="6" t="s">
        <v>44</v>
      </c>
      <c r="D6" s="6" t="s">
        <v>45</v>
      </c>
      <c r="E6" s="24">
        <v>14.3</v>
      </c>
      <c r="F6" s="24">
        <v>7</v>
      </c>
      <c r="G6" s="62">
        <v>10.199999999999999</v>
      </c>
      <c r="H6" s="54">
        <v>56</v>
      </c>
      <c r="I6" s="24">
        <v>1.5</v>
      </c>
      <c r="J6" s="24">
        <v>3.1</v>
      </c>
      <c r="K6" s="16">
        <v>2</v>
      </c>
      <c r="L6" s="16">
        <v>2</v>
      </c>
      <c r="M6" s="16"/>
      <c r="N6" s="21">
        <f t="shared" si="7"/>
        <v>2</v>
      </c>
      <c r="O6" s="43">
        <v>1.9</v>
      </c>
      <c r="P6" s="43">
        <v>1.9</v>
      </c>
      <c r="Q6" s="44">
        <f t="shared" si="0"/>
        <v>1.9</v>
      </c>
      <c r="R6" s="18">
        <v>0.88200000000000001</v>
      </c>
      <c r="S6" s="18">
        <v>0.92200000000000004</v>
      </c>
      <c r="T6" s="23">
        <f t="shared" si="1"/>
        <v>0.90200000000000002</v>
      </c>
      <c r="U6" s="18">
        <v>0.88400000000000001</v>
      </c>
      <c r="V6" s="18">
        <v>0.88500000000000001</v>
      </c>
      <c r="W6" s="23">
        <f t="shared" si="8"/>
        <v>0.88450000000000006</v>
      </c>
      <c r="X6" s="18">
        <v>0.03</v>
      </c>
      <c r="Y6" s="18">
        <v>2.5999999999999999E-2</v>
      </c>
      <c r="Z6" s="22">
        <f t="shared" si="2"/>
        <v>2.7999999999999997E-2</v>
      </c>
      <c r="AA6" s="20">
        <v>0.72299999999999998</v>
      </c>
      <c r="AB6" s="20">
        <v>0.77800000000000002</v>
      </c>
      <c r="AC6" s="22">
        <f t="shared" si="3"/>
        <v>0.75049999999999994</v>
      </c>
      <c r="AD6" s="105">
        <f t="shared" si="9"/>
        <v>3.3221961876204751</v>
      </c>
      <c r="AE6" s="105">
        <f t="shared" si="10"/>
        <v>0.30100570331346099</v>
      </c>
      <c r="AF6" s="103">
        <f t="shared" si="11"/>
        <v>53.580352680802449</v>
      </c>
      <c r="AG6" s="20">
        <v>3.5999999999999997E-2</v>
      </c>
      <c r="AH6" s="20">
        <v>3.4000000000000002E-2</v>
      </c>
      <c r="AI6" s="22">
        <f t="shared" si="4"/>
        <v>3.5000000000000003E-2</v>
      </c>
      <c r="AJ6" s="20">
        <v>1.4999999999999999E-2</v>
      </c>
      <c r="AK6" s="20">
        <v>1.4E-2</v>
      </c>
      <c r="AL6" s="22">
        <f t="shared" si="12"/>
        <v>1.4499999999999999E-2</v>
      </c>
      <c r="AM6" s="20">
        <v>8.0000000000000002E-3</v>
      </c>
      <c r="AN6" s="20">
        <v>8.0000000000000002E-3</v>
      </c>
      <c r="AO6" s="22">
        <f t="shared" si="13"/>
        <v>8.0000000000000002E-3</v>
      </c>
      <c r="AP6" s="20">
        <v>3.8530000000000002</v>
      </c>
      <c r="AQ6" s="20">
        <v>4.03</v>
      </c>
      <c r="AR6" s="22">
        <f t="shared" si="5"/>
        <v>3.9415000000000004</v>
      </c>
      <c r="AS6" s="103">
        <f t="shared" si="14"/>
        <v>111.1753589259019</v>
      </c>
      <c r="AT6" s="57">
        <v>7.8399999999999997E-2</v>
      </c>
      <c r="AU6" s="57">
        <v>7.8899999999999998E-2</v>
      </c>
      <c r="AV6" s="58">
        <f t="shared" si="6"/>
        <v>7.8649999999999998E-2</v>
      </c>
      <c r="AW6" s="87">
        <v>1.81</v>
      </c>
      <c r="AX6" s="38">
        <v>8.0733761885588992E-2</v>
      </c>
      <c r="AY6" s="87">
        <v>2.2200000000000002</v>
      </c>
      <c r="AZ6" s="87"/>
      <c r="BA6" s="38">
        <v>0.12626454147445917</v>
      </c>
      <c r="BB6">
        <f t="shared" ref="BB6:BB37" si="16">AF6/AS6</f>
        <v>0.48194449919890631</v>
      </c>
      <c r="BD6" s="106">
        <f t="shared" si="15"/>
        <v>0.30100570331346099</v>
      </c>
      <c r="BE6" s="106"/>
    </row>
    <row r="7" spans="1:57" x14ac:dyDescent="0.3">
      <c r="A7" s="94" t="s">
        <v>2</v>
      </c>
      <c r="B7" s="5" t="s">
        <v>46</v>
      </c>
      <c r="C7" s="6" t="s">
        <v>47</v>
      </c>
      <c r="D7" s="6" t="s">
        <v>36</v>
      </c>
      <c r="E7" s="24">
        <v>15</v>
      </c>
      <c r="F7" s="24">
        <v>6.8</v>
      </c>
      <c r="G7" s="62">
        <v>10</v>
      </c>
      <c r="H7" s="54">
        <v>72</v>
      </c>
      <c r="I7" s="24">
        <v>1.6</v>
      </c>
      <c r="J7" s="24">
        <v>3.9</v>
      </c>
      <c r="K7" s="16">
        <v>2.4</v>
      </c>
      <c r="L7" s="16">
        <v>2.4</v>
      </c>
      <c r="M7" s="16"/>
      <c r="N7" s="21">
        <f t="shared" si="7"/>
        <v>2.4</v>
      </c>
      <c r="O7" s="43">
        <v>2.2000000000000002</v>
      </c>
      <c r="P7" s="43">
        <v>2</v>
      </c>
      <c r="Q7" s="44">
        <f t="shared" si="0"/>
        <v>2.1</v>
      </c>
      <c r="R7" s="18">
        <v>1.222</v>
      </c>
      <c r="S7" s="18">
        <v>1.254</v>
      </c>
      <c r="T7" s="23">
        <f t="shared" si="1"/>
        <v>1.238</v>
      </c>
      <c r="U7" s="18">
        <v>1.1479999999999999</v>
      </c>
      <c r="V7" s="18">
        <v>1.1539999999999999</v>
      </c>
      <c r="W7" s="23">
        <f t="shared" si="8"/>
        <v>1.1509999999999998</v>
      </c>
      <c r="X7" s="18">
        <v>2.5999999999999999E-2</v>
      </c>
      <c r="Y7" s="18">
        <v>2.7E-2</v>
      </c>
      <c r="Z7" s="22">
        <f t="shared" si="2"/>
        <v>2.6499999999999999E-2</v>
      </c>
      <c r="AA7" s="20">
        <v>0.98099999999999998</v>
      </c>
      <c r="AB7" s="20">
        <v>1.0449999999999999</v>
      </c>
      <c r="AC7" s="22">
        <f t="shared" si="3"/>
        <v>1.0129999999999999</v>
      </c>
      <c r="AD7" s="105">
        <f t="shared" si="9"/>
        <v>4.4841901906189756</v>
      </c>
      <c r="AE7" s="105">
        <f t="shared" si="10"/>
        <v>0.22300570615671519</v>
      </c>
      <c r="AF7" s="103">
        <f t="shared" si="11"/>
        <v>72.320982365959864</v>
      </c>
      <c r="AG7" s="20">
        <v>5.6000000000000001E-2</v>
      </c>
      <c r="AH7" s="20">
        <v>5.6000000000000001E-2</v>
      </c>
      <c r="AI7" s="22">
        <f t="shared" si="4"/>
        <v>5.6000000000000001E-2</v>
      </c>
      <c r="AJ7" s="20">
        <v>1.7000000000000001E-2</v>
      </c>
      <c r="AK7" s="20">
        <v>1.7000000000000001E-2</v>
      </c>
      <c r="AL7" s="22">
        <f t="shared" si="12"/>
        <v>1.7000000000000001E-2</v>
      </c>
      <c r="AM7" s="20">
        <v>8.0000000000000002E-3</v>
      </c>
      <c r="AN7" s="20">
        <v>8.0000000000000002E-3</v>
      </c>
      <c r="AO7" s="22">
        <f t="shared" si="13"/>
        <v>8.0000000000000002E-3</v>
      </c>
      <c r="AP7" s="20">
        <v>5.157</v>
      </c>
      <c r="AQ7" s="20">
        <v>5.3730000000000002</v>
      </c>
      <c r="AR7" s="22">
        <f t="shared" si="5"/>
        <v>5.2650000000000006</v>
      </c>
      <c r="AS7" s="103">
        <f t="shared" si="14"/>
        <v>148.50647335909517</v>
      </c>
      <c r="AT7" s="57">
        <v>7.5300000000000006E-2</v>
      </c>
      <c r="AU7" s="57">
        <v>7.6300000000000007E-2</v>
      </c>
      <c r="AV7" s="58">
        <f t="shared" si="6"/>
        <v>7.5800000000000006E-2</v>
      </c>
      <c r="AW7" s="87">
        <v>3.85</v>
      </c>
      <c r="AX7" s="38">
        <v>9.6282318047857626E-2</v>
      </c>
      <c r="AY7" s="87"/>
      <c r="AZ7" s="87">
        <v>2.2599999999999998</v>
      </c>
      <c r="BA7" s="38">
        <v>2.4055259336443393E-2</v>
      </c>
      <c r="BC7">
        <f t="shared" ref="BC7:BC38" si="17">AF7/AS7</f>
        <v>0.48698875362210342</v>
      </c>
      <c r="BD7" s="106"/>
      <c r="BE7" s="106">
        <f t="shared" ref="BE7:BE38" si="18">AE7</f>
        <v>0.22300570615671519</v>
      </c>
    </row>
    <row r="8" spans="1:57" x14ac:dyDescent="0.3">
      <c r="A8" s="98" t="s">
        <v>3</v>
      </c>
      <c r="B8" s="5" t="s">
        <v>46</v>
      </c>
      <c r="C8" s="6" t="s">
        <v>44</v>
      </c>
      <c r="D8" s="6" t="s">
        <v>48</v>
      </c>
      <c r="E8" s="24">
        <v>15.3</v>
      </c>
      <c r="F8" s="24">
        <v>6.9</v>
      </c>
      <c r="G8" s="62">
        <v>10</v>
      </c>
      <c r="H8" s="54">
        <v>82</v>
      </c>
      <c r="I8" s="24">
        <v>1.9</v>
      </c>
      <c r="J8" s="24">
        <v>3.7</v>
      </c>
      <c r="K8" s="16">
        <v>2.7</v>
      </c>
      <c r="L8" s="16">
        <v>2.5</v>
      </c>
      <c r="M8" s="16"/>
      <c r="N8" s="21">
        <f t="shared" si="7"/>
        <v>2.6</v>
      </c>
      <c r="O8" s="43">
        <v>2.5</v>
      </c>
      <c r="P8" s="43">
        <v>2.5</v>
      </c>
      <c r="Q8" s="44">
        <f t="shared" si="0"/>
        <v>2.5</v>
      </c>
      <c r="R8" s="18">
        <v>1.5349999999999999</v>
      </c>
      <c r="S8" s="18">
        <v>1.5409999999999999</v>
      </c>
      <c r="T8" s="23">
        <f t="shared" si="1"/>
        <v>1.5379999999999998</v>
      </c>
      <c r="U8" s="18">
        <v>1.4450000000000001</v>
      </c>
      <c r="V8" s="18">
        <v>1.474</v>
      </c>
      <c r="W8" s="23">
        <f t="shared" si="8"/>
        <v>1.4595</v>
      </c>
      <c r="X8" s="18">
        <v>7.5999999999999998E-2</v>
      </c>
      <c r="Y8" s="18">
        <v>8.1000000000000003E-2</v>
      </c>
      <c r="Z8" s="22">
        <f t="shared" si="2"/>
        <v>7.85E-2</v>
      </c>
      <c r="AA8" s="20">
        <v>1.179</v>
      </c>
      <c r="AB8" s="20">
        <v>1.24</v>
      </c>
      <c r="AC8" s="22">
        <f t="shared" si="3"/>
        <v>1.2095</v>
      </c>
      <c r="AD8" s="105">
        <f t="shared" si="9"/>
        <v>5.3540257014349963</v>
      </c>
      <c r="AE8" s="105">
        <f t="shared" si="10"/>
        <v>0.1867753454623832</v>
      </c>
      <c r="AF8" s="103">
        <f t="shared" si="11"/>
        <v>86.349682301706281</v>
      </c>
      <c r="AG8" s="20">
        <v>7.1999999999999995E-2</v>
      </c>
      <c r="AH8" s="20">
        <v>7.1999999999999995E-2</v>
      </c>
      <c r="AI8" s="22">
        <f t="shared" si="4"/>
        <v>7.1999999999999995E-2</v>
      </c>
      <c r="AJ8" s="20">
        <v>3.5999999999999997E-2</v>
      </c>
      <c r="AK8" s="20">
        <v>3.5000000000000003E-2</v>
      </c>
      <c r="AL8" s="22">
        <f t="shared" si="12"/>
        <v>3.5500000000000004E-2</v>
      </c>
      <c r="AM8" s="20">
        <v>2.4E-2</v>
      </c>
      <c r="AN8" s="20">
        <v>2.4E-2</v>
      </c>
      <c r="AO8" s="22">
        <f t="shared" si="13"/>
        <v>2.4E-2</v>
      </c>
      <c r="AP8" s="20">
        <v>5.3940000000000001</v>
      </c>
      <c r="AQ8" s="20">
        <v>5.6180000000000003</v>
      </c>
      <c r="AR8" s="22">
        <f t="shared" si="5"/>
        <v>5.5060000000000002</v>
      </c>
      <c r="AS8" s="103">
        <f t="shared" si="14"/>
        <v>155.30420556793501</v>
      </c>
      <c r="AT8" s="57">
        <v>8.7499999999999994E-2</v>
      </c>
      <c r="AU8" s="57">
        <v>8.7400000000000005E-2</v>
      </c>
      <c r="AV8" s="58">
        <f t="shared" si="6"/>
        <v>8.745E-2</v>
      </c>
      <c r="AW8" s="87">
        <v>4.38</v>
      </c>
      <c r="AX8" s="38">
        <v>0.24579090403907214</v>
      </c>
      <c r="AY8" s="87">
        <v>2.2400000000000002</v>
      </c>
      <c r="AZ8" s="87"/>
      <c r="BA8" s="38">
        <v>0.13557935809797902</v>
      </c>
      <c r="BB8">
        <f t="shared" si="16"/>
        <v>0.55600350284097222</v>
      </c>
      <c r="BD8" s="106">
        <f t="shared" si="15"/>
        <v>0.1867753454623832</v>
      </c>
      <c r="BE8" s="106"/>
    </row>
    <row r="9" spans="1:57" x14ac:dyDescent="0.3">
      <c r="A9" s="99" t="s">
        <v>4</v>
      </c>
      <c r="B9" s="5" t="s">
        <v>49</v>
      </c>
      <c r="C9" s="6" t="s">
        <v>44</v>
      </c>
      <c r="D9" s="6" t="s">
        <v>36</v>
      </c>
      <c r="E9" s="24">
        <v>14.9</v>
      </c>
      <c r="F9" s="24">
        <v>6.7</v>
      </c>
      <c r="G9" s="62">
        <v>10</v>
      </c>
      <c r="H9" s="54">
        <v>75</v>
      </c>
      <c r="I9" s="24">
        <v>1.3</v>
      </c>
      <c r="J9" s="24">
        <v>3.3</v>
      </c>
      <c r="K9" s="16">
        <v>2.2000000000000002</v>
      </c>
      <c r="L9" s="16">
        <v>2.2000000000000002</v>
      </c>
      <c r="M9" s="16"/>
      <c r="N9" s="21">
        <f t="shared" si="7"/>
        <v>2.2000000000000002</v>
      </c>
      <c r="O9" s="43">
        <v>1.9</v>
      </c>
      <c r="P9" s="43">
        <v>1.7</v>
      </c>
      <c r="Q9" s="44">
        <f t="shared" si="0"/>
        <v>1.7999999999999998</v>
      </c>
      <c r="R9" s="18">
        <v>1.272</v>
      </c>
      <c r="S9" s="18">
        <v>1.3180000000000001</v>
      </c>
      <c r="T9" s="23">
        <f t="shared" si="1"/>
        <v>1.2949999999999999</v>
      </c>
      <c r="U9" s="18">
        <v>1.226</v>
      </c>
      <c r="V9" s="18">
        <v>1.2110000000000001</v>
      </c>
      <c r="W9" s="23">
        <f t="shared" si="8"/>
        <v>1.2185000000000001</v>
      </c>
      <c r="X9" s="18">
        <v>2.5999999999999999E-2</v>
      </c>
      <c r="Y9" s="18">
        <v>2.7E-2</v>
      </c>
      <c r="Z9" s="22">
        <f t="shared" si="2"/>
        <v>2.6499999999999999E-2</v>
      </c>
      <c r="AA9" s="20">
        <v>1.0629999999999999</v>
      </c>
      <c r="AB9" s="20">
        <v>1.1180000000000001</v>
      </c>
      <c r="AC9" s="22">
        <f t="shared" si="3"/>
        <v>1.0905</v>
      </c>
      <c r="AD9" s="105">
        <f t="shared" si="9"/>
        <v>4.8272550867423432</v>
      </c>
      <c r="AE9" s="105">
        <f t="shared" si="10"/>
        <v>0.20715706587505958</v>
      </c>
      <c r="AF9" s="103">
        <f t="shared" si="11"/>
        <v>77.853930177768262</v>
      </c>
      <c r="AG9" s="20">
        <v>4.5999999999999999E-2</v>
      </c>
      <c r="AH9" s="20">
        <v>4.5999999999999999E-2</v>
      </c>
      <c r="AI9" s="22">
        <f t="shared" si="4"/>
        <v>4.5999999999999999E-2</v>
      </c>
      <c r="AJ9" s="20">
        <v>2.1000000000000001E-2</v>
      </c>
      <c r="AK9" s="20">
        <v>0.02</v>
      </c>
      <c r="AL9" s="22">
        <f t="shared" si="12"/>
        <v>2.0500000000000001E-2</v>
      </c>
      <c r="AM9" s="20">
        <v>1.0999999999999999E-2</v>
      </c>
      <c r="AN9" s="20">
        <v>1.0999999999999999E-2</v>
      </c>
      <c r="AO9" s="22">
        <f t="shared" si="13"/>
        <v>1.0999999999999999E-2</v>
      </c>
      <c r="AP9" s="20">
        <v>5.391</v>
      </c>
      <c r="AQ9" s="20">
        <v>5.5979999999999999</v>
      </c>
      <c r="AR9" s="22">
        <f t="shared" si="5"/>
        <v>5.4945000000000004</v>
      </c>
      <c r="AS9" s="103">
        <f t="shared" si="14"/>
        <v>154.97983245423518</v>
      </c>
      <c r="AT9" s="57">
        <v>7.22E-2</v>
      </c>
      <c r="AU9" s="57">
        <v>7.2800000000000004E-2</v>
      </c>
      <c r="AV9" s="58">
        <f t="shared" si="6"/>
        <v>7.2500000000000009E-2</v>
      </c>
      <c r="AW9" s="87">
        <v>3.64</v>
      </c>
      <c r="AX9" s="38">
        <v>0.31665079512358613</v>
      </c>
      <c r="AY9" s="87"/>
      <c r="AZ9" s="87">
        <v>1.17</v>
      </c>
      <c r="BA9" s="38">
        <v>0.51590278541503565</v>
      </c>
      <c r="BC9">
        <f t="shared" si="17"/>
        <v>0.50234878270860284</v>
      </c>
      <c r="BD9" s="106"/>
      <c r="BE9" s="106">
        <f t="shared" si="18"/>
        <v>0.20715706587505958</v>
      </c>
    </row>
    <row r="10" spans="1:57" x14ac:dyDescent="0.3">
      <c r="A10" s="98" t="s">
        <v>5</v>
      </c>
      <c r="B10" s="5" t="s">
        <v>50</v>
      </c>
      <c r="C10" s="6" t="s">
        <v>42</v>
      </c>
      <c r="D10" s="6" t="s">
        <v>51</v>
      </c>
      <c r="E10" s="24">
        <v>15.2</v>
      </c>
      <c r="F10" s="24">
        <v>7.7</v>
      </c>
      <c r="G10" s="62">
        <v>10.199999999999999</v>
      </c>
      <c r="H10" s="54">
        <v>82</v>
      </c>
      <c r="I10" s="24">
        <v>1.1000000000000001</v>
      </c>
      <c r="J10" s="24">
        <v>2.2000000000000002</v>
      </c>
      <c r="K10" s="16">
        <v>1.3</v>
      </c>
      <c r="L10" s="16">
        <v>1.3</v>
      </c>
      <c r="M10" s="16"/>
      <c r="N10" s="21">
        <f t="shared" si="7"/>
        <v>1.3</v>
      </c>
      <c r="O10" s="43">
        <v>1.2</v>
      </c>
      <c r="P10" s="43">
        <v>1.1000000000000001</v>
      </c>
      <c r="Q10" s="44">
        <f t="shared" si="0"/>
        <v>1.1499999999999999</v>
      </c>
      <c r="R10" s="18">
        <v>1.919</v>
      </c>
      <c r="S10" s="18">
        <v>1.927</v>
      </c>
      <c r="T10" s="23">
        <f t="shared" si="1"/>
        <v>1.923</v>
      </c>
      <c r="U10" s="18">
        <v>1.867</v>
      </c>
      <c r="V10" s="18">
        <v>1.88</v>
      </c>
      <c r="W10" s="23">
        <f t="shared" si="8"/>
        <v>1.8734999999999999</v>
      </c>
      <c r="X10" s="18">
        <v>2.8000000000000001E-2</v>
      </c>
      <c r="Y10" s="18">
        <v>2.7E-2</v>
      </c>
      <c r="Z10" s="22">
        <f t="shared" si="2"/>
        <v>2.75E-2</v>
      </c>
      <c r="AA10" s="20">
        <v>1.706</v>
      </c>
      <c r="AB10" s="20">
        <v>1.7889999999999999</v>
      </c>
      <c r="AC10" s="22">
        <f t="shared" si="3"/>
        <v>1.7475000000000001</v>
      </c>
      <c r="AD10" s="105">
        <f t="shared" si="9"/>
        <v>7.7355600771043056</v>
      </c>
      <c r="AE10" s="105">
        <f t="shared" si="10"/>
        <v>0.12927312179499426</v>
      </c>
      <c r="AF10" s="103">
        <f t="shared" si="11"/>
        <v>124.75904904690513</v>
      </c>
      <c r="AG10" s="20">
        <v>9.6000000000000002E-2</v>
      </c>
      <c r="AH10" s="20">
        <v>9.7000000000000003E-2</v>
      </c>
      <c r="AI10" s="22">
        <f t="shared" si="4"/>
        <v>9.6500000000000002E-2</v>
      </c>
      <c r="AJ10" s="20">
        <v>0.08</v>
      </c>
      <c r="AK10" s="20">
        <v>8.2000000000000003E-2</v>
      </c>
      <c r="AL10" s="22">
        <f t="shared" si="12"/>
        <v>8.1000000000000003E-2</v>
      </c>
      <c r="AM10" s="20">
        <v>7.8E-2</v>
      </c>
      <c r="AN10" s="20">
        <v>0.08</v>
      </c>
      <c r="AO10" s="22">
        <f t="shared" si="13"/>
        <v>7.9000000000000001E-2</v>
      </c>
      <c r="AP10" s="20">
        <v>5.9240000000000004</v>
      </c>
      <c r="AQ10" s="20">
        <v>6.1849999999999996</v>
      </c>
      <c r="AR10" s="22">
        <f t="shared" si="5"/>
        <v>6.0545</v>
      </c>
      <c r="AS10" s="103">
        <f t="shared" si="14"/>
        <v>170.77539277353114</v>
      </c>
      <c r="AT10" s="57">
        <v>3.9699999999999999E-2</v>
      </c>
      <c r="AU10" s="57">
        <v>4.2599999999999999E-2</v>
      </c>
      <c r="AV10" s="58">
        <f t="shared" si="6"/>
        <v>4.1149999999999999E-2</v>
      </c>
      <c r="AW10" s="87">
        <v>8.39</v>
      </c>
      <c r="AX10" s="38">
        <v>6.0433385928349834E-2</v>
      </c>
      <c r="AY10" s="87">
        <v>1.86</v>
      </c>
      <c r="AZ10" s="87"/>
      <c r="BA10" s="38">
        <v>0.13611829579471635</v>
      </c>
      <c r="BB10">
        <f t="shared" si="16"/>
        <v>0.73054464709884026</v>
      </c>
      <c r="BD10" s="106">
        <f t="shared" si="15"/>
        <v>0.12927312179499426</v>
      </c>
      <c r="BE10" s="106"/>
    </row>
    <row r="11" spans="1:57" x14ac:dyDescent="0.3">
      <c r="A11" s="99" t="s">
        <v>6</v>
      </c>
      <c r="B11" s="5" t="s">
        <v>52</v>
      </c>
      <c r="C11" s="6" t="s">
        <v>53</v>
      </c>
      <c r="D11" s="6" t="s">
        <v>36</v>
      </c>
      <c r="E11" s="24">
        <v>15.7</v>
      </c>
      <c r="F11" s="24">
        <v>7.4</v>
      </c>
      <c r="G11" s="62">
        <v>10.199999999999999</v>
      </c>
      <c r="H11" s="54">
        <v>81</v>
      </c>
      <c r="I11" s="24">
        <v>1.5</v>
      </c>
      <c r="J11" s="24">
        <v>2.9</v>
      </c>
      <c r="K11" s="16">
        <v>2.1</v>
      </c>
      <c r="L11" s="16">
        <v>2.1</v>
      </c>
      <c r="M11" s="16"/>
      <c r="N11" s="21">
        <f t="shared" si="7"/>
        <v>2.1</v>
      </c>
      <c r="O11" s="43">
        <v>1.7</v>
      </c>
      <c r="P11" s="43">
        <v>1.6</v>
      </c>
      <c r="Q11" s="44">
        <f t="shared" si="0"/>
        <v>1.65</v>
      </c>
      <c r="R11" s="18">
        <v>1.605</v>
      </c>
      <c r="S11" s="18">
        <v>1.635</v>
      </c>
      <c r="T11" s="23">
        <f t="shared" si="1"/>
        <v>1.62</v>
      </c>
      <c r="U11" s="18">
        <v>1.5029999999999999</v>
      </c>
      <c r="V11" s="18">
        <v>1.4870000000000001</v>
      </c>
      <c r="W11" s="23">
        <f t="shared" si="8"/>
        <v>1.4950000000000001</v>
      </c>
      <c r="X11" s="18">
        <v>3.1E-2</v>
      </c>
      <c r="Y11" s="18">
        <v>3.5000000000000003E-2</v>
      </c>
      <c r="Z11" s="22">
        <f t="shared" si="2"/>
        <v>3.3000000000000002E-2</v>
      </c>
      <c r="AA11" s="20">
        <v>1.323</v>
      </c>
      <c r="AB11" s="20">
        <v>1.3939999999999999</v>
      </c>
      <c r="AC11" s="22">
        <f t="shared" si="3"/>
        <v>1.3584999999999998</v>
      </c>
      <c r="AD11" s="105">
        <f t="shared" si="9"/>
        <v>6.0135956307560496</v>
      </c>
      <c r="AE11" s="105">
        <f t="shared" si="10"/>
        <v>0.16628986406827567</v>
      </c>
      <c r="AF11" s="103">
        <f t="shared" si="11"/>
        <v>96.987220675376591</v>
      </c>
      <c r="AG11" s="20">
        <v>6.8000000000000005E-2</v>
      </c>
      <c r="AH11" s="20">
        <v>7.0000000000000007E-2</v>
      </c>
      <c r="AI11" s="22">
        <f t="shared" si="4"/>
        <v>6.9000000000000006E-2</v>
      </c>
      <c r="AJ11" s="20">
        <v>4.2000000000000003E-2</v>
      </c>
      <c r="AK11" s="20">
        <v>4.1000000000000002E-2</v>
      </c>
      <c r="AL11" s="22">
        <f t="shared" si="12"/>
        <v>4.1500000000000002E-2</v>
      </c>
      <c r="AM11" s="20">
        <v>3.5999999999999997E-2</v>
      </c>
      <c r="AN11" s="20">
        <v>3.5999999999999997E-2</v>
      </c>
      <c r="AO11" s="22">
        <f t="shared" si="13"/>
        <v>3.5999999999999997E-2</v>
      </c>
      <c r="AP11" s="20">
        <v>5.6509999999999998</v>
      </c>
      <c r="AQ11" s="20">
        <v>5.907</v>
      </c>
      <c r="AR11" s="22">
        <f t="shared" si="5"/>
        <v>5.7789999999999999</v>
      </c>
      <c r="AS11" s="103">
        <f t="shared" si="14"/>
        <v>163.00454122359179</v>
      </c>
      <c r="AT11" s="57">
        <v>6.54E-2</v>
      </c>
      <c r="AU11" s="57">
        <v>6.5699999999999995E-2</v>
      </c>
      <c r="AV11" s="58">
        <f t="shared" si="6"/>
        <v>6.5549999999999997E-2</v>
      </c>
      <c r="AW11" s="87">
        <v>5.99</v>
      </c>
      <c r="AX11" s="38">
        <v>6.2555555507153693E-2</v>
      </c>
      <c r="AY11" s="87"/>
      <c r="AZ11" s="87">
        <v>1.63</v>
      </c>
      <c r="BA11" s="38">
        <v>5.6867179851569714E-2</v>
      </c>
      <c r="BC11">
        <f t="shared" si="17"/>
        <v>0.59499704699846456</v>
      </c>
      <c r="BD11" s="106"/>
      <c r="BE11" s="106">
        <f t="shared" si="18"/>
        <v>0.16628986406827567</v>
      </c>
    </row>
    <row r="12" spans="1:57" x14ac:dyDescent="0.3">
      <c r="A12" s="98" t="s">
        <v>7</v>
      </c>
      <c r="B12" s="5" t="s">
        <v>54</v>
      </c>
      <c r="C12" s="6" t="s">
        <v>55</v>
      </c>
      <c r="D12" s="6" t="s">
        <v>56</v>
      </c>
      <c r="E12" s="24">
        <v>15.9</v>
      </c>
      <c r="F12" s="24">
        <v>7.3</v>
      </c>
      <c r="G12" s="62">
        <v>10.1</v>
      </c>
      <c r="H12" s="54">
        <v>84</v>
      </c>
      <c r="I12" s="24">
        <v>1.7</v>
      </c>
      <c r="J12" s="24">
        <v>3.8</v>
      </c>
      <c r="K12" s="16">
        <v>2.5</v>
      </c>
      <c r="L12" s="16">
        <v>2.2999999999999998</v>
      </c>
      <c r="M12" s="16"/>
      <c r="N12" s="21">
        <f t="shared" si="7"/>
        <v>2.4</v>
      </c>
      <c r="O12" s="43">
        <v>2.2999999999999998</v>
      </c>
      <c r="P12" s="43">
        <v>2.2000000000000002</v>
      </c>
      <c r="Q12" s="44">
        <f t="shared" si="0"/>
        <v>2.25</v>
      </c>
      <c r="R12" s="18">
        <v>1.3169999999999999</v>
      </c>
      <c r="S12" s="18">
        <v>1.327</v>
      </c>
      <c r="T12" s="23">
        <f t="shared" si="1"/>
        <v>1.3220000000000001</v>
      </c>
      <c r="U12" s="18">
        <v>1.25</v>
      </c>
      <c r="V12" s="18">
        <v>1.266</v>
      </c>
      <c r="W12" s="23">
        <f t="shared" si="8"/>
        <v>1.258</v>
      </c>
      <c r="X12" s="18">
        <v>4.2000000000000003E-2</v>
      </c>
      <c r="Y12" s="18">
        <v>4.2000000000000003E-2</v>
      </c>
      <c r="Z12" s="22">
        <f t="shared" si="2"/>
        <v>4.2000000000000003E-2</v>
      </c>
      <c r="AA12" s="20">
        <v>1.03</v>
      </c>
      <c r="AB12" s="20">
        <v>1.0780000000000001</v>
      </c>
      <c r="AC12" s="22">
        <f t="shared" si="3"/>
        <v>1.054</v>
      </c>
      <c r="AD12" s="105">
        <f t="shared" si="9"/>
        <v>4.6656825872777894</v>
      </c>
      <c r="AE12" s="105">
        <f t="shared" si="10"/>
        <v>0.21433091113543878</v>
      </c>
      <c r="AF12" s="103">
        <f t="shared" si="11"/>
        <v>75.248090240593996</v>
      </c>
      <c r="AG12" s="20">
        <v>0.13200000000000001</v>
      </c>
      <c r="AH12" s="20">
        <v>0.13300000000000001</v>
      </c>
      <c r="AI12" s="22">
        <f t="shared" si="4"/>
        <v>0.13250000000000001</v>
      </c>
      <c r="AJ12" s="20">
        <v>0.113</v>
      </c>
      <c r="AK12" s="20">
        <v>0.11600000000000001</v>
      </c>
      <c r="AL12" s="22">
        <f t="shared" si="12"/>
        <v>0.1145</v>
      </c>
      <c r="AM12" s="20">
        <v>0.108</v>
      </c>
      <c r="AN12" s="20">
        <v>0.107</v>
      </c>
      <c r="AO12" s="22">
        <f t="shared" si="13"/>
        <v>0.1075</v>
      </c>
      <c r="AP12" s="20">
        <v>7.524</v>
      </c>
      <c r="AQ12" s="20">
        <v>7.7290000000000001</v>
      </c>
      <c r="AR12" s="22">
        <f t="shared" si="5"/>
        <v>7.6265000000000001</v>
      </c>
      <c r="AS12" s="103">
        <f t="shared" si="14"/>
        <v>215.115787098412</v>
      </c>
      <c r="AT12" s="57">
        <v>7.5700000000000003E-2</v>
      </c>
      <c r="AU12" s="57">
        <v>7.4999999999999997E-2</v>
      </c>
      <c r="AV12" s="58">
        <f t="shared" si="6"/>
        <v>7.535E-2</v>
      </c>
      <c r="AW12" s="87">
        <v>6.11</v>
      </c>
      <c r="AX12" s="38">
        <v>5.8612416261167241E-2</v>
      </c>
      <c r="AY12" s="87">
        <v>1.21</v>
      </c>
      <c r="AZ12" s="87"/>
      <c r="BA12" s="38">
        <v>1.9719622086782775E-2</v>
      </c>
      <c r="BB12">
        <f t="shared" si="16"/>
        <v>0.34980273300987069</v>
      </c>
      <c r="BD12" s="106">
        <f t="shared" si="15"/>
        <v>0.21433091113543878</v>
      </c>
      <c r="BE12" s="106"/>
    </row>
    <row r="13" spans="1:57" x14ac:dyDescent="0.3">
      <c r="A13" s="99" t="s">
        <v>8</v>
      </c>
      <c r="B13" s="5" t="s">
        <v>54</v>
      </c>
      <c r="C13" s="6" t="s">
        <v>44</v>
      </c>
      <c r="D13" s="6" t="s">
        <v>36</v>
      </c>
      <c r="E13" s="24">
        <v>16.100000000000001</v>
      </c>
      <c r="F13" s="24">
        <v>7.3</v>
      </c>
      <c r="G13" s="62">
        <v>10</v>
      </c>
      <c r="H13" s="54">
        <v>87</v>
      </c>
      <c r="I13" s="24">
        <v>1.9</v>
      </c>
      <c r="J13" s="24">
        <v>3.3</v>
      </c>
      <c r="K13" s="16">
        <v>2.4</v>
      </c>
      <c r="L13" s="16">
        <v>2.2000000000000002</v>
      </c>
      <c r="M13" s="16"/>
      <c r="N13" s="21">
        <f t="shared" si="7"/>
        <v>2.2999999999999998</v>
      </c>
      <c r="O13" s="43">
        <v>2</v>
      </c>
      <c r="P13" s="43">
        <v>1.9</v>
      </c>
      <c r="Q13" s="44">
        <f t="shared" si="0"/>
        <v>1.95</v>
      </c>
      <c r="R13" s="18">
        <v>1.8540000000000001</v>
      </c>
      <c r="S13" s="18">
        <v>1.903</v>
      </c>
      <c r="T13" s="23">
        <f t="shared" si="1"/>
        <v>1.8785000000000001</v>
      </c>
      <c r="U13" s="18">
        <v>1.724</v>
      </c>
      <c r="V13" s="18">
        <v>1.722</v>
      </c>
      <c r="W13" s="23">
        <f t="shared" si="8"/>
        <v>1.7229999999999999</v>
      </c>
      <c r="X13" s="18">
        <v>0.05</v>
      </c>
      <c r="Y13" s="18">
        <v>5.0999999999999997E-2</v>
      </c>
      <c r="Z13" s="22">
        <f t="shared" si="2"/>
        <v>5.0500000000000003E-2</v>
      </c>
      <c r="AA13" s="20">
        <v>1.5069999999999999</v>
      </c>
      <c r="AB13" s="20">
        <v>1.5960000000000001</v>
      </c>
      <c r="AC13" s="22">
        <f t="shared" si="3"/>
        <v>1.5514999999999999</v>
      </c>
      <c r="AD13" s="105">
        <f t="shared" si="9"/>
        <v>6.8679378881987576</v>
      </c>
      <c r="AE13" s="105">
        <f t="shared" si="10"/>
        <v>0.14560411236658233</v>
      </c>
      <c r="AF13" s="103">
        <f t="shared" si="11"/>
        <v>110.76604554865425</v>
      </c>
      <c r="AG13" s="20">
        <v>0.13500000000000001</v>
      </c>
      <c r="AH13" s="20">
        <v>0.13800000000000001</v>
      </c>
      <c r="AI13" s="22">
        <f t="shared" si="4"/>
        <v>0.13650000000000001</v>
      </c>
      <c r="AJ13" s="20">
        <v>0.10299999999999999</v>
      </c>
      <c r="AK13" s="20">
        <v>0.104</v>
      </c>
      <c r="AL13" s="22">
        <f t="shared" si="12"/>
        <v>0.10349999999999999</v>
      </c>
      <c r="AM13" s="20">
        <v>0.10100000000000001</v>
      </c>
      <c r="AN13" s="20">
        <v>0.10199999999999999</v>
      </c>
      <c r="AO13" s="22">
        <f t="shared" si="13"/>
        <v>0.10150000000000001</v>
      </c>
      <c r="AP13" s="20">
        <v>5.992</v>
      </c>
      <c r="AQ13" s="20">
        <v>6.3109999999999999</v>
      </c>
      <c r="AR13" s="22">
        <f t="shared" si="5"/>
        <v>6.1515000000000004</v>
      </c>
      <c r="AS13" s="103">
        <f t="shared" si="14"/>
        <v>173.51140947169492</v>
      </c>
      <c r="AT13" s="57">
        <v>7.2599999999999998E-2</v>
      </c>
      <c r="AU13" s="57">
        <v>7.3300000000000004E-2</v>
      </c>
      <c r="AV13" s="58">
        <f t="shared" si="6"/>
        <v>7.2950000000000001E-2</v>
      </c>
      <c r="AW13" s="87">
        <v>8.26</v>
      </c>
      <c r="AX13" s="38">
        <v>0.27110387157979537</v>
      </c>
      <c r="AY13" s="87"/>
      <c r="AZ13" s="87">
        <v>1.58</v>
      </c>
      <c r="BA13" s="38">
        <v>0.17955223366257725</v>
      </c>
      <c r="BC13">
        <f t="shared" si="17"/>
        <v>0.63837903159171572</v>
      </c>
      <c r="BD13" s="106"/>
      <c r="BE13" s="106">
        <f t="shared" si="18"/>
        <v>0.14560411236658233</v>
      </c>
    </row>
    <row r="14" spans="1:57" x14ac:dyDescent="0.3">
      <c r="A14" s="98" t="s">
        <v>9</v>
      </c>
      <c r="B14" s="5" t="s">
        <v>57</v>
      </c>
      <c r="C14" s="6" t="s">
        <v>58</v>
      </c>
      <c r="D14" s="6" t="s">
        <v>59</v>
      </c>
      <c r="E14" s="24">
        <v>16.8</v>
      </c>
      <c r="F14" s="24">
        <v>7.3</v>
      </c>
      <c r="G14" s="62">
        <v>9.6</v>
      </c>
      <c r="H14" s="54">
        <v>94</v>
      </c>
      <c r="I14" s="24">
        <v>1.2</v>
      </c>
      <c r="J14" s="24">
        <v>2.8</v>
      </c>
      <c r="K14" s="16">
        <v>1.9</v>
      </c>
      <c r="L14" s="16">
        <v>1.7</v>
      </c>
      <c r="M14" s="16"/>
      <c r="N14" s="21">
        <f t="shared" si="7"/>
        <v>1.7999999999999998</v>
      </c>
      <c r="O14" s="43">
        <v>1.6</v>
      </c>
      <c r="P14" s="43">
        <v>1.5</v>
      </c>
      <c r="Q14" s="44">
        <f t="shared" si="0"/>
        <v>1.55</v>
      </c>
      <c r="R14" s="18">
        <v>2.0470000000000002</v>
      </c>
      <c r="S14" s="18">
        <v>2.036</v>
      </c>
      <c r="T14" s="23">
        <f t="shared" si="1"/>
        <v>2.0415000000000001</v>
      </c>
      <c r="U14" s="18">
        <v>1.9830000000000001</v>
      </c>
      <c r="V14" s="18">
        <v>1.9670000000000001</v>
      </c>
      <c r="W14" s="23">
        <f t="shared" si="8"/>
        <v>1.9750000000000001</v>
      </c>
      <c r="X14" s="18">
        <v>1.9E-2</v>
      </c>
      <c r="Y14" s="18">
        <v>1.9E-2</v>
      </c>
      <c r="Z14" s="22">
        <f t="shared" si="2"/>
        <v>1.9E-2</v>
      </c>
      <c r="AA14" s="20">
        <v>1.7549999999999999</v>
      </c>
      <c r="AB14" s="20">
        <v>1.8560000000000001</v>
      </c>
      <c r="AC14" s="22">
        <f t="shared" si="3"/>
        <v>1.8054999999999999</v>
      </c>
      <c r="AD14" s="105">
        <f t="shared" si="9"/>
        <v>7.9923054187192113</v>
      </c>
      <c r="AE14" s="105">
        <f t="shared" si="10"/>
        <v>0.12512034358169619</v>
      </c>
      <c r="AF14" s="103">
        <f t="shared" si="11"/>
        <v>128.89983579638752</v>
      </c>
      <c r="AG14" s="20">
        <v>3.6999999999999998E-2</v>
      </c>
      <c r="AH14" s="20">
        <v>3.5999999999999997E-2</v>
      </c>
      <c r="AI14" s="22">
        <f t="shared" si="4"/>
        <v>3.6499999999999998E-2</v>
      </c>
      <c r="AJ14" s="20">
        <v>1.2E-2</v>
      </c>
      <c r="AK14" s="20">
        <v>0.01</v>
      </c>
      <c r="AL14" s="22">
        <f t="shared" si="12"/>
        <v>1.0999999999999999E-2</v>
      </c>
      <c r="AM14" s="20">
        <v>5.0000000000000001E-3</v>
      </c>
      <c r="AN14" s="20">
        <v>5.0000000000000001E-3</v>
      </c>
      <c r="AO14" s="22">
        <f t="shared" si="13"/>
        <v>5.0000000000000001E-3</v>
      </c>
      <c r="AP14" s="20">
        <v>5.3079999999999998</v>
      </c>
      <c r="AQ14" s="20">
        <v>5.58</v>
      </c>
      <c r="AR14" s="22">
        <f t="shared" si="5"/>
        <v>5.444</v>
      </c>
      <c r="AS14" s="103">
        <f t="shared" si="14"/>
        <v>153.55541138972723</v>
      </c>
      <c r="AT14" s="57">
        <v>5.2400000000000002E-2</v>
      </c>
      <c r="AU14" s="57">
        <v>5.3800000000000001E-2</v>
      </c>
      <c r="AV14" s="58">
        <f t="shared" si="6"/>
        <v>5.3100000000000001E-2</v>
      </c>
      <c r="AW14" s="87">
        <v>6.84</v>
      </c>
      <c r="AX14" s="38">
        <v>6.6801472219990748E-2</v>
      </c>
      <c r="AY14" s="87">
        <v>2.23</v>
      </c>
      <c r="AZ14" s="87"/>
      <c r="BA14" s="38">
        <v>0.25267725434648874</v>
      </c>
      <c r="BB14">
        <f t="shared" si="16"/>
        <v>0.8394353193404348</v>
      </c>
      <c r="BD14" s="106">
        <f t="shared" si="15"/>
        <v>0.12512034358169619</v>
      </c>
      <c r="BE14" s="106"/>
    </row>
    <row r="15" spans="1:57" x14ac:dyDescent="0.3">
      <c r="A15" s="99" t="s">
        <v>10</v>
      </c>
      <c r="B15" s="5" t="s">
        <v>60</v>
      </c>
      <c r="C15" s="6" t="s">
        <v>61</v>
      </c>
      <c r="D15" s="6" t="s">
        <v>36</v>
      </c>
      <c r="E15" s="24">
        <v>16.3</v>
      </c>
      <c r="F15" s="24">
        <v>7.4</v>
      </c>
      <c r="G15" s="62">
        <v>10</v>
      </c>
      <c r="H15" s="54">
        <v>88</v>
      </c>
      <c r="I15" s="24">
        <v>0.8</v>
      </c>
      <c r="J15" s="24">
        <v>3</v>
      </c>
      <c r="K15" s="16">
        <v>2.2000000000000002</v>
      </c>
      <c r="L15" s="16">
        <v>2.1</v>
      </c>
      <c r="M15" s="16"/>
      <c r="N15" s="21">
        <f t="shared" si="7"/>
        <v>2.1500000000000004</v>
      </c>
      <c r="O15" s="43">
        <v>1.7</v>
      </c>
      <c r="P15" s="43">
        <v>1.6</v>
      </c>
      <c r="Q15" s="44">
        <f t="shared" si="0"/>
        <v>1.65</v>
      </c>
      <c r="R15" s="18">
        <v>1.7509999999999999</v>
      </c>
      <c r="S15" s="18">
        <v>1.75</v>
      </c>
      <c r="T15" s="23">
        <f t="shared" si="1"/>
        <v>1.7504999999999999</v>
      </c>
      <c r="U15" s="18">
        <v>1.6879999999999999</v>
      </c>
      <c r="V15" s="18">
        <v>1.6579999999999999</v>
      </c>
      <c r="W15" s="23">
        <f t="shared" si="8"/>
        <v>1.673</v>
      </c>
      <c r="X15" s="18">
        <v>3.7999999999999999E-2</v>
      </c>
      <c r="Y15" s="18">
        <v>3.6999999999999998E-2</v>
      </c>
      <c r="Z15" s="22">
        <f t="shared" si="2"/>
        <v>3.7499999999999999E-2</v>
      </c>
      <c r="AA15" s="20">
        <v>1.4830000000000001</v>
      </c>
      <c r="AB15" s="20">
        <v>1.544</v>
      </c>
      <c r="AC15" s="22">
        <f t="shared" si="3"/>
        <v>1.5135000000000001</v>
      </c>
      <c r="AD15" s="105">
        <f t="shared" si="9"/>
        <v>6.6997254230027838</v>
      </c>
      <c r="AE15" s="105">
        <f t="shared" si="10"/>
        <v>0.14925984825685662</v>
      </c>
      <c r="AF15" s="103">
        <f t="shared" si="11"/>
        <v>108.05311629899336</v>
      </c>
      <c r="AG15" s="20">
        <v>7.1999999999999995E-2</v>
      </c>
      <c r="AH15" s="20">
        <v>7.0000000000000007E-2</v>
      </c>
      <c r="AI15" s="22">
        <f t="shared" si="4"/>
        <v>7.1000000000000008E-2</v>
      </c>
      <c r="AJ15" s="20">
        <v>4.2999999999999997E-2</v>
      </c>
      <c r="AK15" s="20">
        <v>4.3999999999999997E-2</v>
      </c>
      <c r="AL15" s="22">
        <f t="shared" si="12"/>
        <v>4.3499999999999997E-2</v>
      </c>
      <c r="AM15" s="20">
        <v>3.7999999999999999E-2</v>
      </c>
      <c r="AN15" s="20">
        <v>3.7999999999999999E-2</v>
      </c>
      <c r="AO15" s="22">
        <f t="shared" si="13"/>
        <v>3.7999999999999999E-2</v>
      </c>
      <c r="AP15" s="20">
        <v>5.8739999999999997</v>
      </c>
      <c r="AQ15" s="20">
        <v>6.0869999999999997</v>
      </c>
      <c r="AR15" s="22">
        <f t="shared" si="5"/>
        <v>5.9804999999999993</v>
      </c>
      <c r="AS15" s="103">
        <f t="shared" si="14"/>
        <v>168.68812230276703</v>
      </c>
      <c r="AT15" s="57">
        <v>6.7100000000000007E-2</v>
      </c>
      <c r="AU15" s="57">
        <v>6.7000000000000004E-2</v>
      </c>
      <c r="AV15" s="58">
        <f t="shared" si="6"/>
        <v>6.7049999999999998E-2</v>
      </c>
      <c r="AW15" s="87">
        <v>6.5</v>
      </c>
      <c r="AX15" s="38">
        <v>2.2929391898622416E-2</v>
      </c>
      <c r="AY15" s="87"/>
      <c r="AZ15" s="87">
        <v>1.95</v>
      </c>
      <c r="BA15" s="38">
        <v>7.9862343287444224E-2</v>
      </c>
      <c r="BC15">
        <f t="shared" si="17"/>
        <v>0.64054964169353934</v>
      </c>
      <c r="BD15" s="106"/>
      <c r="BE15" s="106">
        <f t="shared" si="18"/>
        <v>0.14925984825685662</v>
      </c>
    </row>
    <row r="16" spans="1:57" x14ac:dyDescent="0.3">
      <c r="A16" s="98" t="s">
        <v>11</v>
      </c>
      <c r="B16" s="5" t="s">
        <v>108</v>
      </c>
      <c r="C16" s="6" t="s">
        <v>62</v>
      </c>
      <c r="D16" s="6" t="s">
        <v>63</v>
      </c>
      <c r="E16" s="24">
        <v>17</v>
      </c>
      <c r="F16" s="24">
        <v>7.4</v>
      </c>
      <c r="G16" s="62">
        <v>10</v>
      </c>
      <c r="H16" s="54">
        <v>114</v>
      </c>
      <c r="I16" s="24">
        <v>0.9</v>
      </c>
      <c r="J16" s="24">
        <v>4.4000000000000004</v>
      </c>
      <c r="K16" s="16">
        <v>3.1</v>
      </c>
      <c r="L16" s="16">
        <v>2.9</v>
      </c>
      <c r="M16" s="16"/>
      <c r="N16" s="21">
        <f t="shared" si="7"/>
        <v>3</v>
      </c>
      <c r="O16" s="43">
        <v>2.6</v>
      </c>
      <c r="P16" s="43">
        <v>2.4</v>
      </c>
      <c r="Q16" s="44">
        <f t="shared" si="0"/>
        <v>2.5</v>
      </c>
      <c r="R16" s="18">
        <v>2.3340000000000001</v>
      </c>
      <c r="S16" s="18">
        <v>2.3319999999999999</v>
      </c>
      <c r="T16" s="23">
        <f t="shared" si="1"/>
        <v>2.3330000000000002</v>
      </c>
      <c r="U16" s="18">
        <v>2.145</v>
      </c>
      <c r="V16" s="18">
        <v>2.1720000000000002</v>
      </c>
      <c r="W16" s="23">
        <f t="shared" si="8"/>
        <v>2.1585000000000001</v>
      </c>
      <c r="X16" s="18">
        <v>3.5999999999999997E-2</v>
      </c>
      <c r="Y16" s="18">
        <v>3.6999999999999998E-2</v>
      </c>
      <c r="Z16" s="22">
        <f t="shared" si="2"/>
        <v>3.6499999999999998E-2</v>
      </c>
      <c r="AA16" s="20">
        <v>1.9330000000000001</v>
      </c>
      <c r="AB16" s="20">
        <v>2.0299999999999998</v>
      </c>
      <c r="AC16" s="22">
        <f t="shared" si="3"/>
        <v>1.9815</v>
      </c>
      <c r="AD16" s="105">
        <f t="shared" si="9"/>
        <v>8.7713947312058256</v>
      </c>
      <c r="AE16" s="105">
        <f t="shared" si="10"/>
        <v>0.1140069544974779</v>
      </c>
      <c r="AF16" s="103">
        <f t="shared" si="11"/>
        <v>141.46498179481691</v>
      </c>
      <c r="AG16" s="20">
        <v>7.8E-2</v>
      </c>
      <c r="AH16" s="20">
        <v>8.1000000000000003E-2</v>
      </c>
      <c r="AI16" s="22">
        <f t="shared" si="4"/>
        <v>7.9500000000000001E-2</v>
      </c>
      <c r="AJ16" s="20">
        <v>5.6000000000000001E-2</v>
      </c>
      <c r="AK16" s="20">
        <v>5.6000000000000001E-2</v>
      </c>
      <c r="AL16" s="22">
        <f t="shared" si="12"/>
        <v>5.6000000000000001E-2</v>
      </c>
      <c r="AM16" s="20">
        <v>4.7E-2</v>
      </c>
      <c r="AN16" s="20">
        <v>4.7E-2</v>
      </c>
      <c r="AO16" s="22">
        <f t="shared" si="13"/>
        <v>4.7E-2</v>
      </c>
      <c r="AP16" s="20">
        <v>7.3659999999999997</v>
      </c>
      <c r="AQ16" s="20">
        <v>7.6719999999999997</v>
      </c>
      <c r="AR16" s="22">
        <f t="shared" si="5"/>
        <v>7.5190000000000001</v>
      </c>
      <c r="AS16" s="103">
        <f t="shared" si="14"/>
        <v>212.08360364426142</v>
      </c>
      <c r="AT16" s="57">
        <v>9.6500000000000002E-2</v>
      </c>
      <c r="AU16" s="57">
        <v>9.6500000000000002E-2</v>
      </c>
      <c r="AV16" s="58">
        <f t="shared" si="6"/>
        <v>9.6500000000000002E-2</v>
      </c>
      <c r="AW16" s="87">
        <v>5.18</v>
      </c>
      <c r="AX16" s="38">
        <v>3.9886624270061143E-2</v>
      </c>
      <c r="AY16" s="87">
        <v>2.31</v>
      </c>
      <c r="AZ16" s="87"/>
      <c r="BA16" s="38">
        <v>0.18178120606382553</v>
      </c>
      <c r="BB16">
        <f t="shared" si="16"/>
        <v>0.66702460427871313</v>
      </c>
      <c r="BD16" s="106">
        <f t="shared" si="15"/>
        <v>0.1140069544974779</v>
      </c>
      <c r="BE16" s="106"/>
    </row>
    <row r="17" spans="1:57" x14ac:dyDescent="0.3">
      <c r="A17" s="99" t="s">
        <v>12</v>
      </c>
      <c r="B17" s="5" t="s">
        <v>64</v>
      </c>
      <c r="C17" s="6" t="s">
        <v>65</v>
      </c>
      <c r="D17" s="6" t="s">
        <v>36</v>
      </c>
      <c r="E17" s="24">
        <v>16.100000000000001</v>
      </c>
      <c r="F17" s="24">
        <v>7.1</v>
      </c>
      <c r="G17" s="62">
        <v>9.9</v>
      </c>
      <c r="H17" s="54">
        <v>99</v>
      </c>
      <c r="I17" s="24">
        <v>1</v>
      </c>
      <c r="J17" s="24">
        <v>3.2</v>
      </c>
      <c r="K17" s="16">
        <v>2.2999999999999998</v>
      </c>
      <c r="L17" s="16">
        <v>2.2999999999999998</v>
      </c>
      <c r="M17" s="16"/>
      <c r="N17" s="21">
        <f t="shared" si="7"/>
        <v>2.2999999999999998</v>
      </c>
      <c r="O17" s="43">
        <v>1.9</v>
      </c>
      <c r="P17" s="43">
        <v>1.8</v>
      </c>
      <c r="Q17" s="44">
        <f t="shared" si="0"/>
        <v>1.85</v>
      </c>
      <c r="R17" s="18">
        <v>1.849</v>
      </c>
      <c r="S17" s="18">
        <v>1.907</v>
      </c>
      <c r="T17" s="23">
        <f t="shared" si="1"/>
        <v>1.8780000000000001</v>
      </c>
      <c r="U17" s="18">
        <v>1.756</v>
      </c>
      <c r="V17" s="18">
        <v>1.7410000000000001</v>
      </c>
      <c r="W17" s="23">
        <f t="shared" si="8"/>
        <v>1.7484999999999999</v>
      </c>
      <c r="X17" s="18">
        <v>5.2999999999999999E-2</v>
      </c>
      <c r="Y17" s="18">
        <v>4.3999999999999997E-2</v>
      </c>
      <c r="Z17" s="22">
        <f t="shared" si="2"/>
        <v>4.8500000000000001E-2</v>
      </c>
      <c r="AA17" s="20">
        <v>1.546</v>
      </c>
      <c r="AB17" s="20">
        <v>1.6140000000000001</v>
      </c>
      <c r="AC17" s="22">
        <f t="shared" si="3"/>
        <v>1.58</v>
      </c>
      <c r="AD17" s="105">
        <f t="shared" si="9"/>
        <v>6.9940972370957377</v>
      </c>
      <c r="AE17" s="105">
        <f t="shared" si="10"/>
        <v>0.14297770907389398</v>
      </c>
      <c r="AF17" s="103">
        <f t="shared" si="11"/>
        <v>112.8007424858999</v>
      </c>
      <c r="AG17" s="20">
        <v>7.2999999999999995E-2</v>
      </c>
      <c r="AH17" s="20">
        <v>7.4999999999999997E-2</v>
      </c>
      <c r="AI17" s="22">
        <f t="shared" si="4"/>
        <v>7.3999999999999996E-2</v>
      </c>
      <c r="AJ17" s="20">
        <v>4.7E-2</v>
      </c>
      <c r="AK17" s="20">
        <v>4.7E-2</v>
      </c>
      <c r="AL17" s="22">
        <f t="shared" si="12"/>
        <v>4.7E-2</v>
      </c>
      <c r="AM17" s="20">
        <v>4.2000000000000003E-2</v>
      </c>
      <c r="AN17" s="20">
        <v>4.2999999999999997E-2</v>
      </c>
      <c r="AO17" s="22">
        <f t="shared" si="13"/>
        <v>4.2499999999999996E-2</v>
      </c>
      <c r="AP17" s="20">
        <v>6.032</v>
      </c>
      <c r="AQ17" s="20">
        <v>6.2380000000000004</v>
      </c>
      <c r="AR17" s="22">
        <f t="shared" si="5"/>
        <v>6.1349999999999998</v>
      </c>
      <c r="AS17" s="103">
        <f t="shared" si="14"/>
        <v>173.04600456942993</v>
      </c>
      <c r="AT17" s="57">
        <v>6.9500000000000006E-2</v>
      </c>
      <c r="AU17" s="57">
        <v>7.0099999999999996E-2</v>
      </c>
      <c r="AV17" s="58">
        <f t="shared" si="6"/>
        <v>6.9800000000000001E-2</v>
      </c>
      <c r="AW17" s="87">
        <v>6</v>
      </c>
      <c r="AX17" s="38">
        <v>6.342963989786303E-2</v>
      </c>
      <c r="AY17" s="87"/>
      <c r="AZ17" s="87">
        <v>1.41</v>
      </c>
      <c r="BA17" s="38">
        <v>0.24988410407194916</v>
      </c>
      <c r="BC17">
        <f t="shared" si="17"/>
        <v>0.65185407063612222</v>
      </c>
      <c r="BD17" s="106"/>
      <c r="BE17" s="106">
        <f t="shared" si="18"/>
        <v>0.14297770907389398</v>
      </c>
    </row>
    <row r="18" spans="1:57" x14ac:dyDescent="0.3">
      <c r="A18" s="98" t="s">
        <v>13</v>
      </c>
      <c r="B18" s="5" t="s">
        <v>66</v>
      </c>
      <c r="C18" s="6" t="s">
        <v>44</v>
      </c>
      <c r="D18" s="6" t="s">
        <v>67</v>
      </c>
      <c r="E18" s="24">
        <v>16.7</v>
      </c>
      <c r="F18" s="24">
        <v>7</v>
      </c>
      <c r="G18" s="62">
        <v>9</v>
      </c>
      <c r="H18" s="54">
        <v>107</v>
      </c>
      <c r="I18" s="24">
        <v>1.3</v>
      </c>
      <c r="J18" s="24">
        <v>6.4</v>
      </c>
      <c r="K18" s="16">
        <v>4.5</v>
      </c>
      <c r="L18" s="16">
        <v>4.5999999999999996</v>
      </c>
      <c r="M18" s="16"/>
      <c r="N18" s="21">
        <f t="shared" si="7"/>
        <v>4.55</v>
      </c>
      <c r="O18" s="43">
        <v>4</v>
      </c>
      <c r="P18" s="43">
        <v>3.8</v>
      </c>
      <c r="Q18" s="44">
        <f t="shared" si="0"/>
        <v>3.9</v>
      </c>
      <c r="R18" s="18">
        <v>2.9079999999999999</v>
      </c>
      <c r="S18" s="18">
        <v>2.9449999999999998</v>
      </c>
      <c r="T18" s="23">
        <f t="shared" si="1"/>
        <v>2.9264999999999999</v>
      </c>
      <c r="U18" s="18">
        <v>2.6909999999999998</v>
      </c>
      <c r="V18" s="18">
        <v>2.7069999999999999</v>
      </c>
      <c r="W18" s="23">
        <f t="shared" si="8"/>
        <v>2.6989999999999998</v>
      </c>
      <c r="X18" s="18">
        <v>3.6999999999999998E-2</v>
      </c>
      <c r="Y18" s="18">
        <v>3.6999999999999998E-2</v>
      </c>
      <c r="Z18" s="22">
        <f t="shared" si="2"/>
        <v>3.6999999999999998E-2</v>
      </c>
      <c r="AA18" s="20">
        <v>2.4260000000000002</v>
      </c>
      <c r="AB18" s="20">
        <v>2.4820000000000002</v>
      </c>
      <c r="AC18" s="22">
        <f t="shared" si="3"/>
        <v>2.4540000000000002</v>
      </c>
      <c r="AD18" s="105">
        <f t="shared" si="9"/>
        <v>10.862983936603127</v>
      </c>
      <c r="AE18" s="105">
        <f t="shared" si="10"/>
        <v>9.2055737708538088E-2</v>
      </c>
      <c r="AF18" s="103">
        <f t="shared" si="11"/>
        <v>175.19811522810025</v>
      </c>
      <c r="AG18" s="20">
        <v>9.6000000000000002E-2</v>
      </c>
      <c r="AH18" s="20">
        <v>9.9000000000000005E-2</v>
      </c>
      <c r="AI18" s="22">
        <f t="shared" si="4"/>
        <v>9.7500000000000003E-2</v>
      </c>
      <c r="AJ18" s="20">
        <v>6.3E-2</v>
      </c>
      <c r="AK18" s="20">
        <v>6.0999999999999999E-2</v>
      </c>
      <c r="AL18" s="22">
        <f t="shared" si="12"/>
        <v>6.2E-2</v>
      </c>
      <c r="AM18" s="20">
        <v>0.05</v>
      </c>
      <c r="AN18" s="20">
        <v>4.9000000000000002E-2</v>
      </c>
      <c r="AO18" s="22">
        <f t="shared" si="13"/>
        <v>4.9500000000000002E-2</v>
      </c>
      <c r="AP18" s="20">
        <v>9.202</v>
      </c>
      <c r="AQ18" s="20">
        <v>9.4420000000000002</v>
      </c>
      <c r="AR18" s="22">
        <f t="shared" si="5"/>
        <v>9.3219999999999992</v>
      </c>
      <c r="AS18" s="103">
        <f t="shared" si="14"/>
        <v>262.93966660085175</v>
      </c>
      <c r="AT18" s="57">
        <v>0.14380000000000001</v>
      </c>
      <c r="AU18" s="57">
        <v>0.1434</v>
      </c>
      <c r="AV18" s="58">
        <f t="shared" si="6"/>
        <v>0.14360000000000001</v>
      </c>
      <c r="AW18" s="87">
        <v>7.27</v>
      </c>
      <c r="AX18" s="38">
        <v>0.18046548116236294</v>
      </c>
      <c r="AY18" s="87">
        <v>1.99</v>
      </c>
      <c r="AZ18" s="87"/>
      <c r="BA18" s="38">
        <v>0.14990390605805226</v>
      </c>
      <c r="BB18">
        <f t="shared" si="16"/>
        <v>0.66630538287726238</v>
      </c>
      <c r="BD18" s="106">
        <f t="shared" si="15"/>
        <v>9.2055737708538088E-2</v>
      </c>
      <c r="BE18" s="106"/>
    </row>
    <row r="19" spans="1:57" x14ac:dyDescent="0.3">
      <c r="A19" s="99" t="s">
        <v>14</v>
      </c>
      <c r="B19" s="5" t="s">
        <v>64</v>
      </c>
      <c r="C19" s="6" t="s">
        <v>68</v>
      </c>
      <c r="D19" s="6" t="s">
        <v>36</v>
      </c>
      <c r="E19" s="24">
        <v>16</v>
      </c>
      <c r="F19" s="24">
        <v>7.2</v>
      </c>
      <c r="G19" s="62">
        <v>9.9</v>
      </c>
      <c r="H19" s="54">
        <v>119</v>
      </c>
      <c r="I19" s="24">
        <v>1</v>
      </c>
      <c r="J19" s="24">
        <v>3.9</v>
      </c>
      <c r="K19" s="16">
        <v>2.7</v>
      </c>
      <c r="L19" s="16">
        <v>2.5</v>
      </c>
      <c r="M19" s="16"/>
      <c r="N19" s="21">
        <f t="shared" si="7"/>
        <v>2.6</v>
      </c>
      <c r="O19" s="43">
        <v>2.2000000000000002</v>
      </c>
      <c r="P19" s="43">
        <v>2</v>
      </c>
      <c r="Q19" s="44">
        <f t="shared" si="0"/>
        <v>2.1</v>
      </c>
      <c r="R19" s="18">
        <v>1.9630000000000001</v>
      </c>
      <c r="S19" s="18">
        <v>1.919</v>
      </c>
      <c r="T19" s="23">
        <f t="shared" si="1"/>
        <v>1.9410000000000001</v>
      </c>
      <c r="U19" s="18">
        <v>1.831</v>
      </c>
      <c r="V19" s="18">
        <v>1.831</v>
      </c>
      <c r="W19" s="23">
        <f t="shared" si="8"/>
        <v>1.831</v>
      </c>
      <c r="X19" s="18">
        <v>4.3999999999999997E-2</v>
      </c>
      <c r="Y19" s="18">
        <v>4.1000000000000002E-2</v>
      </c>
      <c r="Z19" s="22">
        <f t="shared" si="2"/>
        <v>4.2499999999999996E-2</v>
      </c>
      <c r="AA19" s="20">
        <v>1.6259999999999999</v>
      </c>
      <c r="AB19" s="20">
        <v>1.7130000000000001</v>
      </c>
      <c r="AC19" s="22">
        <f t="shared" si="3"/>
        <v>1.6695</v>
      </c>
      <c r="AD19" s="105">
        <f t="shared" si="9"/>
        <v>7.3902818590704644</v>
      </c>
      <c r="AE19" s="105">
        <f t="shared" si="10"/>
        <v>0.13531283638020514</v>
      </c>
      <c r="AF19" s="103">
        <f t="shared" si="11"/>
        <v>119.1904047976012</v>
      </c>
      <c r="AG19" s="20">
        <v>7.8E-2</v>
      </c>
      <c r="AH19" s="20">
        <v>7.4999999999999997E-2</v>
      </c>
      <c r="AI19" s="22">
        <f t="shared" si="4"/>
        <v>7.6499999999999999E-2</v>
      </c>
      <c r="AJ19" s="20">
        <v>0.05</v>
      </c>
      <c r="AK19" s="20">
        <v>5.0999999999999997E-2</v>
      </c>
      <c r="AL19" s="22">
        <f t="shared" si="12"/>
        <v>5.0500000000000003E-2</v>
      </c>
      <c r="AM19" s="20">
        <v>4.4999999999999998E-2</v>
      </c>
      <c r="AN19" s="20">
        <v>4.3999999999999997E-2</v>
      </c>
      <c r="AO19" s="22">
        <f t="shared" si="13"/>
        <v>4.4499999999999998E-2</v>
      </c>
      <c r="AP19" s="20">
        <v>6.282</v>
      </c>
      <c r="AQ19" s="20">
        <v>6.5369999999999999</v>
      </c>
      <c r="AR19" s="22">
        <f t="shared" si="5"/>
        <v>6.4094999999999995</v>
      </c>
      <c r="AS19" s="103">
        <f t="shared" si="14"/>
        <v>180.78864976165625</v>
      </c>
      <c r="AT19" s="57">
        <v>7.7299999999999994E-2</v>
      </c>
      <c r="AU19" s="57">
        <v>7.8700000000000006E-2</v>
      </c>
      <c r="AV19" s="58">
        <f t="shared" si="6"/>
        <v>7.8E-2</v>
      </c>
      <c r="AW19" s="87">
        <v>6.14</v>
      </c>
      <c r="AX19" s="38">
        <v>2.3975958725146625E-2</v>
      </c>
      <c r="AY19" s="87"/>
      <c r="AZ19" s="87">
        <v>1.89</v>
      </c>
      <c r="BA19" s="38">
        <v>0.16528105670813401</v>
      </c>
      <c r="BC19">
        <f t="shared" si="17"/>
        <v>0.65928035280277031</v>
      </c>
      <c r="BD19" s="106"/>
      <c r="BE19" s="106">
        <f t="shared" si="18"/>
        <v>0.13531283638020514</v>
      </c>
    </row>
    <row r="20" spans="1:57" x14ac:dyDescent="0.3">
      <c r="A20" s="98" t="s">
        <v>15</v>
      </c>
      <c r="B20" s="5" t="s">
        <v>69</v>
      </c>
      <c r="C20" s="6" t="s">
        <v>70</v>
      </c>
      <c r="D20" s="6" t="s">
        <v>71</v>
      </c>
      <c r="E20" s="24">
        <v>18</v>
      </c>
      <c r="F20" s="24">
        <v>6.9</v>
      </c>
      <c r="G20" s="62">
        <v>9</v>
      </c>
      <c r="H20" s="54">
        <v>190</v>
      </c>
      <c r="I20" s="24">
        <v>1</v>
      </c>
      <c r="J20" s="24">
        <v>3.3</v>
      </c>
      <c r="K20" s="16">
        <v>2.5</v>
      </c>
      <c r="L20" s="16">
        <v>2.4</v>
      </c>
      <c r="M20" s="16"/>
      <c r="N20" s="21">
        <f t="shared" si="7"/>
        <v>2.4500000000000002</v>
      </c>
      <c r="O20" s="43">
        <v>2.1</v>
      </c>
      <c r="P20" s="43">
        <v>2.1</v>
      </c>
      <c r="Q20" s="44">
        <f t="shared" si="0"/>
        <v>2.1</v>
      </c>
      <c r="R20" s="18">
        <v>1.2250000000000001</v>
      </c>
      <c r="S20" s="18">
        <v>1.2250000000000001</v>
      </c>
      <c r="T20" s="23">
        <f t="shared" si="1"/>
        <v>1.2250000000000001</v>
      </c>
      <c r="U20" s="18">
        <v>1.1240000000000001</v>
      </c>
      <c r="V20" s="18">
        <v>1.1339999999999999</v>
      </c>
      <c r="W20" s="23">
        <f t="shared" si="8"/>
        <v>1.129</v>
      </c>
      <c r="X20" s="18">
        <v>3.4000000000000002E-2</v>
      </c>
      <c r="Y20" s="18">
        <v>3.2000000000000001E-2</v>
      </c>
      <c r="Z20" s="22">
        <f t="shared" si="2"/>
        <v>3.3000000000000002E-2</v>
      </c>
      <c r="AA20" s="20">
        <v>0.97099999999999997</v>
      </c>
      <c r="AB20" s="20">
        <v>1.006</v>
      </c>
      <c r="AC20" s="22">
        <f t="shared" si="3"/>
        <v>0.98849999999999993</v>
      </c>
      <c r="AD20" s="105">
        <f t="shared" si="9"/>
        <v>4.3757374170057828</v>
      </c>
      <c r="AE20" s="105">
        <f t="shared" si="10"/>
        <v>0.22853290878781232</v>
      </c>
      <c r="AF20" s="103">
        <f t="shared" si="11"/>
        <v>70.571856928678514</v>
      </c>
      <c r="AG20" s="20">
        <v>3.3000000000000002E-2</v>
      </c>
      <c r="AH20" s="20">
        <v>3.2000000000000001E-2</v>
      </c>
      <c r="AI20" s="22">
        <f t="shared" si="4"/>
        <v>3.2500000000000001E-2</v>
      </c>
      <c r="AJ20" s="20">
        <v>1.4E-2</v>
      </c>
      <c r="AK20" s="20">
        <v>1.2E-2</v>
      </c>
      <c r="AL20" s="22">
        <f t="shared" si="12"/>
        <v>1.3000000000000001E-2</v>
      </c>
      <c r="AM20" s="20">
        <v>3.0000000000000001E-3</v>
      </c>
      <c r="AN20" s="20">
        <v>4.0000000000000001E-3</v>
      </c>
      <c r="AO20" s="22">
        <f t="shared" si="13"/>
        <v>3.5000000000000001E-3</v>
      </c>
      <c r="AP20" s="20">
        <v>6.3120000000000003</v>
      </c>
      <c r="AQ20" s="20">
        <v>6.4930000000000003</v>
      </c>
      <c r="AR20" s="22">
        <f t="shared" si="5"/>
        <v>6.4024999999999999</v>
      </c>
      <c r="AS20" s="103">
        <f t="shared" si="14"/>
        <v>180.59120525766508</v>
      </c>
      <c r="AT20" s="57">
        <v>6.2700000000000006E-2</v>
      </c>
      <c r="AU20" s="57">
        <v>6.4799999999999996E-2</v>
      </c>
      <c r="AV20" s="58">
        <f t="shared" si="6"/>
        <v>6.3750000000000001E-2</v>
      </c>
      <c r="AW20" s="87">
        <v>5.1100000000000003</v>
      </c>
      <c r="AX20" s="38">
        <v>8.0911925924390379E-2</v>
      </c>
      <c r="AY20" s="87">
        <v>2.8</v>
      </c>
      <c r="AZ20" s="87"/>
      <c r="BA20" s="38">
        <v>0.178452031372487</v>
      </c>
      <c r="BB20">
        <f t="shared" si="16"/>
        <v>0.3907823574685575</v>
      </c>
      <c r="BD20" s="106">
        <f t="shared" si="15"/>
        <v>0.22853290878781232</v>
      </c>
      <c r="BE20" s="106"/>
    </row>
    <row r="21" spans="1:57" x14ac:dyDescent="0.3">
      <c r="A21" s="99" t="s">
        <v>16</v>
      </c>
      <c r="B21" s="5" t="s">
        <v>72</v>
      </c>
      <c r="C21" s="6" t="s">
        <v>73</v>
      </c>
      <c r="D21" s="6" t="s">
        <v>36</v>
      </c>
      <c r="E21" s="24">
        <v>16.100000000000001</v>
      </c>
      <c r="F21" s="24">
        <v>7.1</v>
      </c>
      <c r="G21" s="62">
        <v>9.8000000000000007</v>
      </c>
      <c r="H21" s="54">
        <v>109</v>
      </c>
      <c r="I21" s="24">
        <v>0.9</v>
      </c>
      <c r="J21" s="24">
        <v>3.8</v>
      </c>
      <c r="K21" s="16">
        <v>2.5</v>
      </c>
      <c r="L21" s="16">
        <v>2.5</v>
      </c>
      <c r="M21" s="16"/>
      <c r="N21" s="21">
        <f t="shared" si="7"/>
        <v>2.5</v>
      </c>
      <c r="O21" s="43">
        <v>2.1</v>
      </c>
      <c r="P21" s="43">
        <v>2</v>
      </c>
      <c r="Q21" s="44">
        <f t="shared" si="0"/>
        <v>2.0499999999999998</v>
      </c>
      <c r="R21" s="18">
        <v>1.8420000000000001</v>
      </c>
      <c r="S21" s="18">
        <v>1.833</v>
      </c>
      <c r="T21" s="23">
        <f t="shared" si="1"/>
        <v>1.8374999999999999</v>
      </c>
      <c r="U21" s="18">
        <v>1.7110000000000001</v>
      </c>
      <c r="V21" s="18">
        <v>1.6990000000000001</v>
      </c>
      <c r="W21" s="23">
        <f t="shared" si="8"/>
        <v>1.7050000000000001</v>
      </c>
      <c r="X21" s="18">
        <v>3.9E-2</v>
      </c>
      <c r="Y21" s="18">
        <v>0.04</v>
      </c>
      <c r="Z21" s="22">
        <f t="shared" si="2"/>
        <v>3.95E-2</v>
      </c>
      <c r="AA21" s="20">
        <v>1.52</v>
      </c>
      <c r="AB21" s="20">
        <v>1.57</v>
      </c>
      <c r="AC21" s="22">
        <f t="shared" si="3"/>
        <v>1.5449999999999999</v>
      </c>
      <c r="AD21" s="105">
        <f t="shared" si="9"/>
        <v>6.839164703362604</v>
      </c>
      <c r="AE21" s="105">
        <f t="shared" si="10"/>
        <v>0.14621668630210516</v>
      </c>
      <c r="AF21" s="103">
        <f t="shared" si="11"/>
        <v>110.30199186121224</v>
      </c>
      <c r="AG21" s="20">
        <v>7.0999999999999994E-2</v>
      </c>
      <c r="AH21" s="20">
        <v>7.1999999999999995E-2</v>
      </c>
      <c r="AI21" s="22">
        <f t="shared" si="4"/>
        <v>7.1499999999999994E-2</v>
      </c>
      <c r="AJ21" s="20">
        <v>4.2000000000000003E-2</v>
      </c>
      <c r="AK21" s="20">
        <v>4.2999999999999997E-2</v>
      </c>
      <c r="AL21" s="22">
        <f t="shared" si="12"/>
        <v>4.2499999999999996E-2</v>
      </c>
      <c r="AM21" s="20">
        <v>3.7999999999999999E-2</v>
      </c>
      <c r="AN21" s="20">
        <v>3.7999999999999999E-2</v>
      </c>
      <c r="AO21" s="22">
        <f t="shared" si="13"/>
        <v>3.7999999999999999E-2</v>
      </c>
      <c r="AP21" s="20">
        <v>6.1230000000000002</v>
      </c>
      <c r="AQ21" s="20">
        <v>6.3259999999999996</v>
      </c>
      <c r="AR21" s="22">
        <f t="shared" si="5"/>
        <v>6.2244999999999999</v>
      </c>
      <c r="AS21" s="103">
        <f t="shared" si="14"/>
        <v>175.57047358474597</v>
      </c>
      <c r="AT21" s="57">
        <v>7.2700000000000001E-2</v>
      </c>
      <c r="AU21" s="57">
        <v>7.4499999999999997E-2</v>
      </c>
      <c r="AV21" s="58">
        <f t="shared" si="6"/>
        <v>7.3599999999999999E-2</v>
      </c>
      <c r="AW21" s="87">
        <v>5.9</v>
      </c>
      <c r="AX21" s="38">
        <v>0.23655713387349211</v>
      </c>
      <c r="AY21" s="87"/>
      <c r="AZ21" s="87">
        <v>1.97</v>
      </c>
      <c r="BA21" s="38">
        <v>0.22198451729822841</v>
      </c>
      <c r="BC21">
        <f t="shared" si="17"/>
        <v>0.62824909911728788</v>
      </c>
      <c r="BD21" s="106"/>
      <c r="BE21" s="106">
        <f t="shared" si="18"/>
        <v>0.14621668630210516</v>
      </c>
    </row>
    <row r="22" spans="1:57" x14ac:dyDescent="0.3">
      <c r="A22" s="98" t="s">
        <v>17</v>
      </c>
      <c r="B22" s="5" t="s">
        <v>74</v>
      </c>
      <c r="C22" s="6" t="s">
        <v>75</v>
      </c>
      <c r="D22" s="6" t="s">
        <v>76</v>
      </c>
      <c r="E22" s="24">
        <v>16.3</v>
      </c>
      <c r="F22" s="24">
        <v>7.1</v>
      </c>
      <c r="G22" s="62">
        <v>10</v>
      </c>
      <c r="H22" s="54">
        <v>156</v>
      </c>
      <c r="I22" s="24">
        <v>1.2</v>
      </c>
      <c r="J22" s="24">
        <v>4.0999999999999996</v>
      </c>
      <c r="K22" s="16">
        <v>2.9</v>
      </c>
      <c r="L22" s="16">
        <v>3</v>
      </c>
      <c r="M22" s="16"/>
      <c r="N22" s="21">
        <f t="shared" si="7"/>
        <v>2.95</v>
      </c>
      <c r="O22" s="43">
        <v>2.2999999999999998</v>
      </c>
      <c r="P22" s="43">
        <v>2.2999999999999998</v>
      </c>
      <c r="Q22" s="44">
        <f t="shared" si="0"/>
        <v>2.2999999999999998</v>
      </c>
      <c r="R22" s="18">
        <v>2.3159999999999998</v>
      </c>
      <c r="S22" s="18">
        <v>2.2989999999999999</v>
      </c>
      <c r="T22" s="23">
        <f t="shared" si="1"/>
        <v>2.3075000000000001</v>
      </c>
      <c r="U22" s="18">
        <v>2.1419999999999999</v>
      </c>
      <c r="V22" s="18">
        <v>2.1539999999999999</v>
      </c>
      <c r="W22" s="23">
        <f t="shared" si="8"/>
        <v>2.1479999999999997</v>
      </c>
      <c r="X22" s="18">
        <v>6.8000000000000005E-2</v>
      </c>
      <c r="Y22" s="18">
        <v>6.4000000000000001E-2</v>
      </c>
      <c r="Z22" s="22">
        <f t="shared" si="2"/>
        <v>6.6000000000000003E-2</v>
      </c>
      <c r="AA22" s="20">
        <v>1.885</v>
      </c>
      <c r="AB22" s="20">
        <v>1.903</v>
      </c>
      <c r="AC22" s="22">
        <f t="shared" si="3"/>
        <v>1.8940000000000001</v>
      </c>
      <c r="AD22" s="105">
        <f t="shared" si="9"/>
        <v>8.3840633968729925</v>
      </c>
      <c r="AE22" s="105">
        <f t="shared" si="10"/>
        <v>0.1192739072527732</v>
      </c>
      <c r="AF22" s="103">
        <f t="shared" si="11"/>
        <v>135.21810523309773</v>
      </c>
      <c r="AG22" s="20">
        <v>0.09</v>
      </c>
      <c r="AH22" s="20">
        <v>9.1999999999999998E-2</v>
      </c>
      <c r="AI22" s="22">
        <f t="shared" si="4"/>
        <v>9.0999999999999998E-2</v>
      </c>
      <c r="AJ22" s="20">
        <v>5.8999999999999997E-2</v>
      </c>
      <c r="AK22" s="20">
        <v>5.8000000000000003E-2</v>
      </c>
      <c r="AL22" s="22">
        <f t="shared" si="12"/>
        <v>5.8499999999999996E-2</v>
      </c>
      <c r="AM22" s="20">
        <v>5.0999999999999997E-2</v>
      </c>
      <c r="AN22" s="20">
        <v>5.1999999999999998E-2</v>
      </c>
      <c r="AO22" s="22">
        <f t="shared" si="13"/>
        <v>5.1499999999999997E-2</v>
      </c>
      <c r="AP22" s="20">
        <v>9.0280000000000005</v>
      </c>
      <c r="AQ22" s="20">
        <v>9.0790000000000006</v>
      </c>
      <c r="AR22" s="22">
        <f t="shared" si="5"/>
        <v>9.0534999999999997</v>
      </c>
      <c r="AS22" s="103">
        <f t="shared" si="14"/>
        <v>255.36625955490365</v>
      </c>
      <c r="AT22" s="57">
        <v>7.8299999999999995E-2</v>
      </c>
      <c r="AU22" s="57">
        <v>7.9600000000000004E-2</v>
      </c>
      <c r="AV22" s="58">
        <f t="shared" si="6"/>
        <v>7.8949999999999992E-2</v>
      </c>
      <c r="AW22" s="87">
        <v>6.79</v>
      </c>
      <c r="AX22" s="38">
        <v>2.8677992545867653E-2</v>
      </c>
      <c r="AY22" s="87">
        <v>2.69</v>
      </c>
      <c r="AZ22" s="87"/>
      <c r="BA22" s="38">
        <v>0.3915741637145369</v>
      </c>
      <c r="BB22">
        <f t="shared" si="16"/>
        <v>0.52950654275462683</v>
      </c>
      <c r="BD22" s="106">
        <f t="shared" si="15"/>
        <v>0.1192739072527732</v>
      </c>
      <c r="BE22" s="106"/>
    </row>
    <row r="23" spans="1:57" x14ac:dyDescent="0.3">
      <c r="A23" s="99" t="s">
        <v>18</v>
      </c>
      <c r="B23" s="5" t="s">
        <v>109</v>
      </c>
      <c r="C23" s="6" t="s">
        <v>77</v>
      </c>
      <c r="D23" s="6" t="s">
        <v>36</v>
      </c>
      <c r="E23" s="24">
        <v>16.5</v>
      </c>
      <c r="F23" s="24">
        <v>7.2</v>
      </c>
      <c r="G23" s="62">
        <v>9.6999999999999993</v>
      </c>
      <c r="H23" s="54">
        <v>131</v>
      </c>
      <c r="I23" s="24">
        <v>1.5</v>
      </c>
      <c r="J23" s="24">
        <v>4.3</v>
      </c>
      <c r="K23" s="16">
        <v>2.8</v>
      </c>
      <c r="L23" s="16">
        <v>3.1</v>
      </c>
      <c r="M23" s="16"/>
      <c r="N23" s="21">
        <f t="shared" si="7"/>
        <v>2.95</v>
      </c>
      <c r="O23" s="43">
        <v>2.2000000000000002</v>
      </c>
      <c r="P23" s="43">
        <v>2.2999999999999998</v>
      </c>
      <c r="Q23" s="44">
        <f t="shared" si="0"/>
        <v>2.25</v>
      </c>
      <c r="R23" s="18">
        <v>2.1850000000000001</v>
      </c>
      <c r="S23" s="18">
        <v>2.2120000000000002</v>
      </c>
      <c r="T23" s="23">
        <f t="shared" si="1"/>
        <v>2.1985000000000001</v>
      </c>
      <c r="U23" s="18">
        <v>2.0019999999999998</v>
      </c>
      <c r="V23" s="18">
        <v>1.9970000000000001</v>
      </c>
      <c r="W23" s="23">
        <f t="shared" si="8"/>
        <v>1.9994999999999998</v>
      </c>
      <c r="X23" s="18">
        <v>0.1</v>
      </c>
      <c r="Y23" s="18">
        <v>0.1</v>
      </c>
      <c r="Z23" s="22">
        <f t="shared" si="2"/>
        <v>0.1</v>
      </c>
      <c r="AA23" s="20">
        <v>1.724</v>
      </c>
      <c r="AB23" s="20">
        <v>1.776</v>
      </c>
      <c r="AC23" s="22">
        <f t="shared" si="3"/>
        <v>1.75</v>
      </c>
      <c r="AD23" s="105">
        <f t="shared" si="9"/>
        <v>7.7466266866566711</v>
      </c>
      <c r="AE23" s="105">
        <f t="shared" si="10"/>
        <v>0.1290884459067157</v>
      </c>
      <c r="AF23" s="103">
        <f t="shared" si="11"/>
        <v>124.9375312343828</v>
      </c>
      <c r="AG23" s="20">
        <v>9.4E-2</v>
      </c>
      <c r="AH23" s="20">
        <v>9.9000000000000005E-2</v>
      </c>
      <c r="AI23" s="22">
        <f t="shared" si="4"/>
        <v>9.6500000000000002E-2</v>
      </c>
      <c r="AJ23" s="20">
        <v>5.2999999999999999E-2</v>
      </c>
      <c r="AK23" s="20">
        <v>5.2999999999999999E-2</v>
      </c>
      <c r="AL23" s="22">
        <f t="shared" si="12"/>
        <v>5.2999999999999999E-2</v>
      </c>
      <c r="AM23" s="20">
        <v>4.4999999999999998E-2</v>
      </c>
      <c r="AN23" s="20">
        <v>4.7E-2</v>
      </c>
      <c r="AO23" s="22">
        <f t="shared" si="13"/>
        <v>4.5999999999999999E-2</v>
      </c>
      <c r="AP23" s="20">
        <v>7.8380000000000001</v>
      </c>
      <c r="AQ23" s="20">
        <v>8.0120000000000005</v>
      </c>
      <c r="AR23" s="22">
        <f t="shared" si="5"/>
        <v>7.9250000000000007</v>
      </c>
      <c r="AS23" s="103">
        <f t="shared" si="14"/>
        <v>223.53538487575102</v>
      </c>
      <c r="AT23" s="57">
        <v>7.5700000000000003E-2</v>
      </c>
      <c r="AU23" s="57">
        <v>7.6999999999999999E-2</v>
      </c>
      <c r="AV23" s="58">
        <f t="shared" si="6"/>
        <v>7.6350000000000001E-2</v>
      </c>
      <c r="AW23" s="87">
        <v>6.79</v>
      </c>
      <c r="AX23" s="38">
        <v>7.1803290324556152E-2</v>
      </c>
      <c r="AY23" s="87"/>
      <c r="AZ23" s="87">
        <v>2.4900000000000002</v>
      </c>
      <c r="BA23" s="38">
        <v>0.29015136675075015</v>
      </c>
      <c r="BC23">
        <f t="shared" si="17"/>
        <v>0.55891612553344772</v>
      </c>
      <c r="BD23" s="106"/>
      <c r="BE23" s="106">
        <f t="shared" si="18"/>
        <v>0.1290884459067157</v>
      </c>
    </row>
    <row r="24" spans="1:57" x14ac:dyDescent="0.3">
      <c r="A24" s="98" t="s">
        <v>19</v>
      </c>
      <c r="B24" s="5" t="s">
        <v>78</v>
      </c>
      <c r="C24" s="6" t="s">
        <v>44</v>
      </c>
      <c r="D24" s="6" t="s">
        <v>79</v>
      </c>
      <c r="E24" s="24">
        <v>15.9</v>
      </c>
      <c r="F24" s="24">
        <v>7.2</v>
      </c>
      <c r="G24" s="62">
        <v>10.3</v>
      </c>
      <c r="H24" s="54">
        <v>145</v>
      </c>
      <c r="I24" s="24">
        <v>1.6</v>
      </c>
      <c r="J24" s="24">
        <v>3.7</v>
      </c>
      <c r="K24" s="16">
        <v>2.5</v>
      </c>
      <c r="L24" s="16">
        <v>2.2999999999999998</v>
      </c>
      <c r="M24" s="16"/>
      <c r="N24" s="21">
        <f t="shared" si="7"/>
        <v>2.4</v>
      </c>
      <c r="O24" s="43">
        <v>2</v>
      </c>
      <c r="P24" s="43">
        <v>2</v>
      </c>
      <c r="Q24" s="44">
        <f t="shared" si="0"/>
        <v>2</v>
      </c>
      <c r="R24" s="18">
        <v>2.5019999999999998</v>
      </c>
      <c r="S24" s="18">
        <v>2.4889999999999999</v>
      </c>
      <c r="T24" s="23">
        <f t="shared" si="1"/>
        <v>2.4954999999999998</v>
      </c>
      <c r="U24" s="18">
        <v>2.3679999999999999</v>
      </c>
      <c r="V24" s="18">
        <v>2.3519999999999999</v>
      </c>
      <c r="W24" s="23">
        <f t="shared" si="8"/>
        <v>2.36</v>
      </c>
      <c r="X24" s="18">
        <v>1.2999999999999999E-2</v>
      </c>
      <c r="Y24" s="18">
        <v>1.4E-2</v>
      </c>
      <c r="Z24" s="22">
        <f t="shared" si="2"/>
        <v>1.35E-2</v>
      </c>
      <c r="AA24" s="20">
        <v>2.2050000000000001</v>
      </c>
      <c r="AB24" s="20">
        <v>2.2839999999999998</v>
      </c>
      <c r="AC24" s="22">
        <f t="shared" si="3"/>
        <v>2.2444999999999999</v>
      </c>
      <c r="AD24" s="105">
        <f t="shared" si="9"/>
        <v>9.9356020561148011</v>
      </c>
      <c r="AE24" s="105">
        <f t="shared" si="10"/>
        <v>0.10064815341356759</v>
      </c>
      <c r="AF24" s="103">
        <f t="shared" si="11"/>
        <v>160.24130791746987</v>
      </c>
      <c r="AG24" s="20">
        <v>4.4999999999999998E-2</v>
      </c>
      <c r="AH24" s="20">
        <v>4.5999999999999999E-2</v>
      </c>
      <c r="AI24" s="22">
        <f t="shared" si="4"/>
        <v>4.5499999999999999E-2</v>
      </c>
      <c r="AJ24" s="20">
        <v>0.03</v>
      </c>
      <c r="AK24" s="20">
        <v>2.9000000000000001E-2</v>
      </c>
      <c r="AL24" s="22">
        <f t="shared" si="12"/>
        <v>2.9499999999999998E-2</v>
      </c>
      <c r="AM24" s="20">
        <v>2.4E-2</v>
      </c>
      <c r="AN24" s="20">
        <v>2.5000000000000001E-2</v>
      </c>
      <c r="AO24" s="22">
        <f t="shared" si="13"/>
        <v>2.4500000000000001E-2</v>
      </c>
      <c r="AP24" s="20">
        <v>12.417999999999999</v>
      </c>
      <c r="AQ24" s="20">
        <v>12.788</v>
      </c>
      <c r="AR24" s="22">
        <f t="shared" si="5"/>
        <v>12.603</v>
      </c>
      <c r="AS24" s="103">
        <f t="shared" si="14"/>
        <v>355.48472625729841</v>
      </c>
      <c r="AT24" s="57">
        <v>6.4600000000000005E-2</v>
      </c>
      <c r="AU24" s="57">
        <v>6.6199999999999995E-2</v>
      </c>
      <c r="AV24" s="58">
        <f t="shared" si="6"/>
        <v>6.54E-2</v>
      </c>
      <c r="AW24" s="87">
        <v>5.7</v>
      </c>
      <c r="AX24" s="38">
        <v>7.1479301775591267E-2</v>
      </c>
      <c r="AY24" s="91">
        <v>-0.68</v>
      </c>
      <c r="AZ24" s="91"/>
      <c r="BA24" s="38">
        <v>0.31817982232113068</v>
      </c>
      <c r="BB24">
        <f t="shared" si="16"/>
        <v>0.45076847493438538</v>
      </c>
      <c r="BD24" s="106">
        <f t="shared" si="15"/>
        <v>0.10064815341356759</v>
      </c>
      <c r="BE24" s="106"/>
    </row>
    <row r="25" spans="1:57" x14ac:dyDescent="0.3">
      <c r="A25" s="94" t="s">
        <v>20</v>
      </c>
      <c r="B25" s="5" t="s">
        <v>80</v>
      </c>
      <c r="C25" s="6" t="s">
        <v>81</v>
      </c>
      <c r="D25" s="6" t="s">
        <v>36</v>
      </c>
      <c r="E25" s="24">
        <v>16.399999999999999</v>
      </c>
      <c r="F25" s="24">
        <v>7.5</v>
      </c>
      <c r="G25" s="62">
        <v>9.8000000000000007</v>
      </c>
      <c r="H25" s="54">
        <v>118</v>
      </c>
      <c r="I25" s="24">
        <v>1.9</v>
      </c>
      <c r="J25" s="24">
        <v>4</v>
      </c>
      <c r="K25" s="16">
        <v>3.1</v>
      </c>
      <c r="L25" s="16">
        <v>2.9</v>
      </c>
      <c r="M25" s="16"/>
      <c r="N25" s="21">
        <f t="shared" si="7"/>
        <v>3</v>
      </c>
      <c r="O25" s="43">
        <v>2.2999999999999998</v>
      </c>
      <c r="P25" s="43">
        <v>2.2000000000000002</v>
      </c>
      <c r="Q25" s="44">
        <f t="shared" si="0"/>
        <v>2.25</v>
      </c>
      <c r="R25" s="18">
        <v>2.1080000000000001</v>
      </c>
      <c r="S25" s="18">
        <v>2.0760000000000001</v>
      </c>
      <c r="T25" s="23">
        <f t="shared" si="1"/>
        <v>2.0920000000000001</v>
      </c>
      <c r="U25" s="18">
        <v>1.9139999999999999</v>
      </c>
      <c r="V25" s="18">
        <v>1.9179999999999999</v>
      </c>
      <c r="W25" s="23">
        <f t="shared" si="8"/>
        <v>1.9159999999999999</v>
      </c>
      <c r="X25" s="18">
        <v>6.4000000000000001E-2</v>
      </c>
      <c r="Y25" s="18">
        <v>6.3E-2</v>
      </c>
      <c r="Z25" s="22">
        <f t="shared" si="2"/>
        <v>6.3500000000000001E-2</v>
      </c>
      <c r="AA25" s="20">
        <v>1.6859999999999999</v>
      </c>
      <c r="AB25" s="20">
        <v>1.744</v>
      </c>
      <c r="AC25" s="22">
        <f t="shared" si="3"/>
        <v>1.7149999999999999</v>
      </c>
      <c r="AD25" s="105">
        <f t="shared" si="9"/>
        <v>7.5916941529235373</v>
      </c>
      <c r="AE25" s="105">
        <f t="shared" si="10"/>
        <v>0.13172290398644459</v>
      </c>
      <c r="AF25" s="103">
        <f t="shared" si="11"/>
        <v>122.43878060969516</v>
      </c>
      <c r="AG25" s="20">
        <v>8.5999999999999993E-2</v>
      </c>
      <c r="AH25" s="20">
        <v>0.09</v>
      </c>
      <c r="AI25" s="22">
        <f t="shared" si="4"/>
        <v>8.7999999999999995E-2</v>
      </c>
      <c r="AJ25" s="20">
        <v>5.0999999999999997E-2</v>
      </c>
      <c r="AK25" s="20">
        <v>5.1999999999999998E-2</v>
      </c>
      <c r="AL25" s="22">
        <f t="shared" si="12"/>
        <v>5.1499999999999997E-2</v>
      </c>
      <c r="AM25" s="20">
        <v>4.4999999999999998E-2</v>
      </c>
      <c r="AN25" s="20">
        <v>4.4999999999999998E-2</v>
      </c>
      <c r="AO25" s="22">
        <f t="shared" si="13"/>
        <v>4.4999999999999998E-2</v>
      </c>
      <c r="AP25" s="20">
        <v>7.4039999999999999</v>
      </c>
      <c r="AQ25" s="20">
        <v>7.6219999999999999</v>
      </c>
      <c r="AR25" s="22">
        <f t="shared" si="5"/>
        <v>7.5129999999999999</v>
      </c>
      <c r="AS25" s="103">
        <f t="shared" si="14"/>
        <v>211.91436549798323</v>
      </c>
      <c r="AT25" s="57">
        <v>7.5499999999999998E-2</v>
      </c>
      <c r="AU25" s="57">
        <v>7.6799999999999993E-2</v>
      </c>
      <c r="AV25" s="58">
        <f t="shared" si="6"/>
        <v>7.6149999999999995E-2</v>
      </c>
      <c r="AW25" s="87">
        <v>6.38</v>
      </c>
      <c r="AX25" s="38">
        <v>0.25836155777411951</v>
      </c>
      <c r="AY25" s="87"/>
      <c r="AZ25" s="87">
        <v>2.35</v>
      </c>
      <c r="BA25" s="38">
        <v>0.25099323570647186</v>
      </c>
      <c r="BC25">
        <f t="shared" si="17"/>
        <v>0.57777480220358346</v>
      </c>
      <c r="BD25" s="106"/>
      <c r="BE25" s="106">
        <f t="shared" si="18"/>
        <v>0.13172290398644459</v>
      </c>
    </row>
    <row r="26" spans="1:57" x14ac:dyDescent="0.3">
      <c r="A26" s="98" t="s">
        <v>21</v>
      </c>
      <c r="B26" s="5" t="s">
        <v>82</v>
      </c>
      <c r="C26" s="6" t="s">
        <v>44</v>
      </c>
      <c r="D26" s="6" t="s">
        <v>83</v>
      </c>
      <c r="E26" s="24">
        <v>17.100000000000001</v>
      </c>
      <c r="F26" s="24">
        <v>7.3</v>
      </c>
      <c r="G26" s="62">
        <v>9.8000000000000007</v>
      </c>
      <c r="H26" s="54">
        <v>150</v>
      </c>
      <c r="I26" s="24">
        <v>2.2999999999999998</v>
      </c>
      <c r="J26" s="24">
        <v>5.4</v>
      </c>
      <c r="K26" s="16">
        <v>4.2</v>
      </c>
      <c r="L26" s="16">
        <v>4.0999999999999996</v>
      </c>
      <c r="M26" s="16"/>
      <c r="N26" s="21">
        <f t="shared" si="7"/>
        <v>4.1500000000000004</v>
      </c>
      <c r="O26" s="43">
        <v>3.7</v>
      </c>
      <c r="P26" s="43">
        <v>3.6</v>
      </c>
      <c r="Q26" s="44">
        <f t="shared" si="0"/>
        <v>3.6500000000000004</v>
      </c>
      <c r="R26" s="18">
        <v>2.3820000000000001</v>
      </c>
      <c r="S26" s="18">
        <v>2.371</v>
      </c>
      <c r="T26" s="23">
        <f t="shared" si="1"/>
        <v>2.3765000000000001</v>
      </c>
      <c r="U26" s="18">
        <v>2.1829999999999998</v>
      </c>
      <c r="V26" s="18">
        <v>2.1920000000000002</v>
      </c>
      <c r="W26" s="23">
        <f t="shared" si="8"/>
        <v>2.1875</v>
      </c>
      <c r="X26" s="18">
        <v>0.1</v>
      </c>
      <c r="Y26" s="18">
        <v>9.9000000000000005E-2</v>
      </c>
      <c r="Z26" s="22">
        <f t="shared" si="2"/>
        <v>9.9500000000000005E-2</v>
      </c>
      <c r="AA26" s="20">
        <v>1.827</v>
      </c>
      <c r="AB26" s="20">
        <v>1.869</v>
      </c>
      <c r="AC26" s="22">
        <f t="shared" si="3"/>
        <v>1.8479999999999999</v>
      </c>
      <c r="AD26" s="105">
        <f t="shared" si="9"/>
        <v>8.1804377811094451</v>
      </c>
      <c r="AE26" s="105">
        <f t="shared" si="10"/>
        <v>0.12224284650257168</v>
      </c>
      <c r="AF26" s="103">
        <f t="shared" si="11"/>
        <v>131.93403298350822</v>
      </c>
      <c r="AG26" s="20">
        <v>0.11700000000000001</v>
      </c>
      <c r="AH26" s="20">
        <v>0.121</v>
      </c>
      <c r="AI26" s="22">
        <f t="shared" si="4"/>
        <v>0.11899999999999999</v>
      </c>
      <c r="AJ26" s="20">
        <v>8.4000000000000005E-2</v>
      </c>
      <c r="AK26" s="20">
        <v>8.5999999999999993E-2</v>
      </c>
      <c r="AL26" s="22">
        <f t="shared" si="12"/>
        <v>8.4999999999999992E-2</v>
      </c>
      <c r="AM26" s="20">
        <v>8.1000000000000003E-2</v>
      </c>
      <c r="AN26" s="20">
        <v>0.08</v>
      </c>
      <c r="AO26" s="22">
        <f t="shared" si="13"/>
        <v>8.0500000000000002E-2</v>
      </c>
      <c r="AP26" s="20">
        <v>8.7959999999999994</v>
      </c>
      <c r="AQ26" s="20">
        <v>8.9429999999999996</v>
      </c>
      <c r="AR26" s="22">
        <f t="shared" si="5"/>
        <v>8.8694999999999986</v>
      </c>
      <c r="AS26" s="103">
        <f t="shared" si="14"/>
        <v>250.17628973570638</v>
      </c>
      <c r="AT26" s="57">
        <v>0.1128</v>
      </c>
      <c r="AU26" s="57">
        <v>0.1139</v>
      </c>
      <c r="AV26" s="58">
        <f t="shared" si="6"/>
        <v>0.11335000000000001</v>
      </c>
      <c r="AW26" s="87">
        <v>6.94</v>
      </c>
      <c r="AX26" s="38">
        <v>3.5761702012766697E-2</v>
      </c>
      <c r="AY26" s="87">
        <v>3.07</v>
      </c>
      <c r="AZ26" s="87"/>
      <c r="BA26" s="38">
        <v>0.12178748852541567</v>
      </c>
      <c r="BB26">
        <f t="shared" si="16"/>
        <v>0.52736425631256756</v>
      </c>
      <c r="BD26" s="106">
        <f t="shared" si="15"/>
        <v>0.12224284650257168</v>
      </c>
      <c r="BE26" s="106"/>
    </row>
    <row r="27" spans="1:57" x14ac:dyDescent="0.3">
      <c r="A27" s="94" t="s">
        <v>22</v>
      </c>
      <c r="B27" s="5" t="s">
        <v>84</v>
      </c>
      <c r="C27" s="6" t="s">
        <v>85</v>
      </c>
      <c r="D27" s="6" t="s">
        <v>36</v>
      </c>
      <c r="E27" s="24">
        <v>16.3</v>
      </c>
      <c r="F27" s="24">
        <v>7.2</v>
      </c>
      <c r="G27" s="62">
        <v>9.6999999999999993</v>
      </c>
      <c r="H27" s="54">
        <v>123</v>
      </c>
      <c r="I27" s="24">
        <v>1.8</v>
      </c>
      <c r="J27" s="24">
        <v>4.0999999999999996</v>
      </c>
      <c r="K27" s="16">
        <v>3.5</v>
      </c>
      <c r="L27" s="16">
        <v>3.1</v>
      </c>
      <c r="M27" s="16"/>
      <c r="N27" s="21">
        <f t="shared" si="7"/>
        <v>3.3</v>
      </c>
      <c r="O27" s="43">
        <v>2.6</v>
      </c>
      <c r="P27" s="43">
        <v>2.4</v>
      </c>
      <c r="Q27" s="44">
        <f t="shared" si="0"/>
        <v>2.5</v>
      </c>
      <c r="R27" s="18">
        <v>2.2290000000000001</v>
      </c>
      <c r="S27" s="18">
        <v>2.194</v>
      </c>
      <c r="T27" s="23">
        <f t="shared" si="1"/>
        <v>2.2115</v>
      </c>
      <c r="U27" s="18">
        <v>2.0289999999999999</v>
      </c>
      <c r="V27" s="18">
        <v>2.052</v>
      </c>
      <c r="W27" s="23">
        <f t="shared" si="8"/>
        <v>2.0404999999999998</v>
      </c>
      <c r="X27" s="18">
        <v>7.5999999999999998E-2</v>
      </c>
      <c r="Y27" s="18">
        <v>7.4999999999999997E-2</v>
      </c>
      <c r="Z27" s="22">
        <f t="shared" si="2"/>
        <v>7.5499999999999998E-2</v>
      </c>
      <c r="AA27" s="20">
        <v>1.7490000000000001</v>
      </c>
      <c r="AB27" s="20">
        <v>1.7989999999999999</v>
      </c>
      <c r="AC27" s="22">
        <f t="shared" si="3"/>
        <v>1.774</v>
      </c>
      <c r="AD27" s="105">
        <f t="shared" si="9"/>
        <v>7.8528661383593921</v>
      </c>
      <c r="AE27" s="105">
        <f t="shared" si="10"/>
        <v>0.12734204077607242</v>
      </c>
      <c r="AF27" s="103">
        <f t="shared" si="11"/>
        <v>126.65096023416864</v>
      </c>
      <c r="AG27" s="20">
        <v>0.1</v>
      </c>
      <c r="AH27" s="20">
        <v>0.10299999999999999</v>
      </c>
      <c r="AI27" s="22">
        <f t="shared" si="4"/>
        <v>0.10150000000000001</v>
      </c>
      <c r="AJ27" s="20">
        <v>6.2E-2</v>
      </c>
      <c r="AK27" s="20">
        <v>6.2E-2</v>
      </c>
      <c r="AL27" s="22">
        <f t="shared" si="12"/>
        <v>6.2E-2</v>
      </c>
      <c r="AM27" s="20">
        <v>5.2999999999999999E-2</v>
      </c>
      <c r="AN27" s="20">
        <v>5.3999999999999999E-2</v>
      </c>
      <c r="AO27" s="22">
        <f t="shared" si="13"/>
        <v>5.3499999999999999E-2</v>
      </c>
      <c r="AP27" s="20">
        <v>7.7569999999999997</v>
      </c>
      <c r="AQ27" s="20">
        <v>7.9450000000000003</v>
      </c>
      <c r="AR27" s="22">
        <f t="shared" si="5"/>
        <v>7.851</v>
      </c>
      <c r="AS27" s="103">
        <f t="shared" si="14"/>
        <v>221.44811440498688</v>
      </c>
      <c r="AT27" s="57">
        <v>8.14E-2</v>
      </c>
      <c r="AU27" s="57">
        <v>8.2400000000000001E-2</v>
      </c>
      <c r="AV27" s="58">
        <f t="shared" si="6"/>
        <v>8.1900000000000001E-2</v>
      </c>
      <c r="AW27" s="87">
        <v>6.37</v>
      </c>
      <c r="AX27" s="38">
        <v>0.20023265618018041</v>
      </c>
      <c r="AY27" s="87"/>
      <c r="AZ27" s="87">
        <v>2.46</v>
      </c>
      <c r="BA27" s="38">
        <v>3.3160549614096001E-2</v>
      </c>
      <c r="BC27">
        <f t="shared" si="17"/>
        <v>0.57192160147522364</v>
      </c>
      <c r="BD27" s="106"/>
      <c r="BE27" s="106">
        <f t="shared" si="18"/>
        <v>0.12734204077607242</v>
      </c>
    </row>
    <row r="28" spans="1:57" x14ac:dyDescent="0.3">
      <c r="A28" s="98" t="s">
        <v>23</v>
      </c>
      <c r="B28" s="5" t="s">
        <v>86</v>
      </c>
      <c r="C28" s="6" t="s">
        <v>87</v>
      </c>
      <c r="D28" s="6" t="s">
        <v>88</v>
      </c>
      <c r="E28" s="24">
        <v>17</v>
      </c>
      <c r="F28" s="24">
        <v>7.3</v>
      </c>
      <c r="G28" s="62">
        <v>9.4</v>
      </c>
      <c r="H28" s="54">
        <v>148</v>
      </c>
      <c r="I28" s="24">
        <v>2.5</v>
      </c>
      <c r="J28" s="24">
        <v>6.4</v>
      </c>
      <c r="K28" s="16">
        <v>4.5</v>
      </c>
      <c r="L28" s="16">
        <v>4.5999999999999996</v>
      </c>
      <c r="M28" s="16"/>
      <c r="N28" s="21">
        <f t="shared" si="7"/>
        <v>4.55</v>
      </c>
      <c r="O28" s="43">
        <v>3.9</v>
      </c>
      <c r="P28" s="43">
        <v>3.8</v>
      </c>
      <c r="Q28" s="44">
        <f t="shared" si="0"/>
        <v>3.8499999999999996</v>
      </c>
      <c r="R28" s="18">
        <v>2.246</v>
      </c>
      <c r="S28" s="18">
        <v>2.2010000000000001</v>
      </c>
      <c r="T28" s="23">
        <f t="shared" si="1"/>
        <v>2.2235</v>
      </c>
      <c r="U28" s="18">
        <v>1.986</v>
      </c>
      <c r="V28" s="18">
        <v>1.9850000000000001</v>
      </c>
      <c r="W28" s="23">
        <f t="shared" si="8"/>
        <v>1.9855</v>
      </c>
      <c r="X28" s="18">
        <v>2.5000000000000001E-2</v>
      </c>
      <c r="Y28" s="18">
        <v>0.03</v>
      </c>
      <c r="Z28" s="22">
        <f t="shared" si="2"/>
        <v>2.75E-2</v>
      </c>
      <c r="AA28" s="20">
        <v>1.7090000000000001</v>
      </c>
      <c r="AB28" s="20">
        <v>1.764</v>
      </c>
      <c r="AC28" s="22">
        <f t="shared" si="3"/>
        <v>1.7364999999999999</v>
      </c>
      <c r="AD28" s="105">
        <f t="shared" si="9"/>
        <v>7.6868669950738919</v>
      </c>
      <c r="AE28" s="105">
        <f t="shared" si="10"/>
        <v>0.13009201286308808</v>
      </c>
      <c r="AF28" s="103">
        <f t="shared" si="11"/>
        <v>123.97372742200328</v>
      </c>
      <c r="AG28" s="20">
        <v>8.7999999999999995E-2</v>
      </c>
      <c r="AH28" s="20">
        <v>9.0999999999999998E-2</v>
      </c>
      <c r="AI28" s="22">
        <f t="shared" si="4"/>
        <v>8.9499999999999996E-2</v>
      </c>
      <c r="AJ28" s="20">
        <v>4.9000000000000002E-2</v>
      </c>
      <c r="AK28" s="20">
        <v>4.9000000000000002E-2</v>
      </c>
      <c r="AL28" s="22">
        <f t="shared" si="12"/>
        <v>4.9000000000000002E-2</v>
      </c>
      <c r="AM28" s="20">
        <v>3.5999999999999997E-2</v>
      </c>
      <c r="AN28" s="20">
        <v>3.5000000000000003E-2</v>
      </c>
      <c r="AO28" s="22">
        <f t="shared" si="13"/>
        <v>3.5500000000000004E-2</v>
      </c>
      <c r="AP28" s="20">
        <v>9.3829999999999991</v>
      </c>
      <c r="AQ28" s="20">
        <v>9.5839999999999996</v>
      </c>
      <c r="AR28" s="22">
        <f t="shared" si="5"/>
        <v>9.4834999999999994</v>
      </c>
      <c r="AS28" s="103">
        <f t="shared" si="14"/>
        <v>267.49499337150587</v>
      </c>
      <c r="AT28" s="57">
        <v>0.13389999999999999</v>
      </c>
      <c r="AU28" s="57">
        <v>0.13550000000000001</v>
      </c>
      <c r="AV28" s="58">
        <f t="shared" si="6"/>
        <v>0.13469999999999999</v>
      </c>
      <c r="AW28" s="87">
        <v>7.54</v>
      </c>
      <c r="AX28" s="38">
        <v>1.1039571685200122E-2</v>
      </c>
      <c r="AY28" s="87">
        <v>2.41</v>
      </c>
      <c r="AZ28" s="87"/>
      <c r="BA28" s="38">
        <v>3.1983806550475696E-2</v>
      </c>
      <c r="BB28">
        <f t="shared" si="16"/>
        <v>0.46346186094714853</v>
      </c>
      <c r="BD28" s="106">
        <f t="shared" si="15"/>
        <v>0.13009201286308808</v>
      </c>
      <c r="BE28" s="106"/>
    </row>
    <row r="29" spans="1:57" x14ac:dyDescent="0.3">
      <c r="A29" s="94" t="s">
        <v>24</v>
      </c>
      <c r="B29" s="5" t="s">
        <v>89</v>
      </c>
      <c r="C29" s="6" t="s">
        <v>42</v>
      </c>
      <c r="D29" s="6" t="s">
        <v>36</v>
      </c>
      <c r="E29" s="24">
        <v>18.600000000000001</v>
      </c>
      <c r="F29" s="24">
        <v>7.9</v>
      </c>
      <c r="G29" s="62">
        <v>10.7</v>
      </c>
      <c r="H29" s="54">
        <v>147</v>
      </c>
      <c r="I29" s="24">
        <v>1.8</v>
      </c>
      <c r="J29" s="24">
        <v>6.4</v>
      </c>
      <c r="K29" s="16">
        <v>5.3</v>
      </c>
      <c r="L29" s="16">
        <v>5.2</v>
      </c>
      <c r="M29" s="16"/>
      <c r="N29" s="21">
        <f t="shared" si="7"/>
        <v>5.25</v>
      </c>
      <c r="O29" s="43">
        <v>4.7</v>
      </c>
      <c r="P29" s="43">
        <v>4.7</v>
      </c>
      <c r="Q29" s="44">
        <f t="shared" si="0"/>
        <v>4.7</v>
      </c>
      <c r="R29" s="18">
        <v>3.883</v>
      </c>
      <c r="S29" s="18">
        <v>3.851</v>
      </c>
      <c r="T29" s="23">
        <f t="shared" si="1"/>
        <v>3.867</v>
      </c>
      <c r="U29" s="18">
        <v>3.7149999999999999</v>
      </c>
      <c r="V29" s="18">
        <v>3.73</v>
      </c>
      <c r="W29" s="23">
        <f t="shared" si="8"/>
        <v>3.7225000000000001</v>
      </c>
      <c r="X29" s="18">
        <v>3.7999999999999999E-2</v>
      </c>
      <c r="Y29" s="18">
        <v>0.05</v>
      </c>
      <c r="Z29" s="22">
        <f t="shared" si="2"/>
        <v>4.3999999999999997E-2</v>
      </c>
      <c r="AA29" s="20">
        <v>3.3769999999999998</v>
      </c>
      <c r="AB29" s="20">
        <v>3.4180000000000001</v>
      </c>
      <c r="AC29" s="22">
        <f t="shared" si="3"/>
        <v>3.3975</v>
      </c>
      <c r="AD29" s="105">
        <f t="shared" si="9"/>
        <v>15.039522381666311</v>
      </c>
      <c r="AE29" s="105">
        <f t="shared" si="10"/>
        <v>6.6491473241133914E-2</v>
      </c>
      <c r="AF29" s="103">
        <f t="shared" si="11"/>
        <v>242.55729278218038</v>
      </c>
      <c r="AG29" s="20">
        <v>0.30299999999999999</v>
      </c>
      <c r="AH29" s="20">
        <v>0.32100000000000001</v>
      </c>
      <c r="AI29" s="22">
        <f t="shared" si="4"/>
        <v>0.312</v>
      </c>
      <c r="AJ29" s="20">
        <v>0.30199999999999999</v>
      </c>
      <c r="AK29" s="20">
        <v>0.30399999999999999</v>
      </c>
      <c r="AL29" s="22">
        <f t="shared" si="12"/>
        <v>0.30299999999999999</v>
      </c>
      <c r="AM29" s="20">
        <v>0.29399999999999998</v>
      </c>
      <c r="AN29" s="20">
        <v>0.29599999999999999</v>
      </c>
      <c r="AO29" s="22">
        <f t="shared" si="13"/>
        <v>0.29499999999999998</v>
      </c>
      <c r="AP29" s="20">
        <v>9.35</v>
      </c>
      <c r="AQ29" s="20">
        <v>9.4670000000000005</v>
      </c>
      <c r="AR29" s="22">
        <f t="shared" si="5"/>
        <v>9.4085000000000001</v>
      </c>
      <c r="AS29" s="103">
        <f t="shared" si="14"/>
        <v>265.37951654302879</v>
      </c>
      <c r="AT29" s="57">
        <v>0.13370000000000001</v>
      </c>
      <c r="AU29" s="57">
        <v>0.1351</v>
      </c>
      <c r="AV29" s="58">
        <f t="shared" si="6"/>
        <v>0.13440000000000002</v>
      </c>
      <c r="AW29" s="87">
        <v>6.09</v>
      </c>
      <c r="AX29" s="38">
        <v>2.5587033643829266E-2</v>
      </c>
      <c r="AY29" s="87"/>
      <c r="AZ29" s="87">
        <v>2.36</v>
      </c>
      <c r="BA29" s="38">
        <v>0.3803442735320734</v>
      </c>
      <c r="BC29">
        <f t="shared" si="17"/>
        <v>0.91400156252395615</v>
      </c>
      <c r="BD29" s="106"/>
      <c r="BE29" s="106">
        <f t="shared" si="18"/>
        <v>6.6491473241133914E-2</v>
      </c>
    </row>
    <row r="30" spans="1:57" x14ac:dyDescent="0.3">
      <c r="A30" s="98" t="s">
        <v>25</v>
      </c>
      <c r="B30" s="5" t="s">
        <v>90</v>
      </c>
      <c r="C30" s="6" t="s">
        <v>44</v>
      </c>
      <c r="D30" s="6" t="s">
        <v>91</v>
      </c>
      <c r="E30" s="24">
        <v>16.5</v>
      </c>
      <c r="F30" s="24">
        <v>6.9</v>
      </c>
      <c r="G30" s="62">
        <v>10.1</v>
      </c>
      <c r="H30" s="54">
        <v>207</v>
      </c>
      <c r="I30" s="24">
        <v>1.4</v>
      </c>
      <c r="J30" s="24">
        <v>4.3</v>
      </c>
      <c r="K30" s="16">
        <v>3.3</v>
      </c>
      <c r="L30" s="16">
        <v>3.3</v>
      </c>
      <c r="M30" s="16"/>
      <c r="N30" s="21">
        <f t="shared" si="7"/>
        <v>3.3</v>
      </c>
      <c r="O30" s="43">
        <v>3</v>
      </c>
      <c r="P30" s="43">
        <v>2.8</v>
      </c>
      <c r="Q30" s="44">
        <f t="shared" si="0"/>
        <v>2.9</v>
      </c>
      <c r="R30" s="18">
        <v>3.835</v>
      </c>
      <c r="S30" s="18">
        <v>3.7959999999999998</v>
      </c>
      <c r="T30" s="23">
        <f t="shared" si="1"/>
        <v>3.8155000000000001</v>
      </c>
      <c r="U30" s="18">
        <v>3.6429999999999998</v>
      </c>
      <c r="V30" s="18">
        <v>3.6549999999999998</v>
      </c>
      <c r="W30" s="23">
        <f t="shared" si="8"/>
        <v>3.649</v>
      </c>
      <c r="X30" s="18">
        <v>2.8000000000000001E-2</v>
      </c>
      <c r="Y30" s="18">
        <v>2.7E-2</v>
      </c>
      <c r="Z30" s="22">
        <f t="shared" si="2"/>
        <v>2.75E-2</v>
      </c>
      <c r="AA30" s="20">
        <v>3.4380000000000002</v>
      </c>
      <c r="AB30" s="20">
        <v>3.5289999999999999</v>
      </c>
      <c r="AC30" s="22">
        <f t="shared" si="3"/>
        <v>3.4835000000000003</v>
      </c>
      <c r="AD30" s="105">
        <f t="shared" si="9"/>
        <v>15.420213750267724</v>
      </c>
      <c r="AE30" s="105">
        <f t="shared" si="10"/>
        <v>6.4849944118487865E-2</v>
      </c>
      <c r="AF30" s="103">
        <f t="shared" si="11"/>
        <v>248.6970800314129</v>
      </c>
      <c r="AG30" s="20">
        <v>9.0999999999999998E-2</v>
      </c>
      <c r="AH30" s="20">
        <v>9.4E-2</v>
      </c>
      <c r="AI30" s="22">
        <f t="shared" si="4"/>
        <v>9.2499999999999999E-2</v>
      </c>
      <c r="AJ30" s="20">
        <v>6.7000000000000004E-2</v>
      </c>
      <c r="AK30" s="20">
        <v>6.5000000000000002E-2</v>
      </c>
      <c r="AL30" s="22">
        <f t="shared" si="12"/>
        <v>6.6000000000000003E-2</v>
      </c>
      <c r="AM30" s="20">
        <v>5.8999999999999997E-2</v>
      </c>
      <c r="AN30" s="20">
        <v>5.7000000000000002E-2</v>
      </c>
      <c r="AO30" s="22">
        <f t="shared" si="13"/>
        <v>5.7999999999999996E-2</v>
      </c>
      <c r="AP30" s="20">
        <v>12.45</v>
      </c>
      <c r="AQ30" s="20">
        <v>12.715</v>
      </c>
      <c r="AR30" s="22">
        <f t="shared" si="5"/>
        <v>12.5825</v>
      </c>
      <c r="AS30" s="103">
        <f t="shared" si="14"/>
        <v>354.90649592418129</v>
      </c>
      <c r="AT30" s="57">
        <v>8.4900000000000003E-2</v>
      </c>
      <c r="AU30" s="57">
        <v>8.8400000000000006E-2</v>
      </c>
      <c r="AV30" s="58">
        <f t="shared" si="6"/>
        <v>8.6650000000000005E-2</v>
      </c>
      <c r="AW30" s="87">
        <v>6.6</v>
      </c>
      <c r="AX30" s="38">
        <v>5.3685396619022073E-2</v>
      </c>
      <c r="AY30" s="87">
        <v>2.39</v>
      </c>
      <c r="AZ30" s="87"/>
      <c r="BA30" s="38">
        <v>0.29201001389566134</v>
      </c>
      <c r="BB30">
        <f t="shared" si="16"/>
        <v>0.70073972408930518</v>
      </c>
      <c r="BD30" s="106">
        <f t="shared" si="15"/>
        <v>6.4849944118487865E-2</v>
      </c>
      <c r="BE30" s="106"/>
    </row>
    <row r="31" spans="1:57" x14ac:dyDescent="0.3">
      <c r="A31" s="94" t="s">
        <v>26</v>
      </c>
      <c r="B31" s="5" t="s">
        <v>92</v>
      </c>
      <c r="C31" s="6" t="s">
        <v>93</v>
      </c>
      <c r="D31" s="6" t="s">
        <v>36</v>
      </c>
      <c r="E31" s="24">
        <v>17.100000000000001</v>
      </c>
      <c r="F31" s="24">
        <v>7</v>
      </c>
      <c r="G31" s="62">
        <v>9</v>
      </c>
      <c r="H31" s="54">
        <v>111</v>
      </c>
      <c r="I31" s="24">
        <v>1.8</v>
      </c>
      <c r="J31" s="24">
        <v>4.0999999999999996</v>
      </c>
      <c r="K31" s="16">
        <v>3.2</v>
      </c>
      <c r="L31" s="16">
        <v>3</v>
      </c>
      <c r="M31" s="16"/>
      <c r="N31" s="21">
        <f t="shared" si="7"/>
        <v>3.1</v>
      </c>
      <c r="O31" s="43">
        <v>2.7</v>
      </c>
      <c r="P31" s="43">
        <v>2.6</v>
      </c>
      <c r="Q31" s="44">
        <f t="shared" si="0"/>
        <v>2.6500000000000004</v>
      </c>
      <c r="R31" s="18">
        <v>2.165</v>
      </c>
      <c r="S31" s="18">
        <v>2.1150000000000002</v>
      </c>
      <c r="T31" s="23">
        <f t="shared" si="1"/>
        <v>2.14</v>
      </c>
      <c r="U31" s="18">
        <v>1.978</v>
      </c>
      <c r="V31" s="18">
        <v>1.9530000000000001</v>
      </c>
      <c r="W31" s="23">
        <f t="shared" si="8"/>
        <v>1.9655</v>
      </c>
      <c r="X31" s="18">
        <v>8.1000000000000003E-2</v>
      </c>
      <c r="Y31" s="18">
        <v>8.4000000000000005E-2</v>
      </c>
      <c r="Z31" s="22">
        <f t="shared" si="2"/>
        <v>8.2500000000000004E-2</v>
      </c>
      <c r="AA31" s="20">
        <v>1.7150000000000001</v>
      </c>
      <c r="AB31" s="20">
        <v>1.7410000000000001</v>
      </c>
      <c r="AC31" s="22">
        <f t="shared" si="3"/>
        <v>1.7280000000000002</v>
      </c>
      <c r="AD31" s="105">
        <f t="shared" si="9"/>
        <v>7.6492405225958455</v>
      </c>
      <c r="AE31" s="105">
        <f t="shared" si="10"/>
        <v>0.13073193306525027</v>
      </c>
      <c r="AF31" s="103">
        <f t="shared" si="11"/>
        <v>123.36688798457915</v>
      </c>
      <c r="AG31" s="20">
        <v>8.4000000000000005E-2</v>
      </c>
      <c r="AH31" s="20">
        <v>8.6999999999999994E-2</v>
      </c>
      <c r="AI31" s="22">
        <f t="shared" si="4"/>
        <v>8.5499999999999993E-2</v>
      </c>
      <c r="AJ31" s="20">
        <v>5.5E-2</v>
      </c>
      <c r="AK31" s="20">
        <v>5.2999999999999999E-2</v>
      </c>
      <c r="AL31" s="22">
        <f t="shared" si="12"/>
        <v>5.3999999999999999E-2</v>
      </c>
      <c r="AM31" s="20">
        <v>4.5999999999999999E-2</v>
      </c>
      <c r="AN31" s="20">
        <v>4.5999999999999999E-2</v>
      </c>
      <c r="AO31" s="22">
        <f t="shared" si="13"/>
        <v>4.5999999999999999E-2</v>
      </c>
      <c r="AP31" s="20">
        <v>7.2560000000000002</v>
      </c>
      <c r="AQ31" s="20">
        <v>7.3819999999999997</v>
      </c>
      <c r="AR31" s="22">
        <f t="shared" si="5"/>
        <v>7.319</v>
      </c>
      <c r="AS31" s="103">
        <f t="shared" si="14"/>
        <v>206.44233210165572</v>
      </c>
      <c r="AT31" s="57">
        <v>8.3099999999999993E-2</v>
      </c>
      <c r="AU31" s="57">
        <v>8.5300000000000001E-2</v>
      </c>
      <c r="AV31" s="58">
        <f t="shared" si="6"/>
        <v>8.4199999999999997E-2</v>
      </c>
      <c r="AW31" s="87">
        <v>5.52</v>
      </c>
      <c r="AX31" s="38">
        <v>0.17602128039437342</v>
      </c>
      <c r="AY31" s="87"/>
      <c r="AZ31" s="87">
        <v>2.68</v>
      </c>
      <c r="BA31" s="38">
        <v>0.12005165310047372</v>
      </c>
      <c r="BC31">
        <f t="shared" si="17"/>
        <v>0.59758522745146669</v>
      </c>
      <c r="BD31" s="106"/>
      <c r="BE31" s="106">
        <f t="shared" si="18"/>
        <v>0.13073193306525027</v>
      </c>
    </row>
    <row r="32" spans="1:57" x14ac:dyDescent="0.3">
      <c r="A32" s="98" t="s">
        <v>27</v>
      </c>
      <c r="B32" s="5" t="s">
        <v>94</v>
      </c>
      <c r="C32" s="6" t="s">
        <v>95</v>
      </c>
      <c r="D32" s="6" t="s">
        <v>96</v>
      </c>
      <c r="E32" s="24">
        <v>16.100000000000001</v>
      </c>
      <c r="F32" s="24">
        <v>7.3</v>
      </c>
      <c r="G32" s="62">
        <v>9.4</v>
      </c>
      <c r="H32" s="54">
        <v>133</v>
      </c>
      <c r="I32" s="24">
        <v>1.9</v>
      </c>
      <c r="J32" s="24">
        <v>4.2</v>
      </c>
      <c r="K32" s="16">
        <v>3</v>
      </c>
      <c r="L32" s="16">
        <v>3.1</v>
      </c>
      <c r="M32" s="16"/>
      <c r="N32" s="21">
        <f t="shared" si="7"/>
        <v>3.05</v>
      </c>
      <c r="O32" s="43">
        <v>2.5</v>
      </c>
      <c r="P32" s="43">
        <v>2.4</v>
      </c>
      <c r="Q32" s="44">
        <f t="shared" si="0"/>
        <v>2.4500000000000002</v>
      </c>
      <c r="R32" s="18">
        <v>2.9350000000000001</v>
      </c>
      <c r="S32" s="18">
        <v>2.91</v>
      </c>
      <c r="T32" s="23">
        <f t="shared" si="1"/>
        <v>2.9225000000000003</v>
      </c>
      <c r="U32" s="18">
        <v>2.6960000000000002</v>
      </c>
      <c r="V32" s="18">
        <v>2.714</v>
      </c>
      <c r="W32" s="23">
        <f t="shared" si="8"/>
        <v>2.7050000000000001</v>
      </c>
      <c r="X32" s="18">
        <v>2.1000000000000001E-2</v>
      </c>
      <c r="Y32" s="18">
        <v>1.9E-2</v>
      </c>
      <c r="Z32" s="22">
        <f t="shared" si="2"/>
        <v>0.02</v>
      </c>
      <c r="AA32" s="20">
        <v>2.593</v>
      </c>
      <c r="AB32" s="20">
        <v>2.6459999999999999</v>
      </c>
      <c r="AC32" s="22">
        <f t="shared" si="3"/>
        <v>2.6194999999999999</v>
      </c>
      <c r="AD32" s="105">
        <f t="shared" si="9"/>
        <v>11.595593488969801</v>
      </c>
      <c r="AE32" s="105">
        <f t="shared" si="10"/>
        <v>8.6239656551537494E-2</v>
      </c>
      <c r="AF32" s="103">
        <f t="shared" si="11"/>
        <v>187.01363603912333</v>
      </c>
      <c r="AG32" s="20">
        <v>6.5000000000000002E-2</v>
      </c>
      <c r="AH32" s="20">
        <v>6.8000000000000005E-2</v>
      </c>
      <c r="AI32" s="22">
        <f t="shared" si="4"/>
        <v>6.6500000000000004E-2</v>
      </c>
      <c r="AJ32" s="20">
        <v>4.3999999999999997E-2</v>
      </c>
      <c r="AK32" s="20">
        <v>4.3999999999999997E-2</v>
      </c>
      <c r="AL32" s="22">
        <f t="shared" si="12"/>
        <v>4.3999999999999997E-2</v>
      </c>
      <c r="AM32" s="20">
        <v>3.9E-2</v>
      </c>
      <c r="AN32" s="20">
        <v>3.7999999999999999E-2</v>
      </c>
      <c r="AO32" s="22">
        <f t="shared" si="13"/>
        <v>3.85E-2</v>
      </c>
      <c r="AP32" s="20">
        <v>7.8579999999999997</v>
      </c>
      <c r="AQ32" s="20">
        <v>7.9930000000000003</v>
      </c>
      <c r="AR32" s="22">
        <f t="shared" si="5"/>
        <v>7.9254999999999995</v>
      </c>
      <c r="AS32" s="103">
        <f t="shared" si="14"/>
        <v>223.54948805460751</v>
      </c>
      <c r="AT32" s="57">
        <v>8.3500000000000005E-2</v>
      </c>
      <c r="AU32" s="57">
        <v>8.5900000000000004E-2</v>
      </c>
      <c r="AV32" s="58">
        <f t="shared" si="6"/>
        <v>8.4699999999999998E-2</v>
      </c>
      <c r="AW32" s="87">
        <v>7.38</v>
      </c>
      <c r="AX32" s="38">
        <v>0.17004453740103292</v>
      </c>
      <c r="AY32" s="87">
        <v>1.66</v>
      </c>
      <c r="AZ32" s="87"/>
      <c r="BA32" s="38">
        <v>0.3017209750725256</v>
      </c>
      <c r="BB32">
        <f t="shared" si="16"/>
        <v>0.83656481464829213</v>
      </c>
      <c r="BD32" s="106">
        <f t="shared" si="15"/>
        <v>8.6239656551537494E-2</v>
      </c>
      <c r="BE32" s="106"/>
    </row>
    <row r="33" spans="1:57" x14ac:dyDescent="0.3">
      <c r="A33" s="94" t="s">
        <v>28</v>
      </c>
      <c r="B33" s="5" t="s">
        <v>97</v>
      </c>
      <c r="C33" s="6" t="s">
        <v>98</v>
      </c>
      <c r="D33" s="6" t="s">
        <v>36</v>
      </c>
      <c r="E33" s="24">
        <v>16.7</v>
      </c>
      <c r="F33" s="24">
        <v>6.7</v>
      </c>
      <c r="G33" s="62">
        <v>9.3000000000000007</v>
      </c>
      <c r="H33" s="54">
        <v>126</v>
      </c>
      <c r="I33" s="24">
        <v>2</v>
      </c>
      <c r="J33" s="24">
        <v>4.3</v>
      </c>
      <c r="K33" s="16">
        <v>3</v>
      </c>
      <c r="L33" s="16">
        <v>3.1</v>
      </c>
      <c r="M33" s="16"/>
      <c r="N33" s="21">
        <f t="shared" si="7"/>
        <v>3.05</v>
      </c>
      <c r="O33" s="43">
        <v>2.6</v>
      </c>
      <c r="P33" s="43">
        <v>2.5</v>
      </c>
      <c r="Q33" s="44">
        <f t="shared" si="0"/>
        <v>2.5499999999999998</v>
      </c>
      <c r="R33" s="18">
        <v>2.2480000000000002</v>
      </c>
      <c r="S33" s="18">
        <v>2.2320000000000002</v>
      </c>
      <c r="T33" s="23">
        <f t="shared" si="1"/>
        <v>2.2400000000000002</v>
      </c>
      <c r="U33" s="18">
        <v>2.012</v>
      </c>
      <c r="V33" s="18">
        <v>2.032</v>
      </c>
      <c r="W33" s="23">
        <f t="shared" si="8"/>
        <v>2.0220000000000002</v>
      </c>
      <c r="X33" s="18">
        <v>6.9000000000000006E-2</v>
      </c>
      <c r="Y33" s="18">
        <v>0.09</v>
      </c>
      <c r="Z33" s="22">
        <f t="shared" si="2"/>
        <v>7.9500000000000001E-2</v>
      </c>
      <c r="AA33" s="20">
        <v>1.825</v>
      </c>
      <c r="AB33" s="20">
        <v>1.8759999999999999</v>
      </c>
      <c r="AC33" s="22">
        <f t="shared" si="3"/>
        <v>1.8504999999999998</v>
      </c>
      <c r="AD33" s="105">
        <f t="shared" si="9"/>
        <v>8.1915043906618106</v>
      </c>
      <c r="AE33" s="105">
        <f t="shared" si="10"/>
        <v>0.12207769810146042</v>
      </c>
      <c r="AF33" s="103">
        <f t="shared" si="11"/>
        <v>132.11251517098592</v>
      </c>
      <c r="AG33" s="20">
        <v>0.09</v>
      </c>
      <c r="AH33" s="20">
        <v>9.1999999999999998E-2</v>
      </c>
      <c r="AI33" s="22">
        <f t="shared" si="4"/>
        <v>9.0999999999999998E-2</v>
      </c>
      <c r="AJ33" s="20">
        <v>5.0999999999999997E-2</v>
      </c>
      <c r="AK33" s="20">
        <v>5.1999999999999998E-2</v>
      </c>
      <c r="AL33" s="22">
        <f t="shared" si="12"/>
        <v>5.1499999999999997E-2</v>
      </c>
      <c r="AM33" s="20">
        <v>4.7E-2</v>
      </c>
      <c r="AN33" s="20">
        <v>4.5999999999999999E-2</v>
      </c>
      <c r="AO33" s="22">
        <f t="shared" si="13"/>
        <v>4.65E-2</v>
      </c>
      <c r="AP33" s="20">
        <v>7.4809999999999999</v>
      </c>
      <c r="AQ33" s="20">
        <v>7.6360000000000001</v>
      </c>
      <c r="AR33" s="22">
        <f t="shared" si="5"/>
        <v>7.5585000000000004</v>
      </c>
      <c r="AS33" s="103">
        <f t="shared" si="14"/>
        <v>213.19775477392605</v>
      </c>
      <c r="AT33" s="57">
        <v>8.5000000000000006E-2</v>
      </c>
      <c r="AU33" s="57">
        <v>8.6099999999999996E-2</v>
      </c>
      <c r="AV33" s="58">
        <f t="shared" si="6"/>
        <v>8.5550000000000001E-2</v>
      </c>
      <c r="AW33" s="87">
        <v>6.05</v>
      </c>
      <c r="AX33" s="38">
        <v>2.9277435955657093E-2</v>
      </c>
      <c r="AY33" s="87"/>
      <c r="AZ33" s="87">
        <v>2.9</v>
      </c>
      <c r="BA33" s="38">
        <v>0.28611571884590048</v>
      </c>
      <c r="BC33">
        <f t="shared" si="17"/>
        <v>0.61967123111159139</v>
      </c>
      <c r="BD33" s="106"/>
      <c r="BE33" s="106">
        <f t="shared" si="18"/>
        <v>0.12207769810146042</v>
      </c>
    </row>
    <row r="34" spans="1:57" x14ac:dyDescent="0.3">
      <c r="A34" s="98" t="s">
        <v>29</v>
      </c>
      <c r="B34" s="5" t="s">
        <v>99</v>
      </c>
      <c r="C34" s="6" t="s">
        <v>44</v>
      </c>
      <c r="D34" s="6" t="s">
        <v>100</v>
      </c>
      <c r="E34" s="24">
        <v>15.8</v>
      </c>
      <c r="F34" s="24">
        <v>6.5</v>
      </c>
      <c r="G34" s="62">
        <v>8.6999999999999993</v>
      </c>
      <c r="H34" s="54">
        <v>153</v>
      </c>
      <c r="I34" s="24">
        <v>2.4</v>
      </c>
      <c r="J34" s="24">
        <v>4.9000000000000004</v>
      </c>
      <c r="K34" s="16">
        <v>3.9</v>
      </c>
      <c r="L34" s="16">
        <v>3.9</v>
      </c>
      <c r="M34" s="16"/>
      <c r="N34" s="21">
        <f t="shared" si="7"/>
        <v>3.9</v>
      </c>
      <c r="O34" s="43">
        <v>3.3</v>
      </c>
      <c r="P34" s="43">
        <v>3.2</v>
      </c>
      <c r="Q34" s="44">
        <f t="shared" si="0"/>
        <v>3.25</v>
      </c>
      <c r="R34" s="18">
        <v>2.702</v>
      </c>
      <c r="S34" s="18">
        <v>2.6589999999999998</v>
      </c>
      <c r="T34" s="23">
        <f t="shared" si="1"/>
        <v>2.6804999999999999</v>
      </c>
      <c r="U34" s="18">
        <v>2.4809999999999999</v>
      </c>
      <c r="V34" s="18">
        <v>2.4780000000000002</v>
      </c>
      <c r="W34" s="23">
        <f t="shared" si="8"/>
        <v>2.4794999999999998</v>
      </c>
      <c r="X34" s="18">
        <v>0.11600000000000001</v>
      </c>
      <c r="Y34" s="18">
        <v>0.112</v>
      </c>
      <c r="Z34" s="22">
        <f t="shared" si="2"/>
        <v>0.114</v>
      </c>
      <c r="AA34" s="20">
        <v>2.1389999999999998</v>
      </c>
      <c r="AB34" s="20">
        <v>2.19</v>
      </c>
      <c r="AC34" s="22">
        <f t="shared" si="3"/>
        <v>2.1644999999999999</v>
      </c>
      <c r="AD34" s="105">
        <f t="shared" si="9"/>
        <v>9.5814705504390645</v>
      </c>
      <c r="AE34" s="105">
        <f t="shared" si="10"/>
        <v>0.10436811288369255</v>
      </c>
      <c r="AF34" s="103">
        <f t="shared" si="11"/>
        <v>154.52987791818373</v>
      </c>
      <c r="AG34" s="20">
        <v>0.157</v>
      </c>
      <c r="AH34" s="20">
        <v>0.16300000000000001</v>
      </c>
      <c r="AI34" s="22">
        <f t="shared" si="4"/>
        <v>0.16</v>
      </c>
      <c r="AJ34" s="20">
        <v>0.11600000000000001</v>
      </c>
      <c r="AK34" s="20">
        <v>0.11600000000000001</v>
      </c>
      <c r="AL34" s="22">
        <f t="shared" si="12"/>
        <v>0.11600000000000001</v>
      </c>
      <c r="AM34" s="20">
        <v>0.114</v>
      </c>
      <c r="AN34" s="20">
        <v>0.115</v>
      </c>
      <c r="AO34" s="22">
        <f t="shared" si="13"/>
        <v>0.1145</v>
      </c>
      <c r="AP34" s="20">
        <v>10.157</v>
      </c>
      <c r="AQ34" s="20">
        <v>10.331</v>
      </c>
      <c r="AR34" s="22">
        <f t="shared" si="5"/>
        <v>10.244</v>
      </c>
      <c r="AS34" s="103">
        <f t="shared" si="14"/>
        <v>288.9459284122641</v>
      </c>
      <c r="AT34" s="57">
        <v>0.10730000000000001</v>
      </c>
      <c r="AU34" s="57">
        <v>0.1082</v>
      </c>
      <c r="AV34" s="58">
        <f t="shared" si="6"/>
        <v>0.10775000000000001</v>
      </c>
      <c r="AW34" s="87">
        <v>7.74</v>
      </c>
      <c r="AX34" s="38">
        <v>6.8732178495652579E-2</v>
      </c>
      <c r="AY34" s="87">
        <v>3.22</v>
      </c>
      <c r="AZ34" s="87"/>
      <c r="BA34" s="38">
        <v>0.14115000259581553</v>
      </c>
      <c r="BB34">
        <f t="shared" si="16"/>
        <v>0.53480552145971971</v>
      </c>
      <c r="BD34" s="106">
        <f t="shared" si="15"/>
        <v>0.10436811288369255</v>
      </c>
      <c r="BE34" s="106"/>
    </row>
    <row r="35" spans="1:57" x14ac:dyDescent="0.3">
      <c r="A35" s="98" t="s">
        <v>30</v>
      </c>
      <c r="B35" s="5" t="s">
        <v>101</v>
      </c>
      <c r="C35" s="6" t="s">
        <v>44</v>
      </c>
      <c r="D35" s="6" t="s">
        <v>88</v>
      </c>
      <c r="E35" s="24">
        <v>17.399999999999999</v>
      </c>
      <c r="F35" s="24">
        <v>6.5</v>
      </c>
      <c r="G35" s="62">
        <v>9.4</v>
      </c>
      <c r="H35" s="54">
        <v>215</v>
      </c>
      <c r="I35" s="24">
        <v>2.7</v>
      </c>
      <c r="J35" s="24">
        <v>6.1</v>
      </c>
      <c r="K35" s="16">
        <v>4.5999999999999996</v>
      </c>
      <c r="L35" s="16">
        <v>4.8</v>
      </c>
      <c r="M35" s="16"/>
      <c r="N35" s="21">
        <f t="shared" si="7"/>
        <v>4.6999999999999993</v>
      </c>
      <c r="O35" s="43">
        <v>3.5</v>
      </c>
      <c r="P35" s="43">
        <v>3.4</v>
      </c>
      <c r="Q35" s="44">
        <f t="shared" si="0"/>
        <v>3.45</v>
      </c>
      <c r="R35" s="18">
        <v>2.99</v>
      </c>
      <c r="S35" s="18">
        <v>2.9580000000000002</v>
      </c>
      <c r="T35" s="23">
        <f t="shared" si="1"/>
        <v>2.9740000000000002</v>
      </c>
      <c r="U35" s="18">
        <v>2.6259999999999999</v>
      </c>
      <c r="V35" s="18">
        <v>2.64</v>
      </c>
      <c r="W35" s="23">
        <f t="shared" si="8"/>
        <v>2.633</v>
      </c>
      <c r="X35" s="18">
        <v>0.249</v>
      </c>
      <c r="Y35" s="18">
        <v>0.25</v>
      </c>
      <c r="Z35" s="22">
        <f t="shared" si="2"/>
        <v>0.2495</v>
      </c>
      <c r="AA35" s="20">
        <v>2.0409999999999999</v>
      </c>
      <c r="AB35" s="20">
        <v>2.0840000000000001</v>
      </c>
      <c r="AC35" s="22">
        <f t="shared" si="3"/>
        <v>2.0625</v>
      </c>
      <c r="AD35" s="105">
        <f t="shared" si="9"/>
        <v>9.1299528807025059</v>
      </c>
      <c r="AE35" s="105">
        <f t="shared" si="10"/>
        <v>0.10952959046630423</v>
      </c>
      <c r="AF35" s="103">
        <f t="shared" si="11"/>
        <v>147.24780466909405</v>
      </c>
      <c r="AG35" s="20">
        <v>0.16500000000000001</v>
      </c>
      <c r="AH35" s="20">
        <v>0.17</v>
      </c>
      <c r="AI35" s="22">
        <f t="shared" si="4"/>
        <v>0.16750000000000001</v>
      </c>
      <c r="AJ35" s="20">
        <v>6.9000000000000006E-2</v>
      </c>
      <c r="AK35" s="20">
        <v>6.8000000000000005E-2</v>
      </c>
      <c r="AL35" s="22">
        <f t="shared" si="12"/>
        <v>6.8500000000000005E-2</v>
      </c>
      <c r="AM35" s="20">
        <v>5.8000000000000003E-2</v>
      </c>
      <c r="AN35" s="20">
        <v>0.06</v>
      </c>
      <c r="AO35" s="22">
        <f t="shared" si="13"/>
        <v>5.8999999999999997E-2</v>
      </c>
      <c r="AP35" s="20">
        <v>18.952999999999999</v>
      </c>
      <c r="AQ35" s="20">
        <v>19.11</v>
      </c>
      <c r="AR35" s="22">
        <f t="shared" si="5"/>
        <v>19.031500000000001</v>
      </c>
      <c r="AS35" s="103">
        <f t="shared" si="14"/>
        <v>536.80929681550231</v>
      </c>
      <c r="AT35" s="57">
        <v>0.1028</v>
      </c>
      <c r="AU35" s="57">
        <v>0.1041</v>
      </c>
      <c r="AV35" s="58">
        <f t="shared" si="6"/>
        <v>0.10345</v>
      </c>
      <c r="AW35" s="87">
        <v>8.07</v>
      </c>
      <c r="AX35" s="38">
        <v>0.16495912796122233</v>
      </c>
      <c r="AY35" s="87">
        <v>2.42</v>
      </c>
      <c r="AZ35" s="87"/>
      <c r="BA35" s="38">
        <v>5.3286301309079957E-2</v>
      </c>
      <c r="BB35">
        <f t="shared" si="16"/>
        <v>0.27430188996838872</v>
      </c>
      <c r="BD35" s="106">
        <f t="shared" si="15"/>
        <v>0.10952959046630423</v>
      </c>
      <c r="BE35" s="106"/>
    </row>
    <row r="36" spans="1:57" x14ac:dyDescent="0.3">
      <c r="A36" s="94" t="s">
        <v>31</v>
      </c>
      <c r="B36" s="5" t="s">
        <v>102</v>
      </c>
      <c r="C36" s="6" t="s">
        <v>103</v>
      </c>
      <c r="D36" s="6" t="s">
        <v>36</v>
      </c>
      <c r="E36" s="24">
        <v>17</v>
      </c>
      <c r="F36" s="24">
        <v>6.5</v>
      </c>
      <c r="G36" s="62">
        <v>9.5</v>
      </c>
      <c r="H36" s="54">
        <v>126</v>
      </c>
      <c r="I36" s="24">
        <v>1.7</v>
      </c>
      <c r="J36" s="24">
        <v>4.4000000000000004</v>
      </c>
      <c r="K36" s="16">
        <v>3.3</v>
      </c>
      <c r="L36" s="16">
        <v>3.2</v>
      </c>
      <c r="M36" s="16"/>
      <c r="N36" s="21">
        <f t="shared" si="7"/>
        <v>3.25</v>
      </c>
      <c r="O36" s="43">
        <v>2.7</v>
      </c>
      <c r="P36" s="43">
        <v>2.6</v>
      </c>
      <c r="Q36" s="44">
        <f t="shared" si="0"/>
        <v>2.6500000000000004</v>
      </c>
      <c r="R36" s="18">
        <v>2.278</v>
      </c>
      <c r="S36" s="18">
        <v>2.2069999999999999</v>
      </c>
      <c r="T36" s="23">
        <f t="shared" si="1"/>
        <v>2.2424999999999997</v>
      </c>
      <c r="U36" s="18">
        <v>2.044</v>
      </c>
      <c r="V36" s="18">
        <v>2.028</v>
      </c>
      <c r="W36" s="23">
        <f t="shared" si="8"/>
        <v>2.036</v>
      </c>
      <c r="X36" s="18">
        <v>7.0000000000000007E-2</v>
      </c>
      <c r="Y36" s="18">
        <v>0.06</v>
      </c>
      <c r="Z36" s="22">
        <f t="shared" si="2"/>
        <v>6.5000000000000002E-2</v>
      </c>
      <c r="AA36" s="20">
        <v>1.831</v>
      </c>
      <c r="AB36" s="20">
        <v>1.863</v>
      </c>
      <c r="AC36" s="22">
        <f t="shared" si="3"/>
        <v>1.847</v>
      </c>
      <c r="AD36" s="105">
        <f t="shared" si="9"/>
        <v>8.1760111372884978</v>
      </c>
      <c r="AE36" s="105">
        <f t="shared" si="10"/>
        <v>0.12230903104317947</v>
      </c>
      <c r="AF36" s="103">
        <f t="shared" si="11"/>
        <v>131.86264010851718</v>
      </c>
      <c r="AG36" s="20">
        <v>9.0999999999999998E-2</v>
      </c>
      <c r="AH36" s="20">
        <v>9.4E-2</v>
      </c>
      <c r="AI36" s="22">
        <f t="shared" si="4"/>
        <v>9.2499999999999999E-2</v>
      </c>
      <c r="AJ36" s="20">
        <v>5.7000000000000002E-2</v>
      </c>
      <c r="AK36" s="20">
        <v>5.5E-2</v>
      </c>
      <c r="AL36" s="22">
        <f t="shared" si="12"/>
        <v>5.6000000000000001E-2</v>
      </c>
      <c r="AM36" s="20">
        <v>4.8000000000000001E-2</v>
      </c>
      <c r="AN36" s="20">
        <v>4.5999999999999999E-2</v>
      </c>
      <c r="AO36" s="22">
        <f t="shared" si="13"/>
        <v>4.7E-2</v>
      </c>
      <c r="AP36" s="20">
        <v>7.5670000000000002</v>
      </c>
      <c r="AQ36" s="20">
        <v>7.7</v>
      </c>
      <c r="AR36" s="22">
        <f t="shared" si="5"/>
        <v>7.6334999999999997</v>
      </c>
      <c r="AS36" s="103">
        <f t="shared" si="14"/>
        <v>215.31323160240314</v>
      </c>
      <c r="AT36" s="57">
        <v>8.7499999999999994E-2</v>
      </c>
      <c r="AU36" s="57">
        <v>8.8999999999999996E-2</v>
      </c>
      <c r="AV36" s="58">
        <f t="shared" si="6"/>
        <v>8.8249999999999995E-2</v>
      </c>
      <c r="AW36" s="87">
        <v>6.09</v>
      </c>
      <c r="AX36" s="38">
        <v>4.9985330278816284E-2</v>
      </c>
      <c r="AY36" s="87"/>
      <c r="AZ36" s="87">
        <v>2.94</v>
      </c>
      <c r="BA36" s="38">
        <v>4.3518058118978846E-2</v>
      </c>
      <c r="BC36">
        <f t="shared" si="17"/>
        <v>0.61242237240679387</v>
      </c>
      <c r="BD36" s="106"/>
      <c r="BE36" s="106">
        <f t="shared" si="18"/>
        <v>0.12230903104317947</v>
      </c>
    </row>
    <row r="37" spans="1:57" x14ac:dyDescent="0.3">
      <c r="A37" s="98" t="s">
        <v>32</v>
      </c>
      <c r="B37" s="5" t="s">
        <v>104</v>
      </c>
      <c r="C37" s="6" t="s">
        <v>44</v>
      </c>
      <c r="D37" s="6" t="s">
        <v>105</v>
      </c>
      <c r="E37" s="24">
        <v>19.899999999999999</v>
      </c>
      <c r="F37" s="24">
        <v>7.9</v>
      </c>
      <c r="G37" s="62">
        <v>9.6999999999999993</v>
      </c>
      <c r="H37" s="54">
        <v>163</v>
      </c>
      <c r="I37" s="24">
        <v>2.9</v>
      </c>
      <c r="J37" s="24">
        <v>7.5</v>
      </c>
      <c r="K37" s="16">
        <v>5.2</v>
      </c>
      <c r="L37" s="16">
        <v>5.2</v>
      </c>
      <c r="M37" s="16"/>
      <c r="N37" s="21">
        <f t="shared" si="7"/>
        <v>5.2</v>
      </c>
      <c r="O37" s="43">
        <v>4</v>
      </c>
      <c r="P37" s="43">
        <v>3.9</v>
      </c>
      <c r="Q37" s="44">
        <f t="shared" si="0"/>
        <v>3.95</v>
      </c>
      <c r="R37" s="18">
        <v>2.2890000000000001</v>
      </c>
      <c r="S37" s="18">
        <v>2.2349999999999999</v>
      </c>
      <c r="T37" s="23">
        <f t="shared" si="1"/>
        <v>2.262</v>
      </c>
      <c r="U37" s="18">
        <v>1.9870000000000001</v>
      </c>
      <c r="V37" s="18">
        <v>1.9830000000000001</v>
      </c>
      <c r="W37" s="23">
        <f t="shared" si="8"/>
        <v>1.9850000000000001</v>
      </c>
      <c r="X37" s="18">
        <v>7.0000000000000007E-2</v>
      </c>
      <c r="Y37" s="18">
        <v>7.0000000000000007E-2</v>
      </c>
      <c r="Z37" s="22">
        <f t="shared" si="2"/>
        <v>7.0000000000000007E-2</v>
      </c>
      <c r="AA37" s="20">
        <v>1.6060000000000001</v>
      </c>
      <c r="AB37" s="20">
        <v>1.629</v>
      </c>
      <c r="AC37" s="22">
        <f t="shared" si="3"/>
        <v>1.6175000000000002</v>
      </c>
      <c r="AD37" s="105">
        <f t="shared" si="9"/>
        <v>7.1600963803812387</v>
      </c>
      <c r="AE37" s="105">
        <f t="shared" si="10"/>
        <v>0.13966292447403553</v>
      </c>
      <c r="AF37" s="103">
        <f t="shared" si="11"/>
        <v>115.47797529806526</v>
      </c>
      <c r="AG37" s="20">
        <v>0.186</v>
      </c>
      <c r="AH37" s="20">
        <v>0.19600000000000001</v>
      </c>
      <c r="AI37" s="22">
        <f t="shared" si="4"/>
        <v>0.191</v>
      </c>
      <c r="AJ37" s="20">
        <v>0.105</v>
      </c>
      <c r="AK37" s="20">
        <v>0.106</v>
      </c>
      <c r="AL37" s="22">
        <f t="shared" si="12"/>
        <v>0.1055</v>
      </c>
      <c r="AM37" s="20">
        <v>9.4E-2</v>
      </c>
      <c r="AN37" s="20">
        <v>9.4E-2</v>
      </c>
      <c r="AO37" s="22">
        <f t="shared" si="13"/>
        <v>9.4E-2</v>
      </c>
      <c r="AP37" s="20">
        <v>9.9960000000000004</v>
      </c>
      <c r="AQ37" s="20">
        <v>10.087</v>
      </c>
      <c r="AR37" s="22">
        <f t="shared" si="5"/>
        <v>10.041499999999999</v>
      </c>
      <c r="AS37" s="103">
        <f t="shared" si="14"/>
        <v>283.23414097537585</v>
      </c>
      <c r="AT37" s="57">
        <v>0.1288</v>
      </c>
      <c r="AU37" s="57">
        <v>0.12970000000000001</v>
      </c>
      <c r="AV37" s="58">
        <f t="shared" si="6"/>
        <v>0.12925</v>
      </c>
      <c r="AW37" s="87">
        <v>7.3</v>
      </c>
      <c r="AX37" s="38">
        <v>0.13847234548606047</v>
      </c>
      <c r="AY37" s="87">
        <v>3.37</v>
      </c>
      <c r="AZ37" s="87"/>
      <c r="BA37" s="38">
        <v>1.3312886045589684E-2</v>
      </c>
      <c r="BB37">
        <f t="shared" si="16"/>
        <v>0.40771206077202687</v>
      </c>
      <c r="BD37" s="106">
        <f t="shared" si="15"/>
        <v>0.13966292447403553</v>
      </c>
      <c r="BE37" s="106"/>
    </row>
    <row r="38" spans="1:57" x14ac:dyDescent="0.3">
      <c r="A38" s="94" t="s">
        <v>33</v>
      </c>
      <c r="B38" s="5" t="s">
        <v>106</v>
      </c>
      <c r="C38" s="6" t="s">
        <v>107</v>
      </c>
      <c r="D38" s="6" t="s">
        <v>36</v>
      </c>
      <c r="E38" s="24">
        <v>17.5</v>
      </c>
      <c r="F38" s="24">
        <v>7.1</v>
      </c>
      <c r="G38" s="62">
        <v>9.4</v>
      </c>
      <c r="H38" s="54">
        <v>131</v>
      </c>
      <c r="I38" s="24">
        <v>1.9</v>
      </c>
      <c r="J38" s="24">
        <v>4.5999999999999996</v>
      </c>
      <c r="K38" s="16">
        <v>3.1</v>
      </c>
      <c r="L38" s="16">
        <v>3.5</v>
      </c>
      <c r="M38" s="16"/>
      <c r="N38" s="21">
        <f t="shared" si="7"/>
        <v>3.3</v>
      </c>
      <c r="O38" s="43">
        <v>2.7</v>
      </c>
      <c r="P38" s="43">
        <v>2.5</v>
      </c>
      <c r="Q38" s="44">
        <f t="shared" si="0"/>
        <v>2.6</v>
      </c>
      <c r="R38" s="18">
        <v>2.3410000000000002</v>
      </c>
      <c r="S38" s="18">
        <v>2.2959999999999998</v>
      </c>
      <c r="T38" s="23">
        <f t="shared" si="1"/>
        <v>2.3185000000000002</v>
      </c>
      <c r="U38" s="18">
        <v>2.0790000000000002</v>
      </c>
      <c r="V38" s="18">
        <v>2.0920000000000001</v>
      </c>
      <c r="W38" s="23">
        <f t="shared" si="8"/>
        <v>2.0855000000000001</v>
      </c>
      <c r="X38" s="18">
        <v>8.1000000000000003E-2</v>
      </c>
      <c r="Y38" s="18">
        <v>0.08</v>
      </c>
      <c r="Z38" s="22">
        <f t="shared" si="2"/>
        <v>8.0500000000000002E-2</v>
      </c>
      <c r="AA38" s="20">
        <v>1.8520000000000001</v>
      </c>
      <c r="AB38" s="20">
        <v>1.905</v>
      </c>
      <c r="AC38" s="22">
        <f t="shared" si="3"/>
        <v>1.8785000000000001</v>
      </c>
      <c r="AD38" s="105">
        <f t="shared" si="9"/>
        <v>8.3154504176483197</v>
      </c>
      <c r="AE38" s="105">
        <f t="shared" si="10"/>
        <v>0.12025806778640002</v>
      </c>
      <c r="AF38" s="103">
        <f t="shared" si="11"/>
        <v>134.11151567073611</v>
      </c>
      <c r="AG38" s="20">
        <v>0.10100000000000001</v>
      </c>
      <c r="AH38" s="20">
        <v>0.106</v>
      </c>
      <c r="AI38" s="22">
        <f t="shared" si="4"/>
        <v>0.10350000000000001</v>
      </c>
      <c r="AJ38" s="20">
        <v>5.8000000000000003E-2</v>
      </c>
      <c r="AK38" s="20">
        <v>5.7000000000000002E-2</v>
      </c>
      <c r="AL38" s="22">
        <f t="shared" si="12"/>
        <v>5.7500000000000002E-2</v>
      </c>
      <c r="AM38" s="20">
        <v>5.1999999999999998E-2</v>
      </c>
      <c r="AN38" s="20">
        <v>5.1999999999999998E-2</v>
      </c>
      <c r="AO38" s="22">
        <f t="shared" si="13"/>
        <v>5.1999999999999998E-2</v>
      </c>
      <c r="AP38" s="20">
        <v>8.0090000000000003</v>
      </c>
      <c r="AQ38" s="20">
        <v>8.1999999999999993</v>
      </c>
      <c r="AR38" s="22">
        <f t="shared" si="5"/>
        <v>8.1044999999999998</v>
      </c>
      <c r="AS38" s="103">
        <f t="shared" si="14"/>
        <v>228.59842608523962</v>
      </c>
      <c r="AT38" s="57">
        <v>8.6499999999999994E-2</v>
      </c>
      <c r="AU38" s="57">
        <v>8.7099999999999997E-2</v>
      </c>
      <c r="AV38" s="58">
        <f t="shared" si="6"/>
        <v>8.6799999999999988E-2</v>
      </c>
      <c r="AW38" s="87">
        <v>6.22</v>
      </c>
      <c r="AX38" s="38">
        <v>7.5622165453244558E-2</v>
      </c>
      <c r="AY38" s="87"/>
      <c r="AZ38" s="87">
        <v>2.95</v>
      </c>
      <c r="BA38" s="38">
        <v>0.26741945351265634</v>
      </c>
      <c r="BC38">
        <f t="shared" si="17"/>
        <v>0.58666858721384507</v>
      </c>
      <c r="BD38" s="106"/>
      <c r="BE38" s="106">
        <f t="shared" si="18"/>
        <v>0.12025806778640002</v>
      </c>
    </row>
    <row r="39" spans="1:57" x14ac:dyDescent="0.3">
      <c r="A39" s="50" t="s">
        <v>137</v>
      </c>
      <c r="B39" s="5" t="s">
        <v>138</v>
      </c>
      <c r="C39" s="6"/>
      <c r="D39" s="6"/>
      <c r="E39" s="24">
        <v>17.600000000000001</v>
      </c>
      <c r="F39" s="24">
        <v>6.9</v>
      </c>
      <c r="G39" s="62">
        <v>8.5</v>
      </c>
      <c r="H39" s="54">
        <v>313</v>
      </c>
      <c r="I39" s="24">
        <v>12.1</v>
      </c>
      <c r="J39" s="24">
        <v>16.399999999999999</v>
      </c>
      <c r="K39" s="4">
        <v>13.1</v>
      </c>
      <c r="L39" s="4">
        <v>15.2</v>
      </c>
      <c r="M39" s="4">
        <v>14.8</v>
      </c>
      <c r="N39" s="21">
        <f t="shared" si="7"/>
        <v>14.366666666666665</v>
      </c>
      <c r="O39" s="43">
        <v>5.3</v>
      </c>
      <c r="P39" s="43">
        <v>5.2</v>
      </c>
      <c r="Q39" s="44">
        <f t="shared" si="0"/>
        <v>5.25</v>
      </c>
      <c r="R39" s="18">
        <v>9.9</v>
      </c>
      <c r="S39" s="18">
        <v>9.9350000000000005</v>
      </c>
      <c r="T39" s="23">
        <f t="shared" si="1"/>
        <v>9.9175000000000004</v>
      </c>
      <c r="U39" s="4">
        <v>8.0820000000000007</v>
      </c>
      <c r="V39" s="4">
        <v>8.0570000000000004</v>
      </c>
      <c r="W39" s="51">
        <f t="shared" si="8"/>
        <v>8.0695000000000014</v>
      </c>
      <c r="X39" s="18">
        <v>3.61</v>
      </c>
      <c r="Y39" s="18">
        <v>3.5640000000000001</v>
      </c>
      <c r="Z39" s="22">
        <f t="shared" si="2"/>
        <v>3.5869999999999997</v>
      </c>
      <c r="AA39" s="20">
        <v>3.8639999999999999</v>
      </c>
      <c r="AB39" s="20">
        <v>3.992</v>
      </c>
      <c r="AC39" s="22">
        <f t="shared" si="3"/>
        <v>3.9279999999999999</v>
      </c>
      <c r="AD39" s="105">
        <f t="shared" si="9"/>
        <v>17.387856928678517</v>
      </c>
      <c r="AE39" s="105">
        <f t="shared" si="10"/>
        <v>5.7511400289397274E-2</v>
      </c>
      <c r="AF39" s="103">
        <f t="shared" si="11"/>
        <v>280.43121296494604</v>
      </c>
      <c r="AG39" s="20">
        <v>0.79800000000000004</v>
      </c>
      <c r="AH39" s="20">
        <v>0.80200000000000005</v>
      </c>
      <c r="AI39" s="22">
        <f t="shared" si="4"/>
        <v>0.8</v>
      </c>
      <c r="AJ39" s="5">
        <v>0.28599999999999998</v>
      </c>
      <c r="AK39" s="5">
        <v>0.28499999999999998</v>
      </c>
      <c r="AL39" s="52">
        <f t="shared" si="12"/>
        <v>0.28549999999999998</v>
      </c>
      <c r="AM39" s="5">
        <v>0.27600000000000002</v>
      </c>
      <c r="AN39" s="5">
        <v>0.26800000000000002</v>
      </c>
      <c r="AO39" s="52">
        <f t="shared" si="13"/>
        <v>0.27200000000000002</v>
      </c>
      <c r="AP39" s="20">
        <v>33.463999999999999</v>
      </c>
      <c r="AQ39" s="20">
        <v>34.417000000000002</v>
      </c>
      <c r="AR39" s="22">
        <f t="shared" si="5"/>
        <v>33.9405</v>
      </c>
      <c r="AS39" s="103">
        <f t="shared" si="14"/>
        <v>957.33788395904423</v>
      </c>
      <c r="AT39" s="57">
        <v>0.1031</v>
      </c>
      <c r="AU39" s="57">
        <v>0.1047</v>
      </c>
      <c r="AV39" s="58">
        <f t="shared" si="6"/>
        <v>0.10389999999999999</v>
      </c>
      <c r="AW39" s="91">
        <v>11.48</v>
      </c>
      <c r="AX39" s="18">
        <v>0.14502368981375452</v>
      </c>
      <c r="AY39" s="91">
        <v>0.36</v>
      </c>
      <c r="BA39" s="18">
        <v>0.24724272578270967</v>
      </c>
      <c r="BB39">
        <f>AF39/AS39</f>
        <v>0.29292814758905239</v>
      </c>
      <c r="BE39" s="106">
        <f>AE39</f>
        <v>5.7511400289397274E-2</v>
      </c>
    </row>
    <row r="40" spans="1:57" x14ac:dyDescent="0.3">
      <c r="AW40" s="90"/>
      <c r="AX40" s="89"/>
      <c r="AY40" s="89"/>
      <c r="AZ40" s="90"/>
      <c r="BA40" s="89"/>
    </row>
    <row r="41" spans="1:57" x14ac:dyDescent="0.3">
      <c r="AW41" s="84"/>
      <c r="AX41" s="84"/>
      <c r="AY41" s="84"/>
      <c r="AZ41" s="84"/>
      <c r="BA41" s="84"/>
    </row>
    <row r="42" spans="1:57" x14ac:dyDescent="0.3">
      <c r="AW42" s="84"/>
      <c r="AX42" s="84"/>
      <c r="AY42" s="84"/>
      <c r="AZ42" s="84"/>
      <c r="BA42" s="84"/>
    </row>
    <row r="43" spans="1:57" x14ac:dyDescent="0.3">
      <c r="AW43" s="84"/>
      <c r="AX43" s="84"/>
      <c r="AY43" s="84"/>
      <c r="AZ43" s="84"/>
      <c r="BA43" s="84"/>
    </row>
    <row r="44" spans="1:57" x14ac:dyDescent="0.3">
      <c r="AW44" s="84"/>
      <c r="AX44" s="84"/>
      <c r="AY44" s="84"/>
      <c r="AZ44" s="84"/>
      <c r="BA44" s="84"/>
    </row>
  </sheetData>
  <mergeCells count="20">
    <mergeCell ref="X1:Z1"/>
    <mergeCell ref="AA1:AC1"/>
    <mergeCell ref="K1:N1"/>
    <mergeCell ref="O1:Q1"/>
    <mergeCell ref="R1:T1"/>
    <mergeCell ref="U1:W1"/>
    <mergeCell ref="J1:J2"/>
    <mergeCell ref="I1:I2"/>
    <mergeCell ref="A1:A2"/>
    <mergeCell ref="B1:B2"/>
    <mergeCell ref="C1:C2"/>
    <mergeCell ref="D1:D2"/>
    <mergeCell ref="E1:H1"/>
    <mergeCell ref="AG1:AI1"/>
    <mergeCell ref="AJ1:AL1"/>
    <mergeCell ref="AM1:AO1"/>
    <mergeCell ref="AW1:AX1"/>
    <mergeCell ref="AZ1:BA1"/>
    <mergeCell ref="AP1:AR1"/>
    <mergeCell ref="AT1:AV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44"/>
  <sheetViews>
    <sheetView zoomScale="70" zoomScaleNormal="70" workbookViewId="0">
      <pane xSplit="4" ySplit="2" topLeftCell="BC3" activePane="bottomRight" state="frozen"/>
      <selection pane="topRight" activeCell="E1" sqref="E1"/>
      <selection pane="bottomLeft" activeCell="A3" sqref="A3"/>
      <selection pane="bottomRight" activeCell="AZ10" sqref="AZ10"/>
    </sheetView>
  </sheetViews>
  <sheetFormatPr defaultRowHeight="16.5" x14ac:dyDescent="0.3"/>
  <cols>
    <col min="1" max="1" width="9" style="1"/>
    <col min="2" max="2" width="29.875" customWidth="1"/>
    <col min="3" max="3" width="14.75" style="2" customWidth="1"/>
    <col min="4" max="4" width="10.375" style="2" customWidth="1"/>
    <col min="5" max="16" width="9" style="1"/>
    <col min="17" max="17" width="9" style="3"/>
    <col min="18" max="25" width="9" style="1"/>
  </cols>
  <sheetData>
    <row r="1" spans="1:57" s="1" customFormat="1" x14ac:dyDescent="0.3">
      <c r="A1" s="291" t="s">
        <v>118</v>
      </c>
      <c r="B1" s="293" t="s">
        <v>119</v>
      </c>
      <c r="C1" s="295" t="s">
        <v>120</v>
      </c>
      <c r="D1" s="295" t="s">
        <v>121</v>
      </c>
      <c r="E1" s="293" t="s">
        <v>122</v>
      </c>
      <c r="F1" s="293"/>
      <c r="G1" s="293"/>
      <c r="H1" s="293"/>
      <c r="I1" s="300" t="s">
        <v>123</v>
      </c>
      <c r="J1" s="301" t="s">
        <v>133</v>
      </c>
      <c r="K1" s="297" t="s">
        <v>124</v>
      </c>
      <c r="L1" s="298"/>
      <c r="M1" s="298"/>
      <c r="N1" s="299"/>
      <c r="O1" s="297" t="s">
        <v>125</v>
      </c>
      <c r="P1" s="298"/>
      <c r="Q1" s="299"/>
      <c r="R1" s="297" t="s">
        <v>135</v>
      </c>
      <c r="S1" s="298"/>
      <c r="T1" s="299"/>
      <c r="U1" s="297" t="s">
        <v>126</v>
      </c>
      <c r="V1" s="298"/>
      <c r="W1" s="299"/>
      <c r="X1" s="297" t="s">
        <v>127</v>
      </c>
      <c r="Y1" s="298"/>
      <c r="Z1" s="299"/>
      <c r="AA1" s="297" t="s">
        <v>128</v>
      </c>
      <c r="AB1" s="298"/>
      <c r="AC1" s="299"/>
      <c r="AD1" s="102" t="s">
        <v>163</v>
      </c>
      <c r="AE1" s="102" t="s">
        <v>168</v>
      </c>
      <c r="AF1" s="102" t="s">
        <v>166</v>
      </c>
      <c r="AG1" s="297" t="s">
        <v>129</v>
      </c>
      <c r="AH1" s="298"/>
      <c r="AI1" s="299"/>
      <c r="AJ1" s="297" t="s">
        <v>130</v>
      </c>
      <c r="AK1" s="298"/>
      <c r="AL1" s="299"/>
      <c r="AM1" s="297" t="s">
        <v>131</v>
      </c>
      <c r="AN1" s="298"/>
      <c r="AO1" s="299"/>
      <c r="AP1" s="297" t="s">
        <v>132</v>
      </c>
      <c r="AQ1" s="298"/>
      <c r="AR1" s="299"/>
      <c r="AS1" s="102" t="s">
        <v>165</v>
      </c>
      <c r="AT1" s="297" t="s">
        <v>134</v>
      </c>
      <c r="AU1" s="298"/>
      <c r="AV1" s="299"/>
      <c r="AW1" s="297" t="s">
        <v>160</v>
      </c>
      <c r="AX1" s="298"/>
      <c r="AY1" s="167"/>
      <c r="AZ1" s="297" t="s">
        <v>161</v>
      </c>
      <c r="BA1" s="298"/>
      <c r="BB1" s="1" t="s">
        <v>164</v>
      </c>
      <c r="BD1" s="1" t="s">
        <v>167</v>
      </c>
    </row>
    <row r="2" spans="1:57" s="1" customFormat="1" ht="17.25" thickBot="1" x14ac:dyDescent="0.35">
      <c r="A2" s="292"/>
      <c r="B2" s="294"/>
      <c r="C2" s="296"/>
      <c r="D2" s="296"/>
      <c r="E2" s="166" t="s">
        <v>111</v>
      </c>
      <c r="F2" s="166" t="s">
        <v>110</v>
      </c>
      <c r="G2" s="166" t="s">
        <v>112</v>
      </c>
      <c r="H2" s="166" t="s">
        <v>113</v>
      </c>
      <c r="I2" s="294"/>
      <c r="J2" s="302"/>
      <c r="K2" s="13" t="s">
        <v>115</v>
      </c>
      <c r="L2" s="13" t="s">
        <v>116</v>
      </c>
      <c r="M2" s="13" t="s">
        <v>117</v>
      </c>
      <c r="N2" s="166" t="s">
        <v>114</v>
      </c>
      <c r="O2" s="13" t="s">
        <v>115</v>
      </c>
      <c r="P2" s="13" t="s">
        <v>116</v>
      </c>
      <c r="Q2" s="166" t="s">
        <v>114</v>
      </c>
      <c r="R2" s="13" t="s">
        <v>115</v>
      </c>
      <c r="S2" s="13" t="s">
        <v>116</v>
      </c>
      <c r="T2" s="166" t="s">
        <v>114</v>
      </c>
      <c r="U2" s="13" t="s">
        <v>115</v>
      </c>
      <c r="V2" s="13" t="s">
        <v>116</v>
      </c>
      <c r="W2" s="166" t="s">
        <v>114</v>
      </c>
      <c r="X2" s="13" t="s">
        <v>115</v>
      </c>
      <c r="Y2" s="13" t="s">
        <v>116</v>
      </c>
      <c r="Z2" s="166" t="s">
        <v>114</v>
      </c>
      <c r="AA2" s="13" t="s">
        <v>115</v>
      </c>
      <c r="AB2" s="13" t="s">
        <v>116</v>
      </c>
      <c r="AC2" s="166" t="s">
        <v>114</v>
      </c>
      <c r="AD2" s="104"/>
      <c r="AE2" s="104"/>
      <c r="AF2" s="104"/>
      <c r="AG2" s="13" t="s">
        <v>115</v>
      </c>
      <c r="AH2" s="13" t="s">
        <v>116</v>
      </c>
      <c r="AI2" s="166" t="s">
        <v>114</v>
      </c>
      <c r="AJ2" s="13" t="s">
        <v>115</v>
      </c>
      <c r="AK2" s="13" t="s">
        <v>116</v>
      </c>
      <c r="AL2" s="166" t="s">
        <v>114</v>
      </c>
      <c r="AM2" s="13" t="s">
        <v>115</v>
      </c>
      <c r="AN2" s="13" t="s">
        <v>116</v>
      </c>
      <c r="AO2" s="166" t="s">
        <v>114</v>
      </c>
      <c r="AP2" s="13" t="s">
        <v>115</v>
      </c>
      <c r="AQ2" s="13" t="s">
        <v>116</v>
      </c>
      <c r="AR2" s="166" t="s">
        <v>114</v>
      </c>
      <c r="AS2" s="166"/>
      <c r="AT2" s="13" t="s">
        <v>115</v>
      </c>
      <c r="AU2" s="13" t="s">
        <v>116</v>
      </c>
      <c r="AV2" s="166" t="s">
        <v>114</v>
      </c>
      <c r="AW2" s="85" t="s">
        <v>114</v>
      </c>
      <c r="AX2" s="88" t="s">
        <v>162</v>
      </c>
      <c r="AY2" s="88"/>
      <c r="AZ2" s="85" t="s">
        <v>114</v>
      </c>
      <c r="BA2" s="88" t="s">
        <v>162</v>
      </c>
    </row>
    <row r="3" spans="1:57" x14ac:dyDescent="0.3">
      <c r="A3" s="8" t="s">
        <v>136</v>
      </c>
      <c r="B3" s="9" t="s">
        <v>34</v>
      </c>
      <c r="C3" s="10" t="s">
        <v>35</v>
      </c>
      <c r="D3" s="10" t="s">
        <v>36</v>
      </c>
      <c r="E3" s="21">
        <v>14.8</v>
      </c>
      <c r="F3" s="21">
        <v>7.7</v>
      </c>
      <c r="G3" s="61">
        <v>10.1</v>
      </c>
      <c r="H3" s="11">
        <v>96</v>
      </c>
      <c r="I3" s="21">
        <v>1.6</v>
      </c>
      <c r="J3" s="21">
        <v>3.4</v>
      </c>
      <c r="K3" s="15">
        <v>2</v>
      </c>
      <c r="L3" s="15">
        <v>2.1</v>
      </c>
      <c r="M3" s="15"/>
      <c r="N3" s="21">
        <f>AVERAGE(K3:M3)</f>
        <v>2.0499999999999998</v>
      </c>
      <c r="O3" s="42">
        <v>1.9</v>
      </c>
      <c r="P3" s="42">
        <v>1.8</v>
      </c>
      <c r="Q3" s="44">
        <f t="shared" ref="Q3:Q39" si="0">AVERAGE(O3:P3)</f>
        <v>1.85</v>
      </c>
      <c r="R3" s="17">
        <v>1.2170000000000001</v>
      </c>
      <c r="S3" s="17">
        <v>1.2130000000000001</v>
      </c>
      <c r="T3" s="23">
        <f t="shared" ref="T3:T39" si="1">AVERAGE(R3:S3)</f>
        <v>1.2150000000000001</v>
      </c>
      <c r="U3" s="17">
        <v>1.167</v>
      </c>
      <c r="V3" s="17">
        <v>1.171</v>
      </c>
      <c r="W3" s="23">
        <f>AVERAGE(U3:V3)</f>
        <v>1.169</v>
      </c>
      <c r="X3" s="17">
        <v>1.7999999999999999E-2</v>
      </c>
      <c r="Y3" s="17">
        <v>2.1000000000000001E-2</v>
      </c>
      <c r="Z3" s="22">
        <f t="shared" ref="Z3:Z39" si="2">AVERAGE(X3:Y3)</f>
        <v>1.95E-2</v>
      </c>
      <c r="AA3" s="19">
        <v>1.012</v>
      </c>
      <c r="AB3" s="19">
        <v>1.0549999999999999</v>
      </c>
      <c r="AC3" s="22">
        <f t="shared" ref="AC3:AC39" si="3">AVERAGE(AA3:AB3)</f>
        <v>1.0335000000000001</v>
      </c>
      <c r="AD3" s="105">
        <f>(AC3*62.004)/14.007</f>
        <v>4.5749363889483838</v>
      </c>
      <c r="AE3" s="105">
        <f>1/AD3</f>
        <v>0.21858227415263901</v>
      </c>
      <c r="AF3" s="103">
        <f>((AD3*0.001)/62.004)*1000*1000</f>
        <v>73.784536303276937</v>
      </c>
      <c r="AG3" s="19">
        <v>4.5999999999999999E-2</v>
      </c>
      <c r="AH3" s="19">
        <v>4.3999999999999997E-2</v>
      </c>
      <c r="AI3" s="22">
        <f t="shared" ref="AI3:AI39" si="4">AVERAGE(AG3:AH3)</f>
        <v>4.4999999999999998E-2</v>
      </c>
      <c r="AJ3" s="19">
        <v>2.8000000000000001E-2</v>
      </c>
      <c r="AK3" s="19">
        <v>2.5000000000000001E-2</v>
      </c>
      <c r="AL3" s="22">
        <f>AVERAGE(AJ3:AK3)</f>
        <v>2.6500000000000003E-2</v>
      </c>
      <c r="AM3" s="19">
        <v>1.7999999999999999E-2</v>
      </c>
      <c r="AN3" s="19">
        <v>1.6E-2</v>
      </c>
      <c r="AO3" s="22">
        <f>AVERAGE(AM3:AN3)</f>
        <v>1.7000000000000001E-2</v>
      </c>
      <c r="AP3" s="19">
        <v>8.0079999999999991</v>
      </c>
      <c r="AQ3" s="19">
        <v>8.1319999999999997</v>
      </c>
      <c r="AR3" s="22">
        <f t="shared" ref="AR3:AR39" si="5">AVERAGE(AP3:AQ3)</f>
        <v>8.07</v>
      </c>
      <c r="AS3" s="103">
        <f>((AR3*0.001)/35.453)*1000*1000</f>
        <v>227.62530674414015</v>
      </c>
      <c r="AT3" s="55">
        <v>7.0900000000000005E-2</v>
      </c>
      <c r="AU3" s="55">
        <v>7.1199999999999999E-2</v>
      </c>
      <c r="AV3" s="56">
        <f t="shared" ref="AV3:AV39" si="6">AVERAGE(AT3:AU3)</f>
        <v>7.1050000000000002E-2</v>
      </c>
      <c r="AW3" s="86">
        <v>3.3</v>
      </c>
      <c r="AX3" s="36">
        <v>8.5194810179747102E-2</v>
      </c>
      <c r="AY3" s="86"/>
      <c r="AZ3" s="86">
        <v>2.48</v>
      </c>
      <c r="BA3" s="36">
        <v>0.12726985427715479</v>
      </c>
      <c r="BC3">
        <f>AF3/AS3</f>
        <v>0.32414909114746926</v>
      </c>
      <c r="BD3" s="106"/>
      <c r="BE3" s="106">
        <f>AE3</f>
        <v>0.21858227415263901</v>
      </c>
    </row>
    <row r="4" spans="1:57" x14ac:dyDescent="0.3">
      <c r="A4" s="98" t="s">
        <v>37</v>
      </c>
      <c r="B4" s="5" t="s">
        <v>38</v>
      </c>
      <c r="C4" s="6" t="s">
        <v>39</v>
      </c>
      <c r="D4" s="6" t="s">
        <v>40</v>
      </c>
      <c r="E4" s="24">
        <v>16.100000000000001</v>
      </c>
      <c r="F4" s="24">
        <v>7.3</v>
      </c>
      <c r="G4" s="62">
        <v>9.6999999999999993</v>
      </c>
      <c r="H4" s="165">
        <v>67</v>
      </c>
      <c r="I4" s="24">
        <v>1.7</v>
      </c>
      <c r="J4" s="24">
        <v>3.6</v>
      </c>
      <c r="K4" s="16">
        <v>2.7</v>
      </c>
      <c r="L4" s="16">
        <v>2.2999999999999998</v>
      </c>
      <c r="M4" s="16"/>
      <c r="N4" s="21">
        <f t="shared" ref="N4:N39" si="7">AVERAGE(K4:M4)</f>
        <v>2.5</v>
      </c>
      <c r="O4" s="43">
        <v>2.1</v>
      </c>
      <c r="P4" s="43">
        <v>1.9</v>
      </c>
      <c r="Q4" s="44">
        <f t="shared" si="0"/>
        <v>2</v>
      </c>
      <c r="R4" s="18">
        <v>1.246</v>
      </c>
      <c r="S4" s="18">
        <v>1.298</v>
      </c>
      <c r="T4" s="23">
        <f t="shared" si="1"/>
        <v>1.272</v>
      </c>
      <c r="U4" s="18">
        <v>1.2050000000000001</v>
      </c>
      <c r="V4" s="18">
        <v>1.216</v>
      </c>
      <c r="W4" s="23">
        <f t="shared" ref="W4:W39" si="8">AVERAGE(U4:V4)</f>
        <v>1.2105000000000001</v>
      </c>
      <c r="X4" s="18">
        <v>2.5999999999999999E-2</v>
      </c>
      <c r="Y4" s="18">
        <v>2.5999999999999999E-2</v>
      </c>
      <c r="Z4" s="22">
        <f t="shared" si="2"/>
        <v>2.5999999999999999E-2</v>
      </c>
      <c r="AA4" s="20">
        <v>1.0209999999999999</v>
      </c>
      <c r="AB4" s="20">
        <v>1.087</v>
      </c>
      <c r="AC4" s="22">
        <f t="shared" si="3"/>
        <v>1.0539999999999998</v>
      </c>
      <c r="AD4" s="105">
        <f t="shared" ref="AD4:AD39" si="9">(AC4*62.004)/14.007</f>
        <v>4.6656825872777885</v>
      </c>
      <c r="AE4" s="105">
        <f t="shared" ref="AE4:AE39" si="10">1/AD4</f>
        <v>0.21433091113543884</v>
      </c>
      <c r="AF4" s="103">
        <f t="shared" ref="AF4:AF39" si="11">((AD4*0.001)/62.004)*1000*1000</f>
        <v>75.248090240593982</v>
      </c>
      <c r="AG4" s="20">
        <v>4.2000000000000003E-2</v>
      </c>
      <c r="AH4" s="20">
        <v>0.04</v>
      </c>
      <c r="AI4" s="22">
        <f t="shared" si="4"/>
        <v>4.1000000000000002E-2</v>
      </c>
      <c r="AJ4" s="20">
        <v>1.7000000000000001E-2</v>
      </c>
      <c r="AK4" s="20">
        <v>1.6E-2</v>
      </c>
      <c r="AL4" s="22">
        <f t="shared" ref="AL4:AL39" si="12">AVERAGE(AJ4:AK4)</f>
        <v>1.6500000000000001E-2</v>
      </c>
      <c r="AM4" s="20">
        <v>7.0000000000000001E-3</v>
      </c>
      <c r="AN4" s="20">
        <v>6.0000000000000001E-3</v>
      </c>
      <c r="AO4" s="22">
        <f t="shared" ref="AO4:AO39" si="13">AVERAGE(AM4:AN4)</f>
        <v>6.5000000000000006E-3</v>
      </c>
      <c r="AP4" s="20">
        <v>4.2240000000000002</v>
      </c>
      <c r="AQ4" s="20">
        <v>4.4139999999999997</v>
      </c>
      <c r="AR4" s="22">
        <f t="shared" si="5"/>
        <v>4.319</v>
      </c>
      <c r="AS4" s="103">
        <f t="shared" ref="AS4:AS39" si="14">((AR4*0.001)/35.453)*1000*1000</f>
        <v>121.82325896257015</v>
      </c>
      <c r="AT4" s="57">
        <v>7.4999999999999997E-2</v>
      </c>
      <c r="AU4" s="57">
        <v>7.5499999999999998E-2</v>
      </c>
      <c r="AV4" s="58">
        <f t="shared" si="6"/>
        <v>7.5249999999999997E-2</v>
      </c>
      <c r="AW4" s="87">
        <v>3.52</v>
      </c>
      <c r="AX4" s="38">
        <v>0.1712671186617436</v>
      </c>
      <c r="AY4" s="87">
        <v>3.04</v>
      </c>
      <c r="AZ4" s="87"/>
      <c r="BA4" s="38">
        <v>4.9198900258915747E-2</v>
      </c>
      <c r="BB4">
        <f>AF4/AS4</f>
        <v>0.61768245966653823</v>
      </c>
      <c r="BD4" s="106">
        <f t="shared" ref="BD4:BD37" si="15">AE4</f>
        <v>0.21433091113543884</v>
      </c>
      <c r="BE4" s="106"/>
    </row>
    <row r="5" spans="1:57" x14ac:dyDescent="0.3">
      <c r="A5" s="163" t="s">
        <v>0</v>
      </c>
      <c r="B5" s="5" t="s">
        <v>41</v>
      </c>
      <c r="C5" s="6" t="s">
        <v>42</v>
      </c>
      <c r="D5" s="6" t="s">
        <v>36</v>
      </c>
      <c r="E5" s="24">
        <v>15.5</v>
      </c>
      <c r="F5" s="24">
        <v>6.9</v>
      </c>
      <c r="G5" s="62">
        <v>10</v>
      </c>
      <c r="H5" s="165">
        <v>75</v>
      </c>
      <c r="I5" s="24">
        <v>1.5</v>
      </c>
      <c r="J5" s="24">
        <v>3.3</v>
      </c>
      <c r="K5" s="16">
        <v>2.4</v>
      </c>
      <c r="L5" s="16">
        <v>2.4</v>
      </c>
      <c r="M5" s="16"/>
      <c r="N5" s="21">
        <f t="shared" si="7"/>
        <v>2.4</v>
      </c>
      <c r="O5" s="43">
        <v>2</v>
      </c>
      <c r="P5" s="43">
        <v>1.8</v>
      </c>
      <c r="Q5" s="44">
        <f t="shared" si="0"/>
        <v>1.9</v>
      </c>
      <c r="R5" s="18">
        <v>1.2549999999999999</v>
      </c>
      <c r="S5" s="18">
        <v>1.2989999999999999</v>
      </c>
      <c r="T5" s="23">
        <f t="shared" si="1"/>
        <v>1.2769999999999999</v>
      </c>
      <c r="U5" s="18">
        <v>1.1870000000000001</v>
      </c>
      <c r="V5" s="18">
        <v>1.1759999999999999</v>
      </c>
      <c r="W5" s="23">
        <f t="shared" si="8"/>
        <v>1.1815</v>
      </c>
      <c r="X5" s="18">
        <v>2.1999999999999999E-2</v>
      </c>
      <c r="Y5" s="18">
        <v>4.3999999999999997E-2</v>
      </c>
      <c r="Z5" s="22">
        <f t="shared" si="2"/>
        <v>3.3000000000000002E-2</v>
      </c>
      <c r="AA5" s="20">
        <v>1.016</v>
      </c>
      <c r="AB5" s="20">
        <v>1.085</v>
      </c>
      <c r="AC5" s="22">
        <f t="shared" si="3"/>
        <v>1.0505</v>
      </c>
      <c r="AD5" s="105">
        <f t="shared" si="9"/>
        <v>4.6501893339044758</v>
      </c>
      <c r="AE5" s="105">
        <f t="shared" si="10"/>
        <v>0.21504500746002142</v>
      </c>
      <c r="AF5" s="103">
        <f t="shared" si="11"/>
        <v>74.998215178125236</v>
      </c>
      <c r="AG5" s="20">
        <v>4.5999999999999999E-2</v>
      </c>
      <c r="AH5" s="20">
        <v>4.2000000000000003E-2</v>
      </c>
      <c r="AI5" s="22">
        <f t="shared" si="4"/>
        <v>4.3999999999999997E-2</v>
      </c>
      <c r="AJ5" s="20">
        <v>1.6E-2</v>
      </c>
      <c r="AK5" s="20">
        <v>1.6E-2</v>
      </c>
      <c r="AL5" s="22">
        <f t="shared" si="12"/>
        <v>1.6E-2</v>
      </c>
      <c r="AM5" s="20">
        <v>8.0000000000000002E-3</v>
      </c>
      <c r="AN5" s="20">
        <v>8.0000000000000002E-3</v>
      </c>
      <c r="AO5" s="22">
        <f t="shared" si="13"/>
        <v>8.0000000000000002E-3</v>
      </c>
      <c r="AP5" s="20">
        <v>5.3869999999999996</v>
      </c>
      <c r="AQ5" s="20">
        <v>5.62</v>
      </c>
      <c r="AR5" s="22">
        <f t="shared" si="5"/>
        <v>5.5034999999999998</v>
      </c>
      <c r="AS5" s="103">
        <f t="shared" si="14"/>
        <v>155.23368967365241</v>
      </c>
      <c r="AT5" s="57">
        <v>7.3200000000000001E-2</v>
      </c>
      <c r="AU5" s="57">
        <v>7.3999999999999996E-2</v>
      </c>
      <c r="AV5" s="58">
        <f t="shared" si="6"/>
        <v>7.3599999999999999E-2</v>
      </c>
      <c r="AW5" s="87">
        <v>3.61</v>
      </c>
      <c r="AX5" s="38">
        <v>9.1172626561181067E-2</v>
      </c>
      <c r="AY5" s="87"/>
      <c r="AZ5" s="87">
        <v>2.16</v>
      </c>
      <c r="BA5" s="38">
        <v>7.5955501246752124E-3</v>
      </c>
      <c r="BC5">
        <f>AF5/AS5</f>
        <v>0.48313104800764506</v>
      </c>
      <c r="BD5" s="106"/>
      <c r="BE5" s="106">
        <f>AE5</f>
        <v>0.21504500746002142</v>
      </c>
    </row>
    <row r="6" spans="1:57" x14ac:dyDescent="0.3">
      <c r="A6" s="98" t="s">
        <v>1</v>
      </c>
      <c r="B6" s="5" t="s">
        <v>43</v>
      </c>
      <c r="C6" s="6" t="s">
        <v>44</v>
      </c>
      <c r="D6" s="6" t="s">
        <v>45</v>
      </c>
      <c r="E6" s="24">
        <v>14.3</v>
      </c>
      <c r="F6" s="24">
        <v>7</v>
      </c>
      <c r="G6" s="62">
        <v>10.199999999999999</v>
      </c>
      <c r="H6" s="165">
        <v>56</v>
      </c>
      <c r="I6" s="24">
        <v>1.5</v>
      </c>
      <c r="J6" s="24">
        <v>3.1</v>
      </c>
      <c r="K6" s="16">
        <v>2</v>
      </c>
      <c r="L6" s="16">
        <v>2</v>
      </c>
      <c r="M6" s="16"/>
      <c r="N6" s="21">
        <f t="shared" si="7"/>
        <v>2</v>
      </c>
      <c r="O6" s="43">
        <v>1.9</v>
      </c>
      <c r="P6" s="43">
        <v>1.9</v>
      </c>
      <c r="Q6" s="44">
        <f t="shared" si="0"/>
        <v>1.9</v>
      </c>
      <c r="R6" s="18">
        <v>0.88200000000000001</v>
      </c>
      <c r="S6" s="18">
        <v>0.92200000000000004</v>
      </c>
      <c r="T6" s="23">
        <f t="shared" si="1"/>
        <v>0.90200000000000002</v>
      </c>
      <c r="U6" s="18">
        <v>0.88400000000000001</v>
      </c>
      <c r="V6" s="18">
        <v>0.88500000000000001</v>
      </c>
      <c r="W6" s="23">
        <f t="shared" si="8"/>
        <v>0.88450000000000006</v>
      </c>
      <c r="X6" s="18">
        <v>0.03</v>
      </c>
      <c r="Y6" s="18">
        <v>2.5999999999999999E-2</v>
      </c>
      <c r="Z6" s="22">
        <f t="shared" si="2"/>
        <v>2.7999999999999997E-2</v>
      </c>
      <c r="AA6" s="20">
        <v>0.72299999999999998</v>
      </c>
      <c r="AB6" s="20">
        <v>0.77800000000000002</v>
      </c>
      <c r="AC6" s="22">
        <f t="shared" si="3"/>
        <v>0.75049999999999994</v>
      </c>
      <c r="AD6" s="105">
        <f t="shared" si="9"/>
        <v>3.3221961876204751</v>
      </c>
      <c r="AE6" s="105">
        <f t="shared" si="10"/>
        <v>0.30100570331346099</v>
      </c>
      <c r="AF6" s="103">
        <f t="shared" si="11"/>
        <v>53.580352680802449</v>
      </c>
      <c r="AG6" s="20">
        <v>3.5999999999999997E-2</v>
      </c>
      <c r="AH6" s="20">
        <v>3.4000000000000002E-2</v>
      </c>
      <c r="AI6" s="22">
        <f t="shared" si="4"/>
        <v>3.5000000000000003E-2</v>
      </c>
      <c r="AJ6" s="20">
        <v>1.4999999999999999E-2</v>
      </c>
      <c r="AK6" s="20">
        <v>1.4E-2</v>
      </c>
      <c r="AL6" s="22">
        <f t="shared" si="12"/>
        <v>1.4499999999999999E-2</v>
      </c>
      <c r="AM6" s="20">
        <v>8.0000000000000002E-3</v>
      </c>
      <c r="AN6" s="20">
        <v>8.0000000000000002E-3</v>
      </c>
      <c r="AO6" s="22">
        <f t="shared" si="13"/>
        <v>8.0000000000000002E-3</v>
      </c>
      <c r="AP6" s="20">
        <v>3.8530000000000002</v>
      </c>
      <c r="AQ6" s="20">
        <v>4.03</v>
      </c>
      <c r="AR6" s="22">
        <f t="shared" si="5"/>
        <v>3.9415000000000004</v>
      </c>
      <c r="AS6" s="103">
        <f t="shared" si="14"/>
        <v>111.1753589259019</v>
      </c>
      <c r="AT6" s="57">
        <v>7.8399999999999997E-2</v>
      </c>
      <c r="AU6" s="57">
        <v>7.8899999999999998E-2</v>
      </c>
      <c r="AV6" s="58">
        <f t="shared" si="6"/>
        <v>7.8649999999999998E-2</v>
      </c>
      <c r="AW6" s="87">
        <v>1.81</v>
      </c>
      <c r="AX6" s="38">
        <v>8.0733761885588992E-2</v>
      </c>
      <c r="AY6" s="87">
        <v>2.2200000000000002</v>
      </c>
      <c r="AZ6" s="87"/>
      <c r="BA6" s="38">
        <v>0.12626454147445917</v>
      </c>
      <c r="BB6">
        <f t="shared" ref="BB6:BB37" si="16">AF6/AS6</f>
        <v>0.48194449919890631</v>
      </c>
      <c r="BD6" s="106">
        <f t="shared" si="15"/>
        <v>0.30100570331346099</v>
      </c>
      <c r="BE6" s="106"/>
    </row>
    <row r="7" spans="1:57" x14ac:dyDescent="0.3">
      <c r="A7" s="163" t="s">
        <v>2</v>
      </c>
      <c r="B7" s="5" t="s">
        <v>46</v>
      </c>
      <c r="C7" s="6" t="s">
        <v>47</v>
      </c>
      <c r="D7" s="6" t="s">
        <v>36</v>
      </c>
      <c r="E7" s="24">
        <v>15</v>
      </c>
      <c r="F7" s="24">
        <v>6.8</v>
      </c>
      <c r="G7" s="62">
        <v>10</v>
      </c>
      <c r="H7" s="165">
        <v>72</v>
      </c>
      <c r="I7" s="24">
        <v>1.6</v>
      </c>
      <c r="J7" s="24">
        <v>3.9</v>
      </c>
      <c r="K7" s="16">
        <v>2.4</v>
      </c>
      <c r="L7" s="16">
        <v>2.4</v>
      </c>
      <c r="M7" s="16"/>
      <c r="N7" s="21">
        <f t="shared" si="7"/>
        <v>2.4</v>
      </c>
      <c r="O7" s="43">
        <v>2.2000000000000002</v>
      </c>
      <c r="P7" s="43">
        <v>2</v>
      </c>
      <c r="Q7" s="44">
        <f t="shared" si="0"/>
        <v>2.1</v>
      </c>
      <c r="R7" s="18">
        <v>1.222</v>
      </c>
      <c r="S7" s="18">
        <v>1.254</v>
      </c>
      <c r="T7" s="23">
        <f t="shared" si="1"/>
        <v>1.238</v>
      </c>
      <c r="U7" s="18">
        <v>1.1479999999999999</v>
      </c>
      <c r="V7" s="18">
        <v>1.1539999999999999</v>
      </c>
      <c r="W7" s="23">
        <f t="shared" si="8"/>
        <v>1.1509999999999998</v>
      </c>
      <c r="X7" s="18">
        <v>2.5999999999999999E-2</v>
      </c>
      <c r="Y7" s="18">
        <v>2.7E-2</v>
      </c>
      <c r="Z7" s="22">
        <f t="shared" si="2"/>
        <v>2.6499999999999999E-2</v>
      </c>
      <c r="AA7" s="20">
        <v>0.98099999999999998</v>
      </c>
      <c r="AB7" s="20">
        <v>1.0449999999999999</v>
      </c>
      <c r="AC7" s="22">
        <f t="shared" si="3"/>
        <v>1.0129999999999999</v>
      </c>
      <c r="AD7" s="105">
        <f t="shared" si="9"/>
        <v>4.4841901906189756</v>
      </c>
      <c r="AE7" s="105">
        <f t="shared" si="10"/>
        <v>0.22300570615671519</v>
      </c>
      <c r="AF7" s="103">
        <f t="shared" si="11"/>
        <v>72.320982365959864</v>
      </c>
      <c r="AG7" s="20">
        <v>5.6000000000000001E-2</v>
      </c>
      <c r="AH7" s="20">
        <v>5.6000000000000001E-2</v>
      </c>
      <c r="AI7" s="22">
        <f t="shared" si="4"/>
        <v>5.6000000000000001E-2</v>
      </c>
      <c r="AJ7" s="20">
        <v>1.7000000000000001E-2</v>
      </c>
      <c r="AK7" s="20">
        <v>1.7000000000000001E-2</v>
      </c>
      <c r="AL7" s="22">
        <f t="shared" si="12"/>
        <v>1.7000000000000001E-2</v>
      </c>
      <c r="AM7" s="20">
        <v>8.0000000000000002E-3</v>
      </c>
      <c r="AN7" s="20">
        <v>8.0000000000000002E-3</v>
      </c>
      <c r="AO7" s="22">
        <f t="shared" si="13"/>
        <v>8.0000000000000002E-3</v>
      </c>
      <c r="AP7" s="20">
        <v>5.157</v>
      </c>
      <c r="AQ7" s="20">
        <v>5.3730000000000002</v>
      </c>
      <c r="AR7" s="22">
        <f t="shared" si="5"/>
        <v>5.2650000000000006</v>
      </c>
      <c r="AS7" s="103">
        <f t="shared" si="14"/>
        <v>148.50647335909517</v>
      </c>
      <c r="AT7" s="57">
        <v>7.5300000000000006E-2</v>
      </c>
      <c r="AU7" s="57">
        <v>7.6300000000000007E-2</v>
      </c>
      <c r="AV7" s="58">
        <f t="shared" si="6"/>
        <v>7.5800000000000006E-2</v>
      </c>
      <c r="AW7" s="87">
        <v>3.85</v>
      </c>
      <c r="AX7" s="38">
        <v>9.6282318047857626E-2</v>
      </c>
      <c r="AY7" s="87"/>
      <c r="AZ7" s="87">
        <v>2.2599999999999998</v>
      </c>
      <c r="BA7" s="38">
        <v>2.4055259336443393E-2</v>
      </c>
      <c r="BC7">
        <f t="shared" ref="BC7:BC38" si="17">AF7/AS7</f>
        <v>0.48698875362210342</v>
      </c>
      <c r="BD7" s="106"/>
      <c r="BE7" s="106">
        <f t="shared" ref="BE7:BE38" si="18">AE7</f>
        <v>0.22300570615671519</v>
      </c>
    </row>
    <row r="8" spans="1:57" x14ac:dyDescent="0.3">
      <c r="A8" s="98" t="s">
        <v>3</v>
      </c>
      <c r="B8" s="5" t="s">
        <v>46</v>
      </c>
      <c r="C8" s="6" t="s">
        <v>44</v>
      </c>
      <c r="D8" s="6" t="s">
        <v>48</v>
      </c>
      <c r="E8" s="24">
        <v>15.3</v>
      </c>
      <c r="F8" s="24">
        <v>6.9</v>
      </c>
      <c r="G8" s="62">
        <v>10</v>
      </c>
      <c r="H8" s="165">
        <v>82</v>
      </c>
      <c r="I8" s="24">
        <v>1.9</v>
      </c>
      <c r="J8" s="24">
        <v>3.7</v>
      </c>
      <c r="K8" s="16">
        <v>2.7</v>
      </c>
      <c r="L8" s="16">
        <v>2.5</v>
      </c>
      <c r="M8" s="16"/>
      <c r="N8" s="21">
        <f t="shared" si="7"/>
        <v>2.6</v>
      </c>
      <c r="O8" s="43">
        <v>2.5</v>
      </c>
      <c r="P8" s="43">
        <v>2.5</v>
      </c>
      <c r="Q8" s="44">
        <f t="shared" si="0"/>
        <v>2.5</v>
      </c>
      <c r="R8" s="18">
        <v>1.5349999999999999</v>
      </c>
      <c r="S8" s="18">
        <v>1.5409999999999999</v>
      </c>
      <c r="T8" s="23">
        <f t="shared" si="1"/>
        <v>1.5379999999999998</v>
      </c>
      <c r="U8" s="18">
        <v>1.4450000000000001</v>
      </c>
      <c r="V8" s="18">
        <v>1.474</v>
      </c>
      <c r="W8" s="23">
        <f t="shared" si="8"/>
        <v>1.4595</v>
      </c>
      <c r="X8" s="18">
        <v>7.5999999999999998E-2</v>
      </c>
      <c r="Y8" s="18">
        <v>8.1000000000000003E-2</v>
      </c>
      <c r="Z8" s="22">
        <f t="shared" si="2"/>
        <v>7.85E-2</v>
      </c>
      <c r="AA8" s="20">
        <v>1.179</v>
      </c>
      <c r="AB8" s="20">
        <v>1.24</v>
      </c>
      <c r="AC8" s="22">
        <f t="shared" si="3"/>
        <v>1.2095</v>
      </c>
      <c r="AD8" s="105">
        <f t="shared" si="9"/>
        <v>5.3540257014349963</v>
      </c>
      <c r="AE8" s="105">
        <f t="shared" si="10"/>
        <v>0.1867753454623832</v>
      </c>
      <c r="AF8" s="103">
        <f t="shared" si="11"/>
        <v>86.349682301706281</v>
      </c>
      <c r="AG8" s="20">
        <v>7.1999999999999995E-2</v>
      </c>
      <c r="AH8" s="20">
        <v>7.1999999999999995E-2</v>
      </c>
      <c r="AI8" s="22">
        <f t="shared" si="4"/>
        <v>7.1999999999999995E-2</v>
      </c>
      <c r="AJ8" s="20">
        <v>3.5999999999999997E-2</v>
      </c>
      <c r="AK8" s="20">
        <v>3.5000000000000003E-2</v>
      </c>
      <c r="AL8" s="22">
        <f t="shared" si="12"/>
        <v>3.5500000000000004E-2</v>
      </c>
      <c r="AM8" s="20">
        <v>2.4E-2</v>
      </c>
      <c r="AN8" s="20">
        <v>2.4E-2</v>
      </c>
      <c r="AO8" s="22">
        <f t="shared" si="13"/>
        <v>2.4E-2</v>
      </c>
      <c r="AP8" s="20">
        <v>5.3940000000000001</v>
      </c>
      <c r="AQ8" s="20">
        <v>5.6180000000000003</v>
      </c>
      <c r="AR8" s="22">
        <f t="shared" si="5"/>
        <v>5.5060000000000002</v>
      </c>
      <c r="AS8" s="103">
        <f t="shared" si="14"/>
        <v>155.30420556793501</v>
      </c>
      <c r="AT8" s="57">
        <v>8.7499999999999994E-2</v>
      </c>
      <c r="AU8" s="57">
        <v>8.7400000000000005E-2</v>
      </c>
      <c r="AV8" s="58">
        <f t="shared" si="6"/>
        <v>8.745E-2</v>
      </c>
      <c r="AW8" s="87">
        <v>4.38</v>
      </c>
      <c r="AX8" s="38">
        <v>0.24579090403907214</v>
      </c>
      <c r="AY8" s="87">
        <v>2.2400000000000002</v>
      </c>
      <c r="AZ8" s="87"/>
      <c r="BA8" s="38">
        <v>0.13557935809797902</v>
      </c>
      <c r="BB8">
        <f t="shared" si="16"/>
        <v>0.55600350284097222</v>
      </c>
      <c r="BD8" s="106">
        <f t="shared" si="15"/>
        <v>0.1867753454623832</v>
      </c>
      <c r="BE8" s="106"/>
    </row>
    <row r="9" spans="1:57" x14ac:dyDescent="0.3">
      <c r="A9" s="99" t="s">
        <v>4</v>
      </c>
      <c r="B9" s="5" t="s">
        <v>49</v>
      </c>
      <c r="C9" s="6" t="s">
        <v>44</v>
      </c>
      <c r="D9" s="6" t="s">
        <v>36</v>
      </c>
      <c r="E9" s="24">
        <v>14.9</v>
      </c>
      <c r="F9" s="24">
        <v>6.7</v>
      </c>
      <c r="G9" s="62">
        <v>10</v>
      </c>
      <c r="H9" s="165">
        <v>75</v>
      </c>
      <c r="I9" s="24">
        <v>1.3</v>
      </c>
      <c r="J9" s="24">
        <v>3.3</v>
      </c>
      <c r="K9" s="16">
        <v>2.2000000000000002</v>
      </c>
      <c r="L9" s="16">
        <v>2.2000000000000002</v>
      </c>
      <c r="M9" s="16"/>
      <c r="N9" s="21">
        <f t="shared" si="7"/>
        <v>2.2000000000000002</v>
      </c>
      <c r="O9" s="43">
        <v>1.9</v>
      </c>
      <c r="P9" s="43">
        <v>1.7</v>
      </c>
      <c r="Q9" s="44">
        <f t="shared" si="0"/>
        <v>1.7999999999999998</v>
      </c>
      <c r="R9" s="18">
        <v>1.272</v>
      </c>
      <c r="S9" s="18">
        <v>1.3180000000000001</v>
      </c>
      <c r="T9" s="23">
        <f t="shared" si="1"/>
        <v>1.2949999999999999</v>
      </c>
      <c r="U9" s="18">
        <v>1.226</v>
      </c>
      <c r="V9" s="18">
        <v>1.2110000000000001</v>
      </c>
      <c r="W9" s="23">
        <f t="shared" si="8"/>
        <v>1.2185000000000001</v>
      </c>
      <c r="X9" s="18">
        <v>2.5999999999999999E-2</v>
      </c>
      <c r="Y9" s="18">
        <v>2.7E-2</v>
      </c>
      <c r="Z9" s="22">
        <f t="shared" si="2"/>
        <v>2.6499999999999999E-2</v>
      </c>
      <c r="AA9" s="20">
        <v>1.0629999999999999</v>
      </c>
      <c r="AB9" s="20">
        <v>1.1180000000000001</v>
      </c>
      <c r="AC9" s="22">
        <f t="shared" si="3"/>
        <v>1.0905</v>
      </c>
      <c r="AD9" s="105">
        <f t="shared" si="9"/>
        <v>4.8272550867423432</v>
      </c>
      <c r="AE9" s="105">
        <f t="shared" si="10"/>
        <v>0.20715706587505958</v>
      </c>
      <c r="AF9" s="103">
        <f t="shared" si="11"/>
        <v>77.853930177768262</v>
      </c>
      <c r="AG9" s="20">
        <v>4.5999999999999999E-2</v>
      </c>
      <c r="AH9" s="20">
        <v>4.5999999999999999E-2</v>
      </c>
      <c r="AI9" s="22">
        <f t="shared" si="4"/>
        <v>4.5999999999999999E-2</v>
      </c>
      <c r="AJ9" s="20">
        <v>2.1000000000000001E-2</v>
      </c>
      <c r="AK9" s="20">
        <v>0.02</v>
      </c>
      <c r="AL9" s="22">
        <f t="shared" si="12"/>
        <v>2.0500000000000001E-2</v>
      </c>
      <c r="AM9" s="20">
        <v>1.0999999999999999E-2</v>
      </c>
      <c r="AN9" s="20">
        <v>1.0999999999999999E-2</v>
      </c>
      <c r="AO9" s="22">
        <f t="shared" si="13"/>
        <v>1.0999999999999999E-2</v>
      </c>
      <c r="AP9" s="20">
        <v>5.391</v>
      </c>
      <c r="AQ9" s="20">
        <v>5.5979999999999999</v>
      </c>
      <c r="AR9" s="22">
        <f t="shared" si="5"/>
        <v>5.4945000000000004</v>
      </c>
      <c r="AS9" s="103">
        <f t="shared" si="14"/>
        <v>154.97983245423518</v>
      </c>
      <c r="AT9" s="57">
        <v>7.22E-2</v>
      </c>
      <c r="AU9" s="57">
        <v>7.2800000000000004E-2</v>
      </c>
      <c r="AV9" s="58">
        <f t="shared" si="6"/>
        <v>7.2500000000000009E-2</v>
      </c>
      <c r="AW9" s="87">
        <v>3.64</v>
      </c>
      <c r="AX9" s="38">
        <v>0.31665079512358613</v>
      </c>
      <c r="AY9" s="87"/>
      <c r="AZ9" s="87">
        <v>1.17</v>
      </c>
      <c r="BA9" s="38">
        <v>0.51590278541503565</v>
      </c>
      <c r="BC9">
        <f t="shared" si="17"/>
        <v>0.50234878270860284</v>
      </c>
      <c r="BD9" s="106"/>
      <c r="BE9" s="106">
        <f t="shared" si="18"/>
        <v>0.20715706587505958</v>
      </c>
    </row>
    <row r="10" spans="1:57" x14ac:dyDescent="0.3">
      <c r="A10" s="98" t="s">
        <v>5</v>
      </c>
      <c r="B10" s="5" t="s">
        <v>50</v>
      </c>
      <c r="C10" s="6" t="s">
        <v>42</v>
      </c>
      <c r="D10" s="6" t="s">
        <v>51</v>
      </c>
      <c r="E10" s="24">
        <v>15.2</v>
      </c>
      <c r="F10" s="24">
        <v>7.7</v>
      </c>
      <c r="G10" s="62">
        <v>10.199999999999999</v>
      </c>
      <c r="H10" s="165">
        <v>82</v>
      </c>
      <c r="I10" s="24">
        <v>1.1000000000000001</v>
      </c>
      <c r="J10" s="24">
        <v>2.2000000000000002</v>
      </c>
      <c r="K10" s="16">
        <v>1.3</v>
      </c>
      <c r="L10" s="16">
        <v>1.3</v>
      </c>
      <c r="M10" s="16"/>
      <c r="N10" s="21">
        <f t="shared" si="7"/>
        <v>1.3</v>
      </c>
      <c r="O10" s="43">
        <v>1.2</v>
      </c>
      <c r="P10" s="43">
        <v>1.1000000000000001</v>
      </c>
      <c r="Q10" s="44">
        <f t="shared" si="0"/>
        <v>1.1499999999999999</v>
      </c>
      <c r="R10" s="18">
        <v>1.919</v>
      </c>
      <c r="S10" s="18">
        <v>1.927</v>
      </c>
      <c r="T10" s="23">
        <f t="shared" si="1"/>
        <v>1.923</v>
      </c>
      <c r="U10" s="18">
        <v>1.867</v>
      </c>
      <c r="V10" s="18">
        <v>1.88</v>
      </c>
      <c r="W10" s="23">
        <f t="shared" si="8"/>
        <v>1.8734999999999999</v>
      </c>
      <c r="X10" s="18">
        <v>2.8000000000000001E-2</v>
      </c>
      <c r="Y10" s="18">
        <v>2.7E-2</v>
      </c>
      <c r="Z10" s="22">
        <f t="shared" si="2"/>
        <v>2.75E-2</v>
      </c>
      <c r="AA10" s="20">
        <v>1.706</v>
      </c>
      <c r="AB10" s="20">
        <v>1.7889999999999999</v>
      </c>
      <c r="AC10" s="22">
        <f t="shared" si="3"/>
        <v>1.7475000000000001</v>
      </c>
      <c r="AD10" s="105">
        <f t="shared" si="9"/>
        <v>7.7355600771043056</v>
      </c>
      <c r="AE10" s="105">
        <f t="shared" si="10"/>
        <v>0.12927312179499426</v>
      </c>
      <c r="AF10" s="103">
        <f t="shared" si="11"/>
        <v>124.75904904690513</v>
      </c>
      <c r="AG10" s="20">
        <v>9.6000000000000002E-2</v>
      </c>
      <c r="AH10" s="20">
        <v>9.7000000000000003E-2</v>
      </c>
      <c r="AI10" s="22">
        <f t="shared" si="4"/>
        <v>9.6500000000000002E-2</v>
      </c>
      <c r="AJ10" s="20">
        <v>0.08</v>
      </c>
      <c r="AK10" s="20">
        <v>8.2000000000000003E-2</v>
      </c>
      <c r="AL10" s="22">
        <f t="shared" si="12"/>
        <v>8.1000000000000003E-2</v>
      </c>
      <c r="AM10" s="20">
        <v>7.8E-2</v>
      </c>
      <c r="AN10" s="20">
        <v>0.08</v>
      </c>
      <c r="AO10" s="22">
        <f t="shared" si="13"/>
        <v>7.9000000000000001E-2</v>
      </c>
      <c r="AP10" s="20">
        <v>5.9240000000000004</v>
      </c>
      <c r="AQ10" s="20">
        <v>6.1849999999999996</v>
      </c>
      <c r="AR10" s="22">
        <f t="shared" si="5"/>
        <v>6.0545</v>
      </c>
      <c r="AS10" s="103">
        <f t="shared" si="14"/>
        <v>170.77539277353114</v>
      </c>
      <c r="AT10" s="57">
        <v>3.9699999999999999E-2</v>
      </c>
      <c r="AU10" s="57">
        <v>4.2599999999999999E-2</v>
      </c>
      <c r="AV10" s="58">
        <f t="shared" si="6"/>
        <v>4.1149999999999999E-2</v>
      </c>
      <c r="AW10" s="87">
        <v>8.39</v>
      </c>
      <c r="AX10" s="38">
        <v>6.0433385928349834E-2</v>
      </c>
      <c r="AY10" s="87"/>
      <c r="AZ10" s="87"/>
      <c r="BA10" s="38">
        <v>0.13611829579471635</v>
      </c>
      <c r="BB10">
        <f t="shared" si="16"/>
        <v>0.73054464709884026</v>
      </c>
      <c r="BD10" s="106">
        <f t="shared" si="15"/>
        <v>0.12927312179499426</v>
      </c>
      <c r="BE10" s="106"/>
    </row>
    <row r="11" spans="1:57" x14ac:dyDescent="0.3">
      <c r="A11" s="99" t="s">
        <v>6</v>
      </c>
      <c r="B11" s="5" t="s">
        <v>52</v>
      </c>
      <c r="C11" s="6" t="s">
        <v>53</v>
      </c>
      <c r="D11" s="6" t="s">
        <v>36</v>
      </c>
      <c r="E11" s="24">
        <v>15.7</v>
      </c>
      <c r="F11" s="24">
        <v>7.4</v>
      </c>
      <c r="G11" s="62">
        <v>10.199999999999999</v>
      </c>
      <c r="H11" s="165">
        <v>81</v>
      </c>
      <c r="I11" s="24">
        <v>1.5</v>
      </c>
      <c r="J11" s="24">
        <v>2.9</v>
      </c>
      <c r="K11" s="16">
        <v>2.1</v>
      </c>
      <c r="L11" s="16">
        <v>2.1</v>
      </c>
      <c r="M11" s="16"/>
      <c r="N11" s="21">
        <f t="shared" si="7"/>
        <v>2.1</v>
      </c>
      <c r="O11" s="43">
        <v>1.7</v>
      </c>
      <c r="P11" s="43">
        <v>1.6</v>
      </c>
      <c r="Q11" s="44">
        <f t="shared" si="0"/>
        <v>1.65</v>
      </c>
      <c r="R11" s="18">
        <v>1.605</v>
      </c>
      <c r="S11" s="18">
        <v>1.635</v>
      </c>
      <c r="T11" s="23">
        <f t="shared" si="1"/>
        <v>1.62</v>
      </c>
      <c r="U11" s="18">
        <v>1.5029999999999999</v>
      </c>
      <c r="V11" s="18">
        <v>1.4870000000000001</v>
      </c>
      <c r="W11" s="23">
        <f t="shared" si="8"/>
        <v>1.4950000000000001</v>
      </c>
      <c r="X11" s="18">
        <v>3.1E-2</v>
      </c>
      <c r="Y11" s="18">
        <v>3.5000000000000003E-2</v>
      </c>
      <c r="Z11" s="22">
        <f t="shared" si="2"/>
        <v>3.3000000000000002E-2</v>
      </c>
      <c r="AA11" s="20">
        <v>1.323</v>
      </c>
      <c r="AB11" s="20">
        <v>1.3939999999999999</v>
      </c>
      <c r="AC11" s="22">
        <f t="shared" si="3"/>
        <v>1.3584999999999998</v>
      </c>
      <c r="AD11" s="105">
        <f t="shared" si="9"/>
        <v>6.0135956307560496</v>
      </c>
      <c r="AE11" s="105">
        <f t="shared" si="10"/>
        <v>0.16628986406827567</v>
      </c>
      <c r="AF11" s="103">
        <f t="shared" si="11"/>
        <v>96.987220675376591</v>
      </c>
      <c r="AG11" s="20">
        <v>6.8000000000000005E-2</v>
      </c>
      <c r="AH11" s="20">
        <v>7.0000000000000007E-2</v>
      </c>
      <c r="AI11" s="22">
        <f t="shared" si="4"/>
        <v>6.9000000000000006E-2</v>
      </c>
      <c r="AJ11" s="20">
        <v>4.2000000000000003E-2</v>
      </c>
      <c r="AK11" s="20">
        <v>4.1000000000000002E-2</v>
      </c>
      <c r="AL11" s="22">
        <f t="shared" si="12"/>
        <v>4.1500000000000002E-2</v>
      </c>
      <c r="AM11" s="20">
        <v>3.5999999999999997E-2</v>
      </c>
      <c r="AN11" s="20">
        <v>3.5999999999999997E-2</v>
      </c>
      <c r="AO11" s="22">
        <f t="shared" si="13"/>
        <v>3.5999999999999997E-2</v>
      </c>
      <c r="AP11" s="20">
        <v>5.6509999999999998</v>
      </c>
      <c r="AQ11" s="20">
        <v>5.907</v>
      </c>
      <c r="AR11" s="22">
        <f t="shared" si="5"/>
        <v>5.7789999999999999</v>
      </c>
      <c r="AS11" s="103">
        <f t="shared" si="14"/>
        <v>163.00454122359179</v>
      </c>
      <c r="AT11" s="57">
        <v>6.54E-2</v>
      </c>
      <c r="AU11" s="57">
        <v>6.5699999999999995E-2</v>
      </c>
      <c r="AV11" s="58">
        <f t="shared" si="6"/>
        <v>6.5549999999999997E-2</v>
      </c>
      <c r="AW11" s="87">
        <v>5.99</v>
      </c>
      <c r="AX11" s="38">
        <v>6.2555555507153693E-2</v>
      </c>
      <c r="AY11" s="87"/>
      <c r="AZ11" s="87"/>
      <c r="BA11" s="38">
        <v>5.6867179851569714E-2</v>
      </c>
      <c r="BC11">
        <f t="shared" si="17"/>
        <v>0.59499704699846456</v>
      </c>
      <c r="BD11" s="106"/>
      <c r="BE11" s="106">
        <f t="shared" si="18"/>
        <v>0.16628986406827567</v>
      </c>
    </row>
    <row r="12" spans="1:57" x14ac:dyDescent="0.3">
      <c r="A12" s="98" t="s">
        <v>7</v>
      </c>
      <c r="B12" s="5" t="s">
        <v>54</v>
      </c>
      <c r="C12" s="6" t="s">
        <v>55</v>
      </c>
      <c r="D12" s="6" t="s">
        <v>56</v>
      </c>
      <c r="E12" s="24">
        <v>15.9</v>
      </c>
      <c r="F12" s="24">
        <v>7.3</v>
      </c>
      <c r="G12" s="62">
        <v>10.1</v>
      </c>
      <c r="H12" s="165">
        <v>84</v>
      </c>
      <c r="I12" s="24">
        <v>1.7</v>
      </c>
      <c r="J12" s="24">
        <v>3.8</v>
      </c>
      <c r="K12" s="16">
        <v>2.5</v>
      </c>
      <c r="L12" s="16">
        <v>2.2999999999999998</v>
      </c>
      <c r="M12" s="16"/>
      <c r="N12" s="21">
        <f t="shared" si="7"/>
        <v>2.4</v>
      </c>
      <c r="O12" s="43">
        <v>2.2999999999999998</v>
      </c>
      <c r="P12" s="43">
        <v>2.2000000000000002</v>
      </c>
      <c r="Q12" s="44">
        <f t="shared" si="0"/>
        <v>2.25</v>
      </c>
      <c r="R12" s="18">
        <v>1.3169999999999999</v>
      </c>
      <c r="S12" s="18">
        <v>1.327</v>
      </c>
      <c r="T12" s="23">
        <f t="shared" si="1"/>
        <v>1.3220000000000001</v>
      </c>
      <c r="U12" s="18">
        <v>1.25</v>
      </c>
      <c r="V12" s="18">
        <v>1.266</v>
      </c>
      <c r="W12" s="23">
        <f t="shared" si="8"/>
        <v>1.258</v>
      </c>
      <c r="X12" s="18">
        <v>4.2000000000000003E-2</v>
      </c>
      <c r="Y12" s="18">
        <v>4.2000000000000003E-2</v>
      </c>
      <c r="Z12" s="22">
        <f t="shared" si="2"/>
        <v>4.2000000000000003E-2</v>
      </c>
      <c r="AA12" s="20">
        <v>1.03</v>
      </c>
      <c r="AB12" s="20">
        <v>1.0780000000000001</v>
      </c>
      <c r="AC12" s="22">
        <f t="shared" si="3"/>
        <v>1.054</v>
      </c>
      <c r="AD12" s="105">
        <f t="shared" si="9"/>
        <v>4.6656825872777894</v>
      </c>
      <c r="AE12" s="105">
        <f t="shared" si="10"/>
        <v>0.21433091113543878</v>
      </c>
      <c r="AF12" s="103">
        <f t="shared" si="11"/>
        <v>75.248090240593996</v>
      </c>
      <c r="AG12" s="20">
        <v>0.13200000000000001</v>
      </c>
      <c r="AH12" s="20">
        <v>0.13300000000000001</v>
      </c>
      <c r="AI12" s="22">
        <f t="shared" si="4"/>
        <v>0.13250000000000001</v>
      </c>
      <c r="AJ12" s="20">
        <v>0.113</v>
      </c>
      <c r="AK12" s="20">
        <v>0.11600000000000001</v>
      </c>
      <c r="AL12" s="22">
        <f t="shared" si="12"/>
        <v>0.1145</v>
      </c>
      <c r="AM12" s="20">
        <v>0.108</v>
      </c>
      <c r="AN12" s="20">
        <v>0.107</v>
      </c>
      <c r="AO12" s="22">
        <f t="shared" si="13"/>
        <v>0.1075</v>
      </c>
      <c r="AP12" s="20">
        <v>7.524</v>
      </c>
      <c r="AQ12" s="20">
        <v>7.7290000000000001</v>
      </c>
      <c r="AR12" s="22">
        <f t="shared" si="5"/>
        <v>7.6265000000000001</v>
      </c>
      <c r="AS12" s="103">
        <f t="shared" si="14"/>
        <v>215.115787098412</v>
      </c>
      <c r="AT12" s="57">
        <v>7.5700000000000003E-2</v>
      </c>
      <c r="AU12" s="57">
        <v>7.4999999999999997E-2</v>
      </c>
      <c r="AV12" s="58">
        <f t="shared" si="6"/>
        <v>7.535E-2</v>
      </c>
      <c r="AW12" s="87">
        <v>6.11</v>
      </c>
      <c r="AX12" s="38">
        <v>5.8612416261167241E-2</v>
      </c>
      <c r="AY12" s="87"/>
      <c r="AZ12" s="87"/>
      <c r="BA12" s="38">
        <v>1.9719622086782775E-2</v>
      </c>
      <c r="BB12">
        <f t="shared" si="16"/>
        <v>0.34980273300987069</v>
      </c>
      <c r="BD12" s="106">
        <f t="shared" si="15"/>
        <v>0.21433091113543878</v>
      </c>
      <c r="BE12" s="106"/>
    </row>
    <row r="13" spans="1:57" x14ac:dyDescent="0.3">
      <c r="A13" s="99" t="s">
        <v>8</v>
      </c>
      <c r="B13" s="5" t="s">
        <v>54</v>
      </c>
      <c r="C13" s="6" t="s">
        <v>44</v>
      </c>
      <c r="D13" s="6" t="s">
        <v>36</v>
      </c>
      <c r="E13" s="24">
        <v>16.100000000000001</v>
      </c>
      <c r="F13" s="24">
        <v>7.3</v>
      </c>
      <c r="G13" s="62">
        <v>10</v>
      </c>
      <c r="H13" s="165">
        <v>87</v>
      </c>
      <c r="I13" s="24">
        <v>1.9</v>
      </c>
      <c r="J13" s="24">
        <v>3.3</v>
      </c>
      <c r="K13" s="16">
        <v>2.4</v>
      </c>
      <c r="L13" s="16">
        <v>2.2000000000000002</v>
      </c>
      <c r="M13" s="16"/>
      <c r="N13" s="21">
        <f t="shared" si="7"/>
        <v>2.2999999999999998</v>
      </c>
      <c r="O13" s="43">
        <v>2</v>
      </c>
      <c r="P13" s="43">
        <v>1.9</v>
      </c>
      <c r="Q13" s="44">
        <f t="shared" si="0"/>
        <v>1.95</v>
      </c>
      <c r="R13" s="18">
        <v>1.8540000000000001</v>
      </c>
      <c r="S13" s="18">
        <v>1.903</v>
      </c>
      <c r="T13" s="23">
        <f t="shared" si="1"/>
        <v>1.8785000000000001</v>
      </c>
      <c r="U13" s="18">
        <v>1.724</v>
      </c>
      <c r="V13" s="18">
        <v>1.722</v>
      </c>
      <c r="W13" s="23">
        <f t="shared" si="8"/>
        <v>1.7229999999999999</v>
      </c>
      <c r="X13" s="18">
        <v>0.05</v>
      </c>
      <c r="Y13" s="18">
        <v>5.0999999999999997E-2</v>
      </c>
      <c r="Z13" s="22">
        <f t="shared" si="2"/>
        <v>5.0500000000000003E-2</v>
      </c>
      <c r="AA13" s="20">
        <v>1.5069999999999999</v>
      </c>
      <c r="AB13" s="20">
        <v>1.5960000000000001</v>
      </c>
      <c r="AC13" s="22">
        <f t="shared" si="3"/>
        <v>1.5514999999999999</v>
      </c>
      <c r="AD13" s="105">
        <f t="shared" si="9"/>
        <v>6.8679378881987576</v>
      </c>
      <c r="AE13" s="105">
        <f t="shared" si="10"/>
        <v>0.14560411236658233</v>
      </c>
      <c r="AF13" s="103">
        <f t="shared" si="11"/>
        <v>110.76604554865425</v>
      </c>
      <c r="AG13" s="20">
        <v>0.13500000000000001</v>
      </c>
      <c r="AH13" s="20">
        <v>0.13800000000000001</v>
      </c>
      <c r="AI13" s="22">
        <f t="shared" si="4"/>
        <v>0.13650000000000001</v>
      </c>
      <c r="AJ13" s="20">
        <v>0.10299999999999999</v>
      </c>
      <c r="AK13" s="20">
        <v>0.104</v>
      </c>
      <c r="AL13" s="22">
        <f t="shared" si="12"/>
        <v>0.10349999999999999</v>
      </c>
      <c r="AM13" s="20">
        <v>0.10100000000000001</v>
      </c>
      <c r="AN13" s="20">
        <v>0.10199999999999999</v>
      </c>
      <c r="AO13" s="22">
        <f t="shared" si="13"/>
        <v>0.10150000000000001</v>
      </c>
      <c r="AP13" s="20">
        <v>5.992</v>
      </c>
      <c r="AQ13" s="20">
        <v>6.3109999999999999</v>
      </c>
      <c r="AR13" s="22">
        <f t="shared" si="5"/>
        <v>6.1515000000000004</v>
      </c>
      <c r="AS13" s="103">
        <f t="shared" si="14"/>
        <v>173.51140947169492</v>
      </c>
      <c r="AT13" s="57">
        <v>7.2599999999999998E-2</v>
      </c>
      <c r="AU13" s="57">
        <v>7.3300000000000004E-2</v>
      </c>
      <c r="AV13" s="58">
        <f t="shared" si="6"/>
        <v>7.2950000000000001E-2</v>
      </c>
      <c r="AW13" s="87">
        <v>8.26</v>
      </c>
      <c r="AX13" s="38">
        <v>0.27110387157979537</v>
      </c>
      <c r="AY13" s="87"/>
      <c r="AZ13" s="87"/>
      <c r="BA13" s="38">
        <v>0.17955223366257725</v>
      </c>
      <c r="BC13">
        <f t="shared" si="17"/>
        <v>0.63837903159171572</v>
      </c>
      <c r="BD13" s="106"/>
      <c r="BE13" s="106">
        <f t="shared" si="18"/>
        <v>0.14560411236658233</v>
      </c>
    </row>
    <row r="14" spans="1:57" x14ac:dyDescent="0.3">
      <c r="A14" s="98" t="s">
        <v>9</v>
      </c>
      <c r="B14" s="5" t="s">
        <v>57</v>
      </c>
      <c r="C14" s="6" t="s">
        <v>58</v>
      </c>
      <c r="D14" s="6" t="s">
        <v>59</v>
      </c>
      <c r="E14" s="24">
        <v>16.8</v>
      </c>
      <c r="F14" s="24">
        <v>7.3</v>
      </c>
      <c r="G14" s="62">
        <v>9.6</v>
      </c>
      <c r="H14" s="165">
        <v>94</v>
      </c>
      <c r="I14" s="24">
        <v>1.2</v>
      </c>
      <c r="J14" s="24">
        <v>2.8</v>
      </c>
      <c r="K14" s="16">
        <v>1.9</v>
      </c>
      <c r="L14" s="16">
        <v>1.7</v>
      </c>
      <c r="M14" s="16"/>
      <c r="N14" s="21">
        <f t="shared" si="7"/>
        <v>1.7999999999999998</v>
      </c>
      <c r="O14" s="43">
        <v>1.6</v>
      </c>
      <c r="P14" s="43">
        <v>1.5</v>
      </c>
      <c r="Q14" s="44">
        <f t="shared" si="0"/>
        <v>1.55</v>
      </c>
      <c r="R14" s="18">
        <v>2.0470000000000002</v>
      </c>
      <c r="S14" s="18">
        <v>2.036</v>
      </c>
      <c r="T14" s="23">
        <f t="shared" si="1"/>
        <v>2.0415000000000001</v>
      </c>
      <c r="U14" s="18">
        <v>1.9830000000000001</v>
      </c>
      <c r="V14" s="18">
        <v>1.9670000000000001</v>
      </c>
      <c r="W14" s="23">
        <f t="shared" si="8"/>
        <v>1.9750000000000001</v>
      </c>
      <c r="X14" s="18">
        <v>1.9E-2</v>
      </c>
      <c r="Y14" s="18">
        <v>1.9E-2</v>
      </c>
      <c r="Z14" s="22">
        <f t="shared" si="2"/>
        <v>1.9E-2</v>
      </c>
      <c r="AA14" s="20">
        <v>1.7549999999999999</v>
      </c>
      <c r="AB14" s="20">
        <v>1.8560000000000001</v>
      </c>
      <c r="AC14" s="22">
        <f t="shared" si="3"/>
        <v>1.8054999999999999</v>
      </c>
      <c r="AD14" s="105">
        <f t="shared" si="9"/>
        <v>7.9923054187192113</v>
      </c>
      <c r="AE14" s="105">
        <f t="shared" si="10"/>
        <v>0.12512034358169619</v>
      </c>
      <c r="AF14" s="103">
        <f t="shared" si="11"/>
        <v>128.89983579638752</v>
      </c>
      <c r="AG14" s="20">
        <v>3.6999999999999998E-2</v>
      </c>
      <c r="AH14" s="20">
        <v>3.5999999999999997E-2</v>
      </c>
      <c r="AI14" s="22">
        <f t="shared" si="4"/>
        <v>3.6499999999999998E-2</v>
      </c>
      <c r="AJ14" s="20">
        <v>1.2E-2</v>
      </c>
      <c r="AK14" s="20">
        <v>0.01</v>
      </c>
      <c r="AL14" s="22">
        <f t="shared" si="12"/>
        <v>1.0999999999999999E-2</v>
      </c>
      <c r="AM14" s="20">
        <v>5.0000000000000001E-3</v>
      </c>
      <c r="AN14" s="20">
        <v>5.0000000000000001E-3</v>
      </c>
      <c r="AO14" s="22">
        <f t="shared" si="13"/>
        <v>5.0000000000000001E-3</v>
      </c>
      <c r="AP14" s="20">
        <v>5.3079999999999998</v>
      </c>
      <c r="AQ14" s="20">
        <v>5.58</v>
      </c>
      <c r="AR14" s="22">
        <f t="shared" si="5"/>
        <v>5.444</v>
      </c>
      <c r="AS14" s="103">
        <f t="shared" si="14"/>
        <v>153.55541138972723</v>
      </c>
      <c r="AT14" s="57">
        <v>5.2400000000000002E-2</v>
      </c>
      <c r="AU14" s="57">
        <v>5.3800000000000001E-2</v>
      </c>
      <c r="AV14" s="58">
        <f t="shared" si="6"/>
        <v>5.3100000000000001E-2</v>
      </c>
      <c r="AW14" s="87">
        <v>6.84</v>
      </c>
      <c r="AX14" s="38">
        <v>6.6801472219990748E-2</v>
      </c>
      <c r="AY14" s="87"/>
      <c r="AZ14" s="87"/>
      <c r="BA14" s="38">
        <v>0.25267725434648874</v>
      </c>
      <c r="BB14">
        <f t="shared" si="16"/>
        <v>0.8394353193404348</v>
      </c>
      <c r="BD14" s="106">
        <f t="shared" si="15"/>
        <v>0.12512034358169619</v>
      </c>
      <c r="BE14" s="106"/>
    </row>
    <row r="15" spans="1:57" x14ac:dyDescent="0.3">
      <c r="A15" s="99" t="s">
        <v>10</v>
      </c>
      <c r="B15" s="5" t="s">
        <v>60</v>
      </c>
      <c r="C15" s="6" t="s">
        <v>61</v>
      </c>
      <c r="D15" s="6" t="s">
        <v>36</v>
      </c>
      <c r="E15" s="24">
        <v>16.3</v>
      </c>
      <c r="F15" s="24">
        <v>7.4</v>
      </c>
      <c r="G15" s="62">
        <v>10</v>
      </c>
      <c r="H15" s="165">
        <v>88</v>
      </c>
      <c r="I15" s="24">
        <v>0.8</v>
      </c>
      <c r="J15" s="24">
        <v>3</v>
      </c>
      <c r="K15" s="16">
        <v>2.2000000000000002</v>
      </c>
      <c r="L15" s="16">
        <v>2.1</v>
      </c>
      <c r="M15" s="16"/>
      <c r="N15" s="21">
        <f t="shared" si="7"/>
        <v>2.1500000000000004</v>
      </c>
      <c r="O15" s="43">
        <v>1.7</v>
      </c>
      <c r="P15" s="43">
        <v>1.6</v>
      </c>
      <c r="Q15" s="44">
        <f t="shared" si="0"/>
        <v>1.65</v>
      </c>
      <c r="R15" s="18">
        <v>1.7509999999999999</v>
      </c>
      <c r="S15" s="18">
        <v>1.75</v>
      </c>
      <c r="T15" s="23">
        <f t="shared" si="1"/>
        <v>1.7504999999999999</v>
      </c>
      <c r="U15" s="18">
        <v>1.6879999999999999</v>
      </c>
      <c r="V15" s="18">
        <v>1.6579999999999999</v>
      </c>
      <c r="W15" s="23">
        <f t="shared" si="8"/>
        <v>1.673</v>
      </c>
      <c r="X15" s="18">
        <v>3.7999999999999999E-2</v>
      </c>
      <c r="Y15" s="18">
        <v>3.6999999999999998E-2</v>
      </c>
      <c r="Z15" s="22">
        <f t="shared" si="2"/>
        <v>3.7499999999999999E-2</v>
      </c>
      <c r="AA15" s="20">
        <v>1.4830000000000001</v>
      </c>
      <c r="AB15" s="20">
        <v>1.544</v>
      </c>
      <c r="AC15" s="22">
        <f t="shared" si="3"/>
        <v>1.5135000000000001</v>
      </c>
      <c r="AD15" s="105">
        <f t="shared" si="9"/>
        <v>6.6997254230027838</v>
      </c>
      <c r="AE15" s="105">
        <f t="shared" si="10"/>
        <v>0.14925984825685662</v>
      </c>
      <c r="AF15" s="103">
        <f t="shared" si="11"/>
        <v>108.05311629899336</v>
      </c>
      <c r="AG15" s="20">
        <v>7.1999999999999995E-2</v>
      </c>
      <c r="AH15" s="20">
        <v>7.0000000000000007E-2</v>
      </c>
      <c r="AI15" s="22">
        <f t="shared" si="4"/>
        <v>7.1000000000000008E-2</v>
      </c>
      <c r="AJ15" s="20">
        <v>4.2999999999999997E-2</v>
      </c>
      <c r="AK15" s="20">
        <v>4.3999999999999997E-2</v>
      </c>
      <c r="AL15" s="22">
        <f t="shared" si="12"/>
        <v>4.3499999999999997E-2</v>
      </c>
      <c r="AM15" s="20">
        <v>3.7999999999999999E-2</v>
      </c>
      <c r="AN15" s="20">
        <v>3.7999999999999999E-2</v>
      </c>
      <c r="AO15" s="22">
        <f t="shared" si="13"/>
        <v>3.7999999999999999E-2</v>
      </c>
      <c r="AP15" s="20">
        <v>5.8739999999999997</v>
      </c>
      <c r="AQ15" s="20">
        <v>6.0869999999999997</v>
      </c>
      <c r="AR15" s="22">
        <f t="shared" si="5"/>
        <v>5.9804999999999993</v>
      </c>
      <c r="AS15" s="103">
        <f t="shared" si="14"/>
        <v>168.68812230276703</v>
      </c>
      <c r="AT15" s="57">
        <v>6.7100000000000007E-2</v>
      </c>
      <c r="AU15" s="57">
        <v>6.7000000000000004E-2</v>
      </c>
      <c r="AV15" s="58">
        <f t="shared" si="6"/>
        <v>6.7049999999999998E-2</v>
      </c>
      <c r="AW15" s="87">
        <v>6.5</v>
      </c>
      <c r="AX15" s="38">
        <v>2.2929391898622416E-2</v>
      </c>
      <c r="AY15" s="87"/>
      <c r="AZ15" s="87"/>
      <c r="BA15" s="38">
        <v>7.9862343287444224E-2</v>
      </c>
      <c r="BC15">
        <f t="shared" si="17"/>
        <v>0.64054964169353934</v>
      </c>
      <c r="BD15" s="106"/>
      <c r="BE15" s="106">
        <f t="shared" si="18"/>
        <v>0.14925984825685662</v>
      </c>
    </row>
    <row r="16" spans="1:57" x14ac:dyDescent="0.3">
      <c r="A16" s="98" t="s">
        <v>11</v>
      </c>
      <c r="B16" s="5" t="s">
        <v>108</v>
      </c>
      <c r="C16" s="6" t="s">
        <v>62</v>
      </c>
      <c r="D16" s="6" t="s">
        <v>63</v>
      </c>
      <c r="E16" s="24">
        <v>17</v>
      </c>
      <c r="F16" s="24">
        <v>7.4</v>
      </c>
      <c r="G16" s="62">
        <v>10</v>
      </c>
      <c r="H16" s="165">
        <v>114</v>
      </c>
      <c r="I16" s="24">
        <v>0.9</v>
      </c>
      <c r="J16" s="24">
        <v>4.4000000000000004</v>
      </c>
      <c r="K16" s="16">
        <v>3.1</v>
      </c>
      <c r="L16" s="16">
        <v>2.9</v>
      </c>
      <c r="M16" s="16"/>
      <c r="N16" s="21">
        <f t="shared" si="7"/>
        <v>3</v>
      </c>
      <c r="O16" s="43">
        <v>2.6</v>
      </c>
      <c r="P16" s="43">
        <v>2.4</v>
      </c>
      <c r="Q16" s="44">
        <f t="shared" si="0"/>
        <v>2.5</v>
      </c>
      <c r="R16" s="18">
        <v>2.3340000000000001</v>
      </c>
      <c r="S16" s="18">
        <v>2.3319999999999999</v>
      </c>
      <c r="T16" s="23">
        <f t="shared" si="1"/>
        <v>2.3330000000000002</v>
      </c>
      <c r="U16" s="18">
        <v>2.145</v>
      </c>
      <c r="V16" s="18">
        <v>2.1720000000000002</v>
      </c>
      <c r="W16" s="23">
        <f t="shared" si="8"/>
        <v>2.1585000000000001</v>
      </c>
      <c r="X16" s="18">
        <v>3.5999999999999997E-2</v>
      </c>
      <c r="Y16" s="18">
        <v>3.6999999999999998E-2</v>
      </c>
      <c r="Z16" s="22">
        <f t="shared" si="2"/>
        <v>3.6499999999999998E-2</v>
      </c>
      <c r="AA16" s="20">
        <v>1.9330000000000001</v>
      </c>
      <c r="AB16" s="20">
        <v>2.0299999999999998</v>
      </c>
      <c r="AC16" s="22">
        <f t="shared" si="3"/>
        <v>1.9815</v>
      </c>
      <c r="AD16" s="105">
        <f t="shared" si="9"/>
        <v>8.7713947312058256</v>
      </c>
      <c r="AE16" s="105">
        <f t="shared" si="10"/>
        <v>0.1140069544974779</v>
      </c>
      <c r="AF16" s="103">
        <f t="shared" si="11"/>
        <v>141.46498179481691</v>
      </c>
      <c r="AG16" s="20">
        <v>7.8E-2</v>
      </c>
      <c r="AH16" s="20">
        <v>8.1000000000000003E-2</v>
      </c>
      <c r="AI16" s="22">
        <f t="shared" si="4"/>
        <v>7.9500000000000001E-2</v>
      </c>
      <c r="AJ16" s="20">
        <v>5.6000000000000001E-2</v>
      </c>
      <c r="AK16" s="20">
        <v>5.6000000000000001E-2</v>
      </c>
      <c r="AL16" s="22">
        <f t="shared" si="12"/>
        <v>5.6000000000000001E-2</v>
      </c>
      <c r="AM16" s="20">
        <v>4.7E-2</v>
      </c>
      <c r="AN16" s="20">
        <v>4.7E-2</v>
      </c>
      <c r="AO16" s="22">
        <f t="shared" si="13"/>
        <v>4.7E-2</v>
      </c>
      <c r="AP16" s="20">
        <v>7.3659999999999997</v>
      </c>
      <c r="AQ16" s="20">
        <v>7.6719999999999997</v>
      </c>
      <c r="AR16" s="22">
        <f t="shared" si="5"/>
        <v>7.5190000000000001</v>
      </c>
      <c r="AS16" s="103">
        <f t="shared" si="14"/>
        <v>212.08360364426142</v>
      </c>
      <c r="AT16" s="57">
        <v>9.6500000000000002E-2</v>
      </c>
      <c r="AU16" s="57">
        <v>9.6500000000000002E-2</v>
      </c>
      <c r="AV16" s="58">
        <f t="shared" si="6"/>
        <v>9.6500000000000002E-2</v>
      </c>
      <c r="AW16" s="87">
        <v>5.18</v>
      </c>
      <c r="AX16" s="38">
        <v>3.9886624270061143E-2</v>
      </c>
      <c r="AY16" s="87"/>
      <c r="AZ16" s="87"/>
      <c r="BA16" s="38">
        <v>0.18178120606382553</v>
      </c>
      <c r="BB16">
        <f t="shared" si="16"/>
        <v>0.66702460427871313</v>
      </c>
      <c r="BD16" s="106">
        <f t="shared" si="15"/>
        <v>0.1140069544974779</v>
      </c>
      <c r="BE16" s="106"/>
    </row>
    <row r="17" spans="1:57" x14ac:dyDescent="0.3">
      <c r="A17" s="99" t="s">
        <v>12</v>
      </c>
      <c r="B17" s="5" t="s">
        <v>64</v>
      </c>
      <c r="C17" s="6" t="s">
        <v>65</v>
      </c>
      <c r="D17" s="6" t="s">
        <v>36</v>
      </c>
      <c r="E17" s="24">
        <v>16.100000000000001</v>
      </c>
      <c r="F17" s="24">
        <v>7.1</v>
      </c>
      <c r="G17" s="62">
        <v>9.9</v>
      </c>
      <c r="H17" s="165">
        <v>99</v>
      </c>
      <c r="I17" s="24">
        <v>1</v>
      </c>
      <c r="J17" s="24">
        <v>3.2</v>
      </c>
      <c r="K17" s="16">
        <v>2.2999999999999998</v>
      </c>
      <c r="L17" s="16">
        <v>2.2999999999999998</v>
      </c>
      <c r="M17" s="16"/>
      <c r="N17" s="21">
        <f t="shared" si="7"/>
        <v>2.2999999999999998</v>
      </c>
      <c r="O17" s="43">
        <v>1.9</v>
      </c>
      <c r="P17" s="43">
        <v>1.8</v>
      </c>
      <c r="Q17" s="44">
        <f t="shared" si="0"/>
        <v>1.85</v>
      </c>
      <c r="R17" s="18">
        <v>1.849</v>
      </c>
      <c r="S17" s="18">
        <v>1.907</v>
      </c>
      <c r="T17" s="23">
        <f t="shared" si="1"/>
        <v>1.8780000000000001</v>
      </c>
      <c r="U17" s="18">
        <v>1.756</v>
      </c>
      <c r="V17" s="18">
        <v>1.7410000000000001</v>
      </c>
      <c r="W17" s="23">
        <f t="shared" si="8"/>
        <v>1.7484999999999999</v>
      </c>
      <c r="X17" s="18">
        <v>5.2999999999999999E-2</v>
      </c>
      <c r="Y17" s="18">
        <v>4.3999999999999997E-2</v>
      </c>
      <c r="Z17" s="22">
        <f t="shared" si="2"/>
        <v>4.8500000000000001E-2</v>
      </c>
      <c r="AA17" s="20">
        <v>1.546</v>
      </c>
      <c r="AB17" s="20">
        <v>1.6140000000000001</v>
      </c>
      <c r="AC17" s="22">
        <f t="shared" si="3"/>
        <v>1.58</v>
      </c>
      <c r="AD17" s="105">
        <f t="shared" si="9"/>
        <v>6.9940972370957377</v>
      </c>
      <c r="AE17" s="105">
        <f t="shared" si="10"/>
        <v>0.14297770907389398</v>
      </c>
      <c r="AF17" s="103">
        <f t="shared" si="11"/>
        <v>112.8007424858999</v>
      </c>
      <c r="AG17" s="20">
        <v>7.2999999999999995E-2</v>
      </c>
      <c r="AH17" s="20">
        <v>7.4999999999999997E-2</v>
      </c>
      <c r="AI17" s="22">
        <f t="shared" si="4"/>
        <v>7.3999999999999996E-2</v>
      </c>
      <c r="AJ17" s="20">
        <v>4.7E-2</v>
      </c>
      <c r="AK17" s="20">
        <v>4.7E-2</v>
      </c>
      <c r="AL17" s="22">
        <f t="shared" si="12"/>
        <v>4.7E-2</v>
      </c>
      <c r="AM17" s="20">
        <v>4.2000000000000003E-2</v>
      </c>
      <c r="AN17" s="20">
        <v>4.2999999999999997E-2</v>
      </c>
      <c r="AO17" s="22">
        <f t="shared" si="13"/>
        <v>4.2499999999999996E-2</v>
      </c>
      <c r="AP17" s="20">
        <v>6.032</v>
      </c>
      <c r="AQ17" s="20">
        <v>6.2380000000000004</v>
      </c>
      <c r="AR17" s="22">
        <f t="shared" si="5"/>
        <v>6.1349999999999998</v>
      </c>
      <c r="AS17" s="103">
        <f t="shared" si="14"/>
        <v>173.04600456942993</v>
      </c>
      <c r="AT17" s="57">
        <v>6.9500000000000006E-2</v>
      </c>
      <c r="AU17" s="57">
        <v>7.0099999999999996E-2</v>
      </c>
      <c r="AV17" s="58">
        <f t="shared" si="6"/>
        <v>6.9800000000000001E-2</v>
      </c>
      <c r="AW17" s="87">
        <v>6</v>
      </c>
      <c r="AX17" s="38">
        <v>6.342963989786303E-2</v>
      </c>
      <c r="AY17" s="87"/>
      <c r="AZ17" s="87"/>
      <c r="BA17" s="38">
        <v>0.24988410407194916</v>
      </c>
      <c r="BC17">
        <f t="shared" si="17"/>
        <v>0.65185407063612222</v>
      </c>
      <c r="BD17" s="106"/>
      <c r="BE17" s="106">
        <f t="shared" si="18"/>
        <v>0.14297770907389398</v>
      </c>
    </row>
    <row r="18" spans="1:57" x14ac:dyDescent="0.3">
      <c r="A18" s="98" t="s">
        <v>13</v>
      </c>
      <c r="B18" s="5" t="s">
        <v>66</v>
      </c>
      <c r="C18" s="6" t="s">
        <v>44</v>
      </c>
      <c r="D18" s="6" t="s">
        <v>67</v>
      </c>
      <c r="E18" s="24">
        <v>16.7</v>
      </c>
      <c r="F18" s="24">
        <v>7</v>
      </c>
      <c r="G18" s="62">
        <v>9</v>
      </c>
      <c r="H18" s="165">
        <v>107</v>
      </c>
      <c r="I18" s="24">
        <v>1.3</v>
      </c>
      <c r="J18" s="24">
        <v>6.4</v>
      </c>
      <c r="K18" s="16">
        <v>4.5</v>
      </c>
      <c r="L18" s="16">
        <v>4.5999999999999996</v>
      </c>
      <c r="M18" s="16"/>
      <c r="N18" s="21">
        <f t="shared" si="7"/>
        <v>4.55</v>
      </c>
      <c r="O18" s="43">
        <v>4</v>
      </c>
      <c r="P18" s="43">
        <v>3.8</v>
      </c>
      <c r="Q18" s="44">
        <f t="shared" si="0"/>
        <v>3.9</v>
      </c>
      <c r="R18" s="18">
        <v>2.9079999999999999</v>
      </c>
      <c r="S18" s="18">
        <v>2.9449999999999998</v>
      </c>
      <c r="T18" s="23">
        <f t="shared" si="1"/>
        <v>2.9264999999999999</v>
      </c>
      <c r="U18" s="18">
        <v>2.6909999999999998</v>
      </c>
      <c r="V18" s="18">
        <v>2.7069999999999999</v>
      </c>
      <c r="W18" s="23">
        <f t="shared" si="8"/>
        <v>2.6989999999999998</v>
      </c>
      <c r="X18" s="18">
        <v>3.6999999999999998E-2</v>
      </c>
      <c r="Y18" s="18">
        <v>3.6999999999999998E-2</v>
      </c>
      <c r="Z18" s="22">
        <f t="shared" si="2"/>
        <v>3.6999999999999998E-2</v>
      </c>
      <c r="AA18" s="20">
        <v>2.4260000000000002</v>
      </c>
      <c r="AB18" s="20">
        <v>2.4820000000000002</v>
      </c>
      <c r="AC18" s="22">
        <f t="shared" si="3"/>
        <v>2.4540000000000002</v>
      </c>
      <c r="AD18" s="105">
        <f t="shared" si="9"/>
        <v>10.862983936603127</v>
      </c>
      <c r="AE18" s="105">
        <f t="shared" si="10"/>
        <v>9.2055737708538088E-2</v>
      </c>
      <c r="AF18" s="103">
        <f t="shared" si="11"/>
        <v>175.19811522810025</v>
      </c>
      <c r="AG18" s="20">
        <v>9.6000000000000002E-2</v>
      </c>
      <c r="AH18" s="20">
        <v>9.9000000000000005E-2</v>
      </c>
      <c r="AI18" s="22">
        <f t="shared" si="4"/>
        <v>9.7500000000000003E-2</v>
      </c>
      <c r="AJ18" s="20">
        <v>6.3E-2</v>
      </c>
      <c r="AK18" s="20">
        <v>6.0999999999999999E-2</v>
      </c>
      <c r="AL18" s="22">
        <f t="shared" si="12"/>
        <v>6.2E-2</v>
      </c>
      <c r="AM18" s="20">
        <v>0.05</v>
      </c>
      <c r="AN18" s="20">
        <v>4.9000000000000002E-2</v>
      </c>
      <c r="AO18" s="22">
        <f t="shared" si="13"/>
        <v>4.9500000000000002E-2</v>
      </c>
      <c r="AP18" s="20">
        <v>9.202</v>
      </c>
      <c r="AQ18" s="20">
        <v>9.4420000000000002</v>
      </c>
      <c r="AR18" s="22">
        <f t="shared" si="5"/>
        <v>9.3219999999999992</v>
      </c>
      <c r="AS18" s="103">
        <f t="shared" si="14"/>
        <v>262.93966660085175</v>
      </c>
      <c r="AT18" s="57">
        <v>0.14380000000000001</v>
      </c>
      <c r="AU18" s="57">
        <v>0.1434</v>
      </c>
      <c r="AV18" s="58">
        <f t="shared" si="6"/>
        <v>0.14360000000000001</v>
      </c>
      <c r="AW18" s="87">
        <v>7.27</v>
      </c>
      <c r="AX18" s="38">
        <v>0.18046548116236294</v>
      </c>
      <c r="AY18" s="87"/>
      <c r="AZ18" s="87"/>
      <c r="BA18" s="38">
        <v>0.14990390605805226</v>
      </c>
      <c r="BB18">
        <f t="shared" si="16"/>
        <v>0.66630538287726238</v>
      </c>
      <c r="BD18" s="106">
        <f t="shared" si="15"/>
        <v>9.2055737708538088E-2</v>
      </c>
      <c r="BE18" s="106"/>
    </row>
    <row r="19" spans="1:57" x14ac:dyDescent="0.3">
      <c r="A19" s="99" t="s">
        <v>14</v>
      </c>
      <c r="B19" s="5" t="s">
        <v>64</v>
      </c>
      <c r="C19" s="6" t="s">
        <v>68</v>
      </c>
      <c r="D19" s="6" t="s">
        <v>36</v>
      </c>
      <c r="E19" s="24">
        <v>16</v>
      </c>
      <c r="F19" s="24">
        <v>7.2</v>
      </c>
      <c r="G19" s="62">
        <v>9.9</v>
      </c>
      <c r="H19" s="165">
        <v>119</v>
      </c>
      <c r="I19" s="24">
        <v>1</v>
      </c>
      <c r="J19" s="24">
        <v>3.9</v>
      </c>
      <c r="K19" s="16">
        <v>2.7</v>
      </c>
      <c r="L19" s="16">
        <v>2.5</v>
      </c>
      <c r="M19" s="16"/>
      <c r="N19" s="21">
        <f t="shared" si="7"/>
        <v>2.6</v>
      </c>
      <c r="O19" s="43">
        <v>2.2000000000000002</v>
      </c>
      <c r="P19" s="43">
        <v>2</v>
      </c>
      <c r="Q19" s="44">
        <f t="shared" si="0"/>
        <v>2.1</v>
      </c>
      <c r="R19" s="18">
        <v>1.9630000000000001</v>
      </c>
      <c r="S19" s="18">
        <v>1.919</v>
      </c>
      <c r="T19" s="23">
        <f t="shared" si="1"/>
        <v>1.9410000000000001</v>
      </c>
      <c r="U19" s="18">
        <v>1.831</v>
      </c>
      <c r="V19" s="18">
        <v>1.831</v>
      </c>
      <c r="W19" s="23">
        <f t="shared" si="8"/>
        <v>1.831</v>
      </c>
      <c r="X19" s="18">
        <v>4.3999999999999997E-2</v>
      </c>
      <c r="Y19" s="18">
        <v>4.1000000000000002E-2</v>
      </c>
      <c r="Z19" s="22">
        <f t="shared" si="2"/>
        <v>4.2499999999999996E-2</v>
      </c>
      <c r="AA19" s="20">
        <v>1.6259999999999999</v>
      </c>
      <c r="AB19" s="20">
        <v>1.7130000000000001</v>
      </c>
      <c r="AC19" s="22">
        <f t="shared" si="3"/>
        <v>1.6695</v>
      </c>
      <c r="AD19" s="105">
        <f t="shared" si="9"/>
        <v>7.3902818590704644</v>
      </c>
      <c r="AE19" s="105">
        <f t="shared" si="10"/>
        <v>0.13531283638020514</v>
      </c>
      <c r="AF19" s="103">
        <f t="shared" si="11"/>
        <v>119.1904047976012</v>
      </c>
      <c r="AG19" s="20">
        <v>7.8E-2</v>
      </c>
      <c r="AH19" s="20">
        <v>7.4999999999999997E-2</v>
      </c>
      <c r="AI19" s="22">
        <f t="shared" si="4"/>
        <v>7.6499999999999999E-2</v>
      </c>
      <c r="AJ19" s="20">
        <v>0.05</v>
      </c>
      <c r="AK19" s="20">
        <v>5.0999999999999997E-2</v>
      </c>
      <c r="AL19" s="22">
        <f t="shared" si="12"/>
        <v>5.0500000000000003E-2</v>
      </c>
      <c r="AM19" s="20">
        <v>4.4999999999999998E-2</v>
      </c>
      <c r="AN19" s="20">
        <v>4.3999999999999997E-2</v>
      </c>
      <c r="AO19" s="22">
        <f t="shared" si="13"/>
        <v>4.4499999999999998E-2</v>
      </c>
      <c r="AP19" s="20">
        <v>6.282</v>
      </c>
      <c r="AQ19" s="20">
        <v>6.5369999999999999</v>
      </c>
      <c r="AR19" s="22">
        <f t="shared" si="5"/>
        <v>6.4094999999999995</v>
      </c>
      <c r="AS19" s="103">
        <f t="shared" si="14"/>
        <v>180.78864976165625</v>
      </c>
      <c r="AT19" s="57">
        <v>7.7299999999999994E-2</v>
      </c>
      <c r="AU19" s="57">
        <v>7.8700000000000006E-2</v>
      </c>
      <c r="AV19" s="58">
        <f t="shared" si="6"/>
        <v>7.8E-2</v>
      </c>
      <c r="AW19" s="87">
        <v>6.14</v>
      </c>
      <c r="AX19" s="38">
        <v>2.3975958725146625E-2</v>
      </c>
      <c r="AY19" s="87"/>
      <c r="AZ19" s="87"/>
      <c r="BA19" s="38">
        <v>0.16528105670813401</v>
      </c>
      <c r="BC19">
        <f t="shared" si="17"/>
        <v>0.65928035280277031</v>
      </c>
      <c r="BD19" s="106"/>
      <c r="BE19" s="106">
        <f t="shared" si="18"/>
        <v>0.13531283638020514</v>
      </c>
    </row>
    <row r="20" spans="1:57" x14ac:dyDescent="0.3">
      <c r="A20" s="98" t="s">
        <v>15</v>
      </c>
      <c r="B20" s="5" t="s">
        <v>69</v>
      </c>
      <c r="C20" s="6" t="s">
        <v>70</v>
      </c>
      <c r="D20" s="6" t="s">
        <v>71</v>
      </c>
      <c r="E20" s="24">
        <v>18</v>
      </c>
      <c r="F20" s="24">
        <v>6.9</v>
      </c>
      <c r="G20" s="62">
        <v>9</v>
      </c>
      <c r="H20" s="165">
        <v>190</v>
      </c>
      <c r="I20" s="24">
        <v>1</v>
      </c>
      <c r="J20" s="24">
        <v>3.3</v>
      </c>
      <c r="K20" s="16">
        <v>2.5</v>
      </c>
      <c r="L20" s="16">
        <v>2.4</v>
      </c>
      <c r="M20" s="16"/>
      <c r="N20" s="21">
        <f t="shared" si="7"/>
        <v>2.4500000000000002</v>
      </c>
      <c r="O20" s="43">
        <v>2.1</v>
      </c>
      <c r="P20" s="43">
        <v>2.1</v>
      </c>
      <c r="Q20" s="44">
        <f t="shared" si="0"/>
        <v>2.1</v>
      </c>
      <c r="R20" s="18">
        <v>1.2250000000000001</v>
      </c>
      <c r="S20" s="18">
        <v>1.2250000000000001</v>
      </c>
      <c r="T20" s="23">
        <f t="shared" si="1"/>
        <v>1.2250000000000001</v>
      </c>
      <c r="U20" s="18">
        <v>1.1240000000000001</v>
      </c>
      <c r="V20" s="18">
        <v>1.1339999999999999</v>
      </c>
      <c r="W20" s="23">
        <f t="shared" si="8"/>
        <v>1.129</v>
      </c>
      <c r="X20" s="18">
        <v>3.4000000000000002E-2</v>
      </c>
      <c r="Y20" s="18">
        <v>3.2000000000000001E-2</v>
      </c>
      <c r="Z20" s="22">
        <f t="shared" si="2"/>
        <v>3.3000000000000002E-2</v>
      </c>
      <c r="AA20" s="20">
        <v>0.97099999999999997</v>
      </c>
      <c r="AB20" s="20">
        <v>1.006</v>
      </c>
      <c r="AC20" s="22">
        <f t="shared" si="3"/>
        <v>0.98849999999999993</v>
      </c>
      <c r="AD20" s="105">
        <f t="shared" si="9"/>
        <v>4.3757374170057828</v>
      </c>
      <c r="AE20" s="105">
        <f t="shared" si="10"/>
        <v>0.22853290878781232</v>
      </c>
      <c r="AF20" s="103">
        <f t="shared" si="11"/>
        <v>70.571856928678514</v>
      </c>
      <c r="AG20" s="20">
        <v>3.3000000000000002E-2</v>
      </c>
      <c r="AH20" s="20">
        <v>3.2000000000000001E-2</v>
      </c>
      <c r="AI20" s="22">
        <f t="shared" si="4"/>
        <v>3.2500000000000001E-2</v>
      </c>
      <c r="AJ20" s="20">
        <v>1.4E-2</v>
      </c>
      <c r="AK20" s="20">
        <v>1.2E-2</v>
      </c>
      <c r="AL20" s="22">
        <f t="shared" si="12"/>
        <v>1.3000000000000001E-2</v>
      </c>
      <c r="AM20" s="20">
        <v>3.0000000000000001E-3</v>
      </c>
      <c r="AN20" s="20">
        <v>4.0000000000000001E-3</v>
      </c>
      <c r="AO20" s="22">
        <f t="shared" si="13"/>
        <v>3.5000000000000001E-3</v>
      </c>
      <c r="AP20" s="20">
        <v>6.3120000000000003</v>
      </c>
      <c r="AQ20" s="20">
        <v>6.4930000000000003</v>
      </c>
      <c r="AR20" s="22">
        <f t="shared" si="5"/>
        <v>6.4024999999999999</v>
      </c>
      <c r="AS20" s="103">
        <f t="shared" si="14"/>
        <v>180.59120525766508</v>
      </c>
      <c r="AT20" s="57">
        <v>6.2700000000000006E-2</v>
      </c>
      <c r="AU20" s="57">
        <v>6.4799999999999996E-2</v>
      </c>
      <c r="AV20" s="58">
        <f t="shared" si="6"/>
        <v>6.3750000000000001E-2</v>
      </c>
      <c r="AW20" s="87">
        <v>5.1100000000000003</v>
      </c>
      <c r="AX20" s="38">
        <v>8.0911925924390379E-2</v>
      </c>
      <c r="AY20" s="87"/>
      <c r="AZ20" s="87"/>
      <c r="BA20" s="38">
        <v>0.178452031372487</v>
      </c>
      <c r="BB20">
        <f t="shared" si="16"/>
        <v>0.3907823574685575</v>
      </c>
      <c r="BD20" s="106">
        <f t="shared" si="15"/>
        <v>0.22853290878781232</v>
      </c>
      <c r="BE20" s="106"/>
    </row>
    <row r="21" spans="1:57" x14ac:dyDescent="0.3">
      <c r="A21" s="99" t="s">
        <v>16</v>
      </c>
      <c r="B21" s="5" t="s">
        <v>72</v>
      </c>
      <c r="C21" s="6" t="s">
        <v>73</v>
      </c>
      <c r="D21" s="6" t="s">
        <v>36</v>
      </c>
      <c r="E21" s="24">
        <v>16.100000000000001</v>
      </c>
      <c r="F21" s="24">
        <v>7.1</v>
      </c>
      <c r="G21" s="62">
        <v>9.8000000000000007</v>
      </c>
      <c r="H21" s="165">
        <v>109</v>
      </c>
      <c r="I21" s="24">
        <v>0.9</v>
      </c>
      <c r="J21" s="24">
        <v>3.8</v>
      </c>
      <c r="K21" s="16">
        <v>2.5</v>
      </c>
      <c r="L21" s="16">
        <v>2.5</v>
      </c>
      <c r="M21" s="16"/>
      <c r="N21" s="21">
        <f t="shared" si="7"/>
        <v>2.5</v>
      </c>
      <c r="O21" s="43">
        <v>2.1</v>
      </c>
      <c r="P21" s="43">
        <v>2</v>
      </c>
      <c r="Q21" s="44">
        <f t="shared" si="0"/>
        <v>2.0499999999999998</v>
      </c>
      <c r="R21" s="18">
        <v>1.8420000000000001</v>
      </c>
      <c r="S21" s="18">
        <v>1.833</v>
      </c>
      <c r="T21" s="23">
        <f t="shared" si="1"/>
        <v>1.8374999999999999</v>
      </c>
      <c r="U21" s="18">
        <v>1.7110000000000001</v>
      </c>
      <c r="V21" s="18">
        <v>1.6990000000000001</v>
      </c>
      <c r="W21" s="23">
        <f t="shared" si="8"/>
        <v>1.7050000000000001</v>
      </c>
      <c r="X21" s="18">
        <v>3.9E-2</v>
      </c>
      <c r="Y21" s="18">
        <v>0.04</v>
      </c>
      <c r="Z21" s="22">
        <f t="shared" si="2"/>
        <v>3.95E-2</v>
      </c>
      <c r="AA21" s="20">
        <v>1.52</v>
      </c>
      <c r="AB21" s="20">
        <v>1.57</v>
      </c>
      <c r="AC21" s="22">
        <f t="shared" si="3"/>
        <v>1.5449999999999999</v>
      </c>
      <c r="AD21" s="105">
        <f t="shared" si="9"/>
        <v>6.839164703362604</v>
      </c>
      <c r="AE21" s="105">
        <f t="shared" si="10"/>
        <v>0.14621668630210516</v>
      </c>
      <c r="AF21" s="103">
        <f t="shared" si="11"/>
        <v>110.30199186121224</v>
      </c>
      <c r="AG21" s="20">
        <v>7.0999999999999994E-2</v>
      </c>
      <c r="AH21" s="20">
        <v>7.1999999999999995E-2</v>
      </c>
      <c r="AI21" s="22">
        <f t="shared" si="4"/>
        <v>7.1499999999999994E-2</v>
      </c>
      <c r="AJ21" s="20">
        <v>4.2000000000000003E-2</v>
      </c>
      <c r="AK21" s="20">
        <v>4.2999999999999997E-2</v>
      </c>
      <c r="AL21" s="22">
        <f t="shared" si="12"/>
        <v>4.2499999999999996E-2</v>
      </c>
      <c r="AM21" s="20">
        <v>3.7999999999999999E-2</v>
      </c>
      <c r="AN21" s="20">
        <v>3.7999999999999999E-2</v>
      </c>
      <c r="AO21" s="22">
        <f t="shared" si="13"/>
        <v>3.7999999999999999E-2</v>
      </c>
      <c r="AP21" s="20">
        <v>6.1230000000000002</v>
      </c>
      <c r="AQ21" s="20">
        <v>6.3259999999999996</v>
      </c>
      <c r="AR21" s="22">
        <f t="shared" si="5"/>
        <v>6.2244999999999999</v>
      </c>
      <c r="AS21" s="103">
        <f t="shared" si="14"/>
        <v>175.57047358474597</v>
      </c>
      <c r="AT21" s="57">
        <v>7.2700000000000001E-2</v>
      </c>
      <c r="AU21" s="57">
        <v>7.4499999999999997E-2</v>
      </c>
      <c r="AV21" s="58">
        <f t="shared" si="6"/>
        <v>7.3599999999999999E-2</v>
      </c>
      <c r="AW21" s="87">
        <v>5.9</v>
      </c>
      <c r="AX21" s="38">
        <v>0.23655713387349211</v>
      </c>
      <c r="AY21" s="87"/>
      <c r="AZ21" s="87"/>
      <c r="BA21" s="38">
        <v>0.22198451729822841</v>
      </c>
      <c r="BC21">
        <f t="shared" si="17"/>
        <v>0.62824909911728788</v>
      </c>
      <c r="BD21" s="106"/>
      <c r="BE21" s="106">
        <f t="shared" si="18"/>
        <v>0.14621668630210516</v>
      </c>
    </row>
    <row r="22" spans="1:57" x14ac:dyDescent="0.3">
      <c r="A22" s="98" t="s">
        <v>17</v>
      </c>
      <c r="B22" s="5" t="s">
        <v>74</v>
      </c>
      <c r="C22" s="6" t="s">
        <v>75</v>
      </c>
      <c r="D22" s="6" t="s">
        <v>76</v>
      </c>
      <c r="E22" s="24">
        <v>16.3</v>
      </c>
      <c r="F22" s="24">
        <v>7.1</v>
      </c>
      <c r="G22" s="62">
        <v>10</v>
      </c>
      <c r="H22" s="165">
        <v>156</v>
      </c>
      <c r="I22" s="24">
        <v>1.2</v>
      </c>
      <c r="J22" s="24">
        <v>4.0999999999999996</v>
      </c>
      <c r="K22" s="16">
        <v>2.9</v>
      </c>
      <c r="L22" s="16">
        <v>3</v>
      </c>
      <c r="M22" s="16"/>
      <c r="N22" s="21">
        <f t="shared" si="7"/>
        <v>2.95</v>
      </c>
      <c r="O22" s="43">
        <v>2.2999999999999998</v>
      </c>
      <c r="P22" s="43">
        <v>2.2999999999999998</v>
      </c>
      <c r="Q22" s="44">
        <f t="shared" si="0"/>
        <v>2.2999999999999998</v>
      </c>
      <c r="R22" s="18">
        <v>2.3159999999999998</v>
      </c>
      <c r="S22" s="18">
        <v>2.2989999999999999</v>
      </c>
      <c r="T22" s="23">
        <f t="shared" si="1"/>
        <v>2.3075000000000001</v>
      </c>
      <c r="U22" s="18">
        <v>2.1419999999999999</v>
      </c>
      <c r="V22" s="18">
        <v>2.1539999999999999</v>
      </c>
      <c r="W22" s="23">
        <f t="shared" si="8"/>
        <v>2.1479999999999997</v>
      </c>
      <c r="X22" s="18">
        <v>6.8000000000000005E-2</v>
      </c>
      <c r="Y22" s="18">
        <v>6.4000000000000001E-2</v>
      </c>
      <c r="Z22" s="22">
        <f t="shared" si="2"/>
        <v>6.6000000000000003E-2</v>
      </c>
      <c r="AA22" s="20">
        <v>1.885</v>
      </c>
      <c r="AB22" s="20">
        <v>1.903</v>
      </c>
      <c r="AC22" s="22">
        <f t="shared" si="3"/>
        <v>1.8940000000000001</v>
      </c>
      <c r="AD22" s="105">
        <f t="shared" si="9"/>
        <v>8.3840633968729925</v>
      </c>
      <c r="AE22" s="105">
        <f t="shared" si="10"/>
        <v>0.1192739072527732</v>
      </c>
      <c r="AF22" s="103">
        <f t="shared" si="11"/>
        <v>135.21810523309773</v>
      </c>
      <c r="AG22" s="20">
        <v>0.09</v>
      </c>
      <c r="AH22" s="20">
        <v>9.1999999999999998E-2</v>
      </c>
      <c r="AI22" s="22">
        <f t="shared" si="4"/>
        <v>9.0999999999999998E-2</v>
      </c>
      <c r="AJ22" s="20">
        <v>5.8999999999999997E-2</v>
      </c>
      <c r="AK22" s="20">
        <v>5.8000000000000003E-2</v>
      </c>
      <c r="AL22" s="22">
        <f t="shared" si="12"/>
        <v>5.8499999999999996E-2</v>
      </c>
      <c r="AM22" s="20">
        <v>5.0999999999999997E-2</v>
      </c>
      <c r="AN22" s="20">
        <v>5.1999999999999998E-2</v>
      </c>
      <c r="AO22" s="22">
        <f t="shared" si="13"/>
        <v>5.1499999999999997E-2</v>
      </c>
      <c r="AP22" s="20">
        <v>9.0280000000000005</v>
      </c>
      <c r="AQ22" s="20">
        <v>9.0790000000000006</v>
      </c>
      <c r="AR22" s="22">
        <f t="shared" si="5"/>
        <v>9.0534999999999997</v>
      </c>
      <c r="AS22" s="103">
        <f t="shared" si="14"/>
        <v>255.36625955490365</v>
      </c>
      <c r="AT22" s="57">
        <v>7.8299999999999995E-2</v>
      </c>
      <c r="AU22" s="57">
        <v>7.9600000000000004E-2</v>
      </c>
      <c r="AV22" s="58">
        <f t="shared" si="6"/>
        <v>7.8949999999999992E-2</v>
      </c>
      <c r="AW22" s="87">
        <v>6.79</v>
      </c>
      <c r="AX22" s="38">
        <v>2.8677992545867653E-2</v>
      </c>
      <c r="AY22" s="87"/>
      <c r="AZ22" s="87"/>
      <c r="BA22" s="38">
        <v>0.3915741637145369</v>
      </c>
      <c r="BB22">
        <f t="shared" si="16"/>
        <v>0.52950654275462683</v>
      </c>
      <c r="BD22" s="106">
        <f t="shared" si="15"/>
        <v>0.1192739072527732</v>
      </c>
      <c r="BE22" s="106"/>
    </row>
    <row r="23" spans="1:57" x14ac:dyDescent="0.3">
      <c r="A23" s="99" t="s">
        <v>18</v>
      </c>
      <c r="B23" s="5" t="s">
        <v>109</v>
      </c>
      <c r="C23" s="6" t="s">
        <v>77</v>
      </c>
      <c r="D23" s="6" t="s">
        <v>36</v>
      </c>
      <c r="E23" s="24">
        <v>16.5</v>
      </c>
      <c r="F23" s="24">
        <v>7.2</v>
      </c>
      <c r="G23" s="62">
        <v>9.6999999999999993</v>
      </c>
      <c r="H23" s="165">
        <v>131</v>
      </c>
      <c r="I23" s="24">
        <v>1.5</v>
      </c>
      <c r="J23" s="24">
        <v>4.3</v>
      </c>
      <c r="K23" s="16">
        <v>2.8</v>
      </c>
      <c r="L23" s="16">
        <v>3.1</v>
      </c>
      <c r="M23" s="16"/>
      <c r="N23" s="21">
        <f t="shared" si="7"/>
        <v>2.95</v>
      </c>
      <c r="O23" s="43">
        <v>2.2000000000000002</v>
      </c>
      <c r="P23" s="43">
        <v>2.2999999999999998</v>
      </c>
      <c r="Q23" s="44">
        <f t="shared" si="0"/>
        <v>2.25</v>
      </c>
      <c r="R23" s="18">
        <v>2.1850000000000001</v>
      </c>
      <c r="S23" s="18">
        <v>2.2120000000000002</v>
      </c>
      <c r="T23" s="23">
        <f t="shared" si="1"/>
        <v>2.1985000000000001</v>
      </c>
      <c r="U23" s="18">
        <v>2.0019999999999998</v>
      </c>
      <c r="V23" s="18">
        <v>1.9970000000000001</v>
      </c>
      <c r="W23" s="23">
        <f t="shared" si="8"/>
        <v>1.9994999999999998</v>
      </c>
      <c r="X23" s="18">
        <v>0.1</v>
      </c>
      <c r="Y23" s="18">
        <v>0.1</v>
      </c>
      <c r="Z23" s="22">
        <f t="shared" si="2"/>
        <v>0.1</v>
      </c>
      <c r="AA23" s="20">
        <v>1.724</v>
      </c>
      <c r="AB23" s="20">
        <v>1.776</v>
      </c>
      <c r="AC23" s="22">
        <f t="shared" si="3"/>
        <v>1.75</v>
      </c>
      <c r="AD23" s="105">
        <f t="shared" si="9"/>
        <v>7.7466266866566711</v>
      </c>
      <c r="AE23" s="105">
        <f t="shared" si="10"/>
        <v>0.1290884459067157</v>
      </c>
      <c r="AF23" s="103">
        <f t="shared" si="11"/>
        <v>124.9375312343828</v>
      </c>
      <c r="AG23" s="20">
        <v>9.4E-2</v>
      </c>
      <c r="AH23" s="20">
        <v>9.9000000000000005E-2</v>
      </c>
      <c r="AI23" s="22">
        <f t="shared" si="4"/>
        <v>9.6500000000000002E-2</v>
      </c>
      <c r="AJ23" s="20">
        <v>5.2999999999999999E-2</v>
      </c>
      <c r="AK23" s="20">
        <v>5.2999999999999999E-2</v>
      </c>
      <c r="AL23" s="22">
        <f t="shared" si="12"/>
        <v>5.2999999999999999E-2</v>
      </c>
      <c r="AM23" s="20">
        <v>4.4999999999999998E-2</v>
      </c>
      <c r="AN23" s="20">
        <v>4.7E-2</v>
      </c>
      <c r="AO23" s="22">
        <f t="shared" si="13"/>
        <v>4.5999999999999999E-2</v>
      </c>
      <c r="AP23" s="20">
        <v>7.8380000000000001</v>
      </c>
      <c r="AQ23" s="20">
        <v>8.0120000000000005</v>
      </c>
      <c r="AR23" s="22">
        <f t="shared" si="5"/>
        <v>7.9250000000000007</v>
      </c>
      <c r="AS23" s="103">
        <f t="shared" si="14"/>
        <v>223.53538487575102</v>
      </c>
      <c r="AT23" s="57">
        <v>7.5700000000000003E-2</v>
      </c>
      <c r="AU23" s="57">
        <v>7.6999999999999999E-2</v>
      </c>
      <c r="AV23" s="58">
        <f t="shared" si="6"/>
        <v>7.6350000000000001E-2</v>
      </c>
      <c r="AW23" s="87">
        <v>6.79</v>
      </c>
      <c r="AX23" s="38">
        <v>7.1803290324556152E-2</v>
      </c>
      <c r="AY23" s="87"/>
      <c r="AZ23" s="87"/>
      <c r="BA23" s="38">
        <v>0.29015136675075015</v>
      </c>
      <c r="BC23">
        <f t="shared" si="17"/>
        <v>0.55891612553344772</v>
      </c>
      <c r="BD23" s="106"/>
      <c r="BE23" s="106">
        <f t="shared" si="18"/>
        <v>0.1290884459067157</v>
      </c>
    </row>
    <row r="24" spans="1:57" x14ac:dyDescent="0.3">
      <c r="A24" s="98" t="s">
        <v>19</v>
      </c>
      <c r="B24" s="5" t="s">
        <v>78</v>
      </c>
      <c r="C24" s="6" t="s">
        <v>44</v>
      </c>
      <c r="D24" s="6" t="s">
        <v>79</v>
      </c>
      <c r="E24" s="24">
        <v>15.9</v>
      </c>
      <c r="F24" s="24">
        <v>7.2</v>
      </c>
      <c r="G24" s="62">
        <v>10.3</v>
      </c>
      <c r="H24" s="165">
        <v>145</v>
      </c>
      <c r="I24" s="24">
        <v>1.6</v>
      </c>
      <c r="J24" s="24">
        <v>3.7</v>
      </c>
      <c r="K24" s="16">
        <v>2.5</v>
      </c>
      <c r="L24" s="16">
        <v>2.2999999999999998</v>
      </c>
      <c r="M24" s="16"/>
      <c r="N24" s="21">
        <f t="shared" si="7"/>
        <v>2.4</v>
      </c>
      <c r="O24" s="43">
        <v>2</v>
      </c>
      <c r="P24" s="43">
        <v>2</v>
      </c>
      <c r="Q24" s="44">
        <f t="shared" si="0"/>
        <v>2</v>
      </c>
      <c r="R24" s="18">
        <v>2.5019999999999998</v>
      </c>
      <c r="S24" s="18">
        <v>2.4889999999999999</v>
      </c>
      <c r="T24" s="23">
        <f t="shared" si="1"/>
        <v>2.4954999999999998</v>
      </c>
      <c r="U24" s="18">
        <v>2.3679999999999999</v>
      </c>
      <c r="V24" s="18">
        <v>2.3519999999999999</v>
      </c>
      <c r="W24" s="23">
        <f t="shared" si="8"/>
        <v>2.36</v>
      </c>
      <c r="X24" s="18">
        <v>1.2999999999999999E-2</v>
      </c>
      <c r="Y24" s="18">
        <v>1.4E-2</v>
      </c>
      <c r="Z24" s="22">
        <f t="shared" si="2"/>
        <v>1.35E-2</v>
      </c>
      <c r="AA24" s="20">
        <v>2.2050000000000001</v>
      </c>
      <c r="AB24" s="20">
        <v>2.2839999999999998</v>
      </c>
      <c r="AC24" s="22">
        <f t="shared" si="3"/>
        <v>2.2444999999999999</v>
      </c>
      <c r="AD24" s="105">
        <f t="shared" si="9"/>
        <v>9.9356020561148011</v>
      </c>
      <c r="AE24" s="105">
        <f t="shared" si="10"/>
        <v>0.10064815341356759</v>
      </c>
      <c r="AF24" s="103">
        <f t="shared" si="11"/>
        <v>160.24130791746987</v>
      </c>
      <c r="AG24" s="20">
        <v>4.4999999999999998E-2</v>
      </c>
      <c r="AH24" s="20">
        <v>4.5999999999999999E-2</v>
      </c>
      <c r="AI24" s="22">
        <f t="shared" si="4"/>
        <v>4.5499999999999999E-2</v>
      </c>
      <c r="AJ24" s="20">
        <v>0.03</v>
      </c>
      <c r="AK24" s="20">
        <v>2.9000000000000001E-2</v>
      </c>
      <c r="AL24" s="22">
        <f t="shared" si="12"/>
        <v>2.9499999999999998E-2</v>
      </c>
      <c r="AM24" s="20">
        <v>2.4E-2</v>
      </c>
      <c r="AN24" s="20">
        <v>2.5000000000000001E-2</v>
      </c>
      <c r="AO24" s="22">
        <f t="shared" si="13"/>
        <v>2.4500000000000001E-2</v>
      </c>
      <c r="AP24" s="20">
        <v>12.417999999999999</v>
      </c>
      <c r="AQ24" s="20">
        <v>12.788</v>
      </c>
      <c r="AR24" s="22">
        <f t="shared" si="5"/>
        <v>12.603</v>
      </c>
      <c r="AS24" s="103">
        <f t="shared" si="14"/>
        <v>355.48472625729841</v>
      </c>
      <c r="AT24" s="57">
        <v>6.4600000000000005E-2</v>
      </c>
      <c r="AU24" s="57">
        <v>6.6199999999999995E-2</v>
      </c>
      <c r="AV24" s="58">
        <f t="shared" si="6"/>
        <v>6.54E-2</v>
      </c>
      <c r="AW24" s="87">
        <v>5.7</v>
      </c>
      <c r="AX24" s="38">
        <v>7.1479301775591267E-2</v>
      </c>
      <c r="AY24" s="91"/>
      <c r="AZ24" s="91"/>
      <c r="BA24" s="38">
        <v>0.31817982232113068</v>
      </c>
      <c r="BB24">
        <f t="shared" si="16"/>
        <v>0.45076847493438538</v>
      </c>
      <c r="BD24" s="106">
        <f t="shared" si="15"/>
        <v>0.10064815341356759</v>
      </c>
      <c r="BE24" s="106"/>
    </row>
    <row r="25" spans="1:57" x14ac:dyDescent="0.3">
      <c r="A25" s="163" t="s">
        <v>20</v>
      </c>
      <c r="B25" s="5" t="s">
        <v>80</v>
      </c>
      <c r="C25" s="6" t="s">
        <v>81</v>
      </c>
      <c r="D25" s="6" t="s">
        <v>36</v>
      </c>
      <c r="E25" s="24">
        <v>16.399999999999999</v>
      </c>
      <c r="F25" s="24">
        <v>7.5</v>
      </c>
      <c r="G25" s="62">
        <v>9.8000000000000007</v>
      </c>
      <c r="H25" s="165">
        <v>118</v>
      </c>
      <c r="I25" s="24">
        <v>1.9</v>
      </c>
      <c r="J25" s="24">
        <v>4</v>
      </c>
      <c r="K25" s="16">
        <v>3.1</v>
      </c>
      <c r="L25" s="16">
        <v>2.9</v>
      </c>
      <c r="M25" s="16"/>
      <c r="N25" s="21">
        <f t="shared" si="7"/>
        <v>3</v>
      </c>
      <c r="O25" s="43">
        <v>2.2999999999999998</v>
      </c>
      <c r="P25" s="43">
        <v>2.2000000000000002</v>
      </c>
      <c r="Q25" s="44">
        <f t="shared" si="0"/>
        <v>2.25</v>
      </c>
      <c r="R25" s="18">
        <v>2.1080000000000001</v>
      </c>
      <c r="S25" s="18">
        <v>2.0760000000000001</v>
      </c>
      <c r="T25" s="23">
        <f t="shared" si="1"/>
        <v>2.0920000000000001</v>
      </c>
      <c r="U25" s="18">
        <v>1.9139999999999999</v>
      </c>
      <c r="V25" s="18">
        <v>1.9179999999999999</v>
      </c>
      <c r="W25" s="23">
        <f t="shared" si="8"/>
        <v>1.9159999999999999</v>
      </c>
      <c r="X25" s="18">
        <v>6.4000000000000001E-2</v>
      </c>
      <c r="Y25" s="18">
        <v>6.3E-2</v>
      </c>
      <c r="Z25" s="22">
        <f t="shared" si="2"/>
        <v>6.3500000000000001E-2</v>
      </c>
      <c r="AA25" s="20">
        <v>1.6859999999999999</v>
      </c>
      <c r="AB25" s="20">
        <v>1.744</v>
      </c>
      <c r="AC25" s="22">
        <f t="shared" si="3"/>
        <v>1.7149999999999999</v>
      </c>
      <c r="AD25" s="105">
        <f t="shared" si="9"/>
        <v>7.5916941529235373</v>
      </c>
      <c r="AE25" s="105">
        <f t="shared" si="10"/>
        <v>0.13172290398644459</v>
      </c>
      <c r="AF25" s="103">
        <f t="shared" si="11"/>
        <v>122.43878060969516</v>
      </c>
      <c r="AG25" s="20">
        <v>8.5999999999999993E-2</v>
      </c>
      <c r="AH25" s="20">
        <v>0.09</v>
      </c>
      <c r="AI25" s="22">
        <f t="shared" si="4"/>
        <v>8.7999999999999995E-2</v>
      </c>
      <c r="AJ25" s="20">
        <v>5.0999999999999997E-2</v>
      </c>
      <c r="AK25" s="20">
        <v>5.1999999999999998E-2</v>
      </c>
      <c r="AL25" s="22">
        <f t="shared" si="12"/>
        <v>5.1499999999999997E-2</v>
      </c>
      <c r="AM25" s="20">
        <v>4.4999999999999998E-2</v>
      </c>
      <c r="AN25" s="20">
        <v>4.4999999999999998E-2</v>
      </c>
      <c r="AO25" s="22">
        <f t="shared" si="13"/>
        <v>4.4999999999999998E-2</v>
      </c>
      <c r="AP25" s="20">
        <v>7.4039999999999999</v>
      </c>
      <c r="AQ25" s="20">
        <v>7.6219999999999999</v>
      </c>
      <c r="AR25" s="22">
        <f t="shared" si="5"/>
        <v>7.5129999999999999</v>
      </c>
      <c r="AS25" s="103">
        <f t="shared" si="14"/>
        <v>211.91436549798323</v>
      </c>
      <c r="AT25" s="57">
        <v>7.5499999999999998E-2</v>
      </c>
      <c r="AU25" s="57">
        <v>7.6799999999999993E-2</v>
      </c>
      <c r="AV25" s="58">
        <f t="shared" si="6"/>
        <v>7.6149999999999995E-2</v>
      </c>
      <c r="AW25" s="87">
        <v>6.38</v>
      </c>
      <c r="AX25" s="38">
        <v>0.25836155777411951</v>
      </c>
      <c r="AY25" s="87"/>
      <c r="AZ25" s="87"/>
      <c r="BA25" s="38">
        <v>0.25099323570647186</v>
      </c>
      <c r="BC25">
        <f t="shared" si="17"/>
        <v>0.57777480220358346</v>
      </c>
      <c r="BD25" s="106"/>
      <c r="BE25" s="106">
        <f t="shared" si="18"/>
        <v>0.13172290398644459</v>
      </c>
    </row>
    <row r="26" spans="1:57" x14ac:dyDescent="0.3">
      <c r="A26" s="98" t="s">
        <v>21</v>
      </c>
      <c r="B26" s="5" t="s">
        <v>82</v>
      </c>
      <c r="C26" s="6" t="s">
        <v>44</v>
      </c>
      <c r="D26" s="6" t="s">
        <v>83</v>
      </c>
      <c r="E26" s="24">
        <v>17.100000000000001</v>
      </c>
      <c r="F26" s="24">
        <v>7.3</v>
      </c>
      <c r="G26" s="62">
        <v>9.8000000000000007</v>
      </c>
      <c r="H26" s="165">
        <v>150</v>
      </c>
      <c r="I26" s="24">
        <v>2.2999999999999998</v>
      </c>
      <c r="J26" s="24">
        <v>5.4</v>
      </c>
      <c r="K26" s="16">
        <v>4.2</v>
      </c>
      <c r="L26" s="16">
        <v>4.0999999999999996</v>
      </c>
      <c r="M26" s="16"/>
      <c r="N26" s="21">
        <f t="shared" si="7"/>
        <v>4.1500000000000004</v>
      </c>
      <c r="O26" s="43">
        <v>3.7</v>
      </c>
      <c r="P26" s="43">
        <v>3.6</v>
      </c>
      <c r="Q26" s="44">
        <f t="shared" si="0"/>
        <v>3.6500000000000004</v>
      </c>
      <c r="R26" s="18">
        <v>2.3820000000000001</v>
      </c>
      <c r="S26" s="18">
        <v>2.371</v>
      </c>
      <c r="T26" s="23">
        <f t="shared" si="1"/>
        <v>2.3765000000000001</v>
      </c>
      <c r="U26" s="18">
        <v>2.1829999999999998</v>
      </c>
      <c r="V26" s="18">
        <v>2.1920000000000002</v>
      </c>
      <c r="W26" s="23">
        <f t="shared" si="8"/>
        <v>2.1875</v>
      </c>
      <c r="X26" s="18">
        <v>0.1</v>
      </c>
      <c r="Y26" s="18">
        <v>9.9000000000000005E-2</v>
      </c>
      <c r="Z26" s="22">
        <f t="shared" si="2"/>
        <v>9.9500000000000005E-2</v>
      </c>
      <c r="AA26" s="20">
        <v>1.827</v>
      </c>
      <c r="AB26" s="20">
        <v>1.869</v>
      </c>
      <c r="AC26" s="22">
        <f t="shared" si="3"/>
        <v>1.8479999999999999</v>
      </c>
      <c r="AD26" s="105">
        <f t="shared" si="9"/>
        <v>8.1804377811094451</v>
      </c>
      <c r="AE26" s="105">
        <f t="shared" si="10"/>
        <v>0.12224284650257168</v>
      </c>
      <c r="AF26" s="103">
        <f t="shared" si="11"/>
        <v>131.93403298350822</v>
      </c>
      <c r="AG26" s="20">
        <v>0.11700000000000001</v>
      </c>
      <c r="AH26" s="20">
        <v>0.121</v>
      </c>
      <c r="AI26" s="22">
        <f t="shared" si="4"/>
        <v>0.11899999999999999</v>
      </c>
      <c r="AJ26" s="20">
        <v>8.4000000000000005E-2</v>
      </c>
      <c r="AK26" s="20">
        <v>8.5999999999999993E-2</v>
      </c>
      <c r="AL26" s="22">
        <f t="shared" si="12"/>
        <v>8.4999999999999992E-2</v>
      </c>
      <c r="AM26" s="20">
        <v>8.1000000000000003E-2</v>
      </c>
      <c r="AN26" s="20">
        <v>0.08</v>
      </c>
      <c r="AO26" s="22">
        <f t="shared" si="13"/>
        <v>8.0500000000000002E-2</v>
      </c>
      <c r="AP26" s="20">
        <v>8.7959999999999994</v>
      </c>
      <c r="AQ26" s="20">
        <v>8.9429999999999996</v>
      </c>
      <c r="AR26" s="22">
        <f t="shared" si="5"/>
        <v>8.8694999999999986</v>
      </c>
      <c r="AS26" s="103">
        <f t="shared" si="14"/>
        <v>250.17628973570638</v>
      </c>
      <c r="AT26" s="57">
        <v>0.1128</v>
      </c>
      <c r="AU26" s="57">
        <v>0.1139</v>
      </c>
      <c r="AV26" s="58">
        <f t="shared" si="6"/>
        <v>0.11335000000000001</v>
      </c>
      <c r="AW26" s="87">
        <v>6.94</v>
      </c>
      <c r="AX26" s="38">
        <v>3.5761702012766697E-2</v>
      </c>
      <c r="AY26" s="87"/>
      <c r="AZ26" s="87"/>
      <c r="BA26" s="38">
        <v>0.12178748852541567</v>
      </c>
      <c r="BB26">
        <f t="shared" si="16"/>
        <v>0.52736425631256756</v>
      </c>
      <c r="BD26" s="106">
        <f t="shared" si="15"/>
        <v>0.12224284650257168</v>
      </c>
      <c r="BE26" s="106"/>
    </row>
    <row r="27" spans="1:57" x14ac:dyDescent="0.3">
      <c r="A27" s="163" t="s">
        <v>22</v>
      </c>
      <c r="B27" s="5" t="s">
        <v>84</v>
      </c>
      <c r="C27" s="6" t="s">
        <v>85</v>
      </c>
      <c r="D27" s="6" t="s">
        <v>36</v>
      </c>
      <c r="E27" s="24">
        <v>16.3</v>
      </c>
      <c r="F27" s="24">
        <v>7.2</v>
      </c>
      <c r="G27" s="62">
        <v>9.6999999999999993</v>
      </c>
      <c r="H27" s="165">
        <v>123</v>
      </c>
      <c r="I27" s="24">
        <v>1.8</v>
      </c>
      <c r="J27" s="24">
        <v>4.0999999999999996</v>
      </c>
      <c r="K27" s="16">
        <v>3.5</v>
      </c>
      <c r="L27" s="16">
        <v>3.1</v>
      </c>
      <c r="M27" s="16"/>
      <c r="N27" s="21">
        <f t="shared" si="7"/>
        <v>3.3</v>
      </c>
      <c r="O27" s="43">
        <v>2.6</v>
      </c>
      <c r="P27" s="43">
        <v>2.4</v>
      </c>
      <c r="Q27" s="44">
        <f t="shared" si="0"/>
        <v>2.5</v>
      </c>
      <c r="R27" s="18">
        <v>2.2290000000000001</v>
      </c>
      <c r="S27" s="18">
        <v>2.194</v>
      </c>
      <c r="T27" s="23">
        <f t="shared" si="1"/>
        <v>2.2115</v>
      </c>
      <c r="U27" s="18">
        <v>2.0289999999999999</v>
      </c>
      <c r="V27" s="18">
        <v>2.052</v>
      </c>
      <c r="W27" s="23">
        <f t="shared" si="8"/>
        <v>2.0404999999999998</v>
      </c>
      <c r="X27" s="18">
        <v>7.5999999999999998E-2</v>
      </c>
      <c r="Y27" s="18">
        <v>7.4999999999999997E-2</v>
      </c>
      <c r="Z27" s="22">
        <f t="shared" si="2"/>
        <v>7.5499999999999998E-2</v>
      </c>
      <c r="AA27" s="20">
        <v>1.7490000000000001</v>
      </c>
      <c r="AB27" s="20">
        <v>1.7989999999999999</v>
      </c>
      <c r="AC27" s="22">
        <f t="shared" si="3"/>
        <v>1.774</v>
      </c>
      <c r="AD27" s="105">
        <f t="shared" si="9"/>
        <v>7.8528661383593921</v>
      </c>
      <c r="AE27" s="105">
        <f t="shared" si="10"/>
        <v>0.12734204077607242</v>
      </c>
      <c r="AF27" s="103">
        <f t="shared" si="11"/>
        <v>126.65096023416864</v>
      </c>
      <c r="AG27" s="20">
        <v>0.1</v>
      </c>
      <c r="AH27" s="20">
        <v>0.10299999999999999</v>
      </c>
      <c r="AI27" s="22">
        <f t="shared" si="4"/>
        <v>0.10150000000000001</v>
      </c>
      <c r="AJ27" s="20">
        <v>6.2E-2</v>
      </c>
      <c r="AK27" s="20">
        <v>6.2E-2</v>
      </c>
      <c r="AL27" s="22">
        <f t="shared" si="12"/>
        <v>6.2E-2</v>
      </c>
      <c r="AM27" s="20">
        <v>5.2999999999999999E-2</v>
      </c>
      <c r="AN27" s="20">
        <v>5.3999999999999999E-2</v>
      </c>
      <c r="AO27" s="22">
        <f t="shared" si="13"/>
        <v>5.3499999999999999E-2</v>
      </c>
      <c r="AP27" s="20">
        <v>7.7569999999999997</v>
      </c>
      <c r="AQ27" s="20">
        <v>7.9450000000000003</v>
      </c>
      <c r="AR27" s="22">
        <f t="shared" si="5"/>
        <v>7.851</v>
      </c>
      <c r="AS27" s="103">
        <f t="shared" si="14"/>
        <v>221.44811440498688</v>
      </c>
      <c r="AT27" s="57">
        <v>8.14E-2</v>
      </c>
      <c r="AU27" s="57">
        <v>8.2400000000000001E-2</v>
      </c>
      <c r="AV27" s="58">
        <f t="shared" si="6"/>
        <v>8.1900000000000001E-2</v>
      </c>
      <c r="AW27" s="87">
        <v>6.37</v>
      </c>
      <c r="AX27" s="38">
        <v>0.20023265618018041</v>
      </c>
      <c r="AY27" s="87"/>
      <c r="AZ27" s="87"/>
      <c r="BA27" s="38">
        <v>3.3160549614096001E-2</v>
      </c>
      <c r="BC27">
        <f t="shared" si="17"/>
        <v>0.57192160147522364</v>
      </c>
      <c r="BD27" s="106"/>
      <c r="BE27" s="106">
        <f t="shared" si="18"/>
        <v>0.12734204077607242</v>
      </c>
    </row>
    <row r="28" spans="1:57" x14ac:dyDescent="0.3">
      <c r="A28" s="98" t="s">
        <v>23</v>
      </c>
      <c r="B28" s="5" t="s">
        <v>86</v>
      </c>
      <c r="C28" s="6" t="s">
        <v>87</v>
      </c>
      <c r="D28" s="6" t="s">
        <v>88</v>
      </c>
      <c r="E28" s="24">
        <v>17</v>
      </c>
      <c r="F28" s="24">
        <v>7.3</v>
      </c>
      <c r="G28" s="62">
        <v>9.4</v>
      </c>
      <c r="H28" s="165">
        <v>148</v>
      </c>
      <c r="I28" s="24">
        <v>2.5</v>
      </c>
      <c r="J28" s="24">
        <v>6.4</v>
      </c>
      <c r="K28" s="16">
        <v>4.5</v>
      </c>
      <c r="L28" s="16">
        <v>4.5999999999999996</v>
      </c>
      <c r="M28" s="16"/>
      <c r="N28" s="21">
        <f t="shared" si="7"/>
        <v>4.55</v>
      </c>
      <c r="O28" s="43">
        <v>3.9</v>
      </c>
      <c r="P28" s="43">
        <v>3.8</v>
      </c>
      <c r="Q28" s="44">
        <f t="shared" si="0"/>
        <v>3.8499999999999996</v>
      </c>
      <c r="R28" s="18">
        <v>2.246</v>
      </c>
      <c r="S28" s="18">
        <v>2.2010000000000001</v>
      </c>
      <c r="T28" s="23">
        <f t="shared" si="1"/>
        <v>2.2235</v>
      </c>
      <c r="U28" s="18">
        <v>1.986</v>
      </c>
      <c r="V28" s="18">
        <v>1.9850000000000001</v>
      </c>
      <c r="W28" s="23">
        <f t="shared" si="8"/>
        <v>1.9855</v>
      </c>
      <c r="X28" s="18">
        <v>2.5000000000000001E-2</v>
      </c>
      <c r="Y28" s="18">
        <v>0.03</v>
      </c>
      <c r="Z28" s="22">
        <f t="shared" si="2"/>
        <v>2.75E-2</v>
      </c>
      <c r="AA28" s="20">
        <v>1.7090000000000001</v>
      </c>
      <c r="AB28" s="20">
        <v>1.764</v>
      </c>
      <c r="AC28" s="22">
        <f t="shared" si="3"/>
        <v>1.7364999999999999</v>
      </c>
      <c r="AD28" s="105">
        <f t="shared" si="9"/>
        <v>7.6868669950738919</v>
      </c>
      <c r="AE28" s="105">
        <f t="shared" si="10"/>
        <v>0.13009201286308808</v>
      </c>
      <c r="AF28" s="103">
        <f t="shared" si="11"/>
        <v>123.97372742200328</v>
      </c>
      <c r="AG28" s="20">
        <v>8.7999999999999995E-2</v>
      </c>
      <c r="AH28" s="20">
        <v>9.0999999999999998E-2</v>
      </c>
      <c r="AI28" s="22">
        <f t="shared" si="4"/>
        <v>8.9499999999999996E-2</v>
      </c>
      <c r="AJ28" s="20">
        <v>4.9000000000000002E-2</v>
      </c>
      <c r="AK28" s="20">
        <v>4.9000000000000002E-2</v>
      </c>
      <c r="AL28" s="22">
        <f t="shared" si="12"/>
        <v>4.9000000000000002E-2</v>
      </c>
      <c r="AM28" s="20">
        <v>3.5999999999999997E-2</v>
      </c>
      <c r="AN28" s="20">
        <v>3.5000000000000003E-2</v>
      </c>
      <c r="AO28" s="22">
        <f t="shared" si="13"/>
        <v>3.5500000000000004E-2</v>
      </c>
      <c r="AP28" s="20">
        <v>9.3829999999999991</v>
      </c>
      <c r="AQ28" s="20">
        <v>9.5839999999999996</v>
      </c>
      <c r="AR28" s="22">
        <f t="shared" si="5"/>
        <v>9.4834999999999994</v>
      </c>
      <c r="AS28" s="103">
        <f t="shared" si="14"/>
        <v>267.49499337150587</v>
      </c>
      <c r="AT28" s="57">
        <v>0.13389999999999999</v>
      </c>
      <c r="AU28" s="57">
        <v>0.13550000000000001</v>
      </c>
      <c r="AV28" s="58">
        <f t="shared" si="6"/>
        <v>0.13469999999999999</v>
      </c>
      <c r="AW28" s="87">
        <v>7.54</v>
      </c>
      <c r="AX28" s="38">
        <v>1.1039571685200122E-2</v>
      </c>
      <c r="AY28" s="87"/>
      <c r="AZ28" s="87"/>
      <c r="BA28" s="38">
        <v>3.1983806550475696E-2</v>
      </c>
      <c r="BB28">
        <f t="shared" si="16"/>
        <v>0.46346186094714853</v>
      </c>
      <c r="BD28" s="106">
        <f t="shared" si="15"/>
        <v>0.13009201286308808</v>
      </c>
      <c r="BE28" s="106"/>
    </row>
    <row r="29" spans="1:57" x14ac:dyDescent="0.3">
      <c r="A29" s="163" t="s">
        <v>24</v>
      </c>
      <c r="B29" s="5" t="s">
        <v>89</v>
      </c>
      <c r="C29" s="6" t="s">
        <v>42</v>
      </c>
      <c r="D29" s="6" t="s">
        <v>36</v>
      </c>
      <c r="E29" s="24">
        <v>18.600000000000001</v>
      </c>
      <c r="F29" s="24">
        <v>7.9</v>
      </c>
      <c r="G29" s="62">
        <v>10.7</v>
      </c>
      <c r="H29" s="165">
        <v>147</v>
      </c>
      <c r="I29" s="24">
        <v>1.8</v>
      </c>
      <c r="J29" s="24">
        <v>6.4</v>
      </c>
      <c r="K29" s="16">
        <v>5.3</v>
      </c>
      <c r="L29" s="16">
        <v>5.2</v>
      </c>
      <c r="M29" s="16"/>
      <c r="N29" s="21">
        <f t="shared" si="7"/>
        <v>5.25</v>
      </c>
      <c r="O29" s="43">
        <v>4.7</v>
      </c>
      <c r="P29" s="43">
        <v>4.7</v>
      </c>
      <c r="Q29" s="44">
        <f t="shared" si="0"/>
        <v>4.7</v>
      </c>
      <c r="R29" s="18">
        <v>3.883</v>
      </c>
      <c r="S29" s="18">
        <v>3.851</v>
      </c>
      <c r="T29" s="23">
        <f t="shared" si="1"/>
        <v>3.867</v>
      </c>
      <c r="U29" s="18">
        <v>3.7149999999999999</v>
      </c>
      <c r="V29" s="18">
        <v>3.73</v>
      </c>
      <c r="W29" s="23">
        <f t="shared" si="8"/>
        <v>3.7225000000000001</v>
      </c>
      <c r="X29" s="18">
        <v>3.7999999999999999E-2</v>
      </c>
      <c r="Y29" s="18">
        <v>0.05</v>
      </c>
      <c r="Z29" s="22">
        <f t="shared" si="2"/>
        <v>4.3999999999999997E-2</v>
      </c>
      <c r="AA29" s="20">
        <v>3.3769999999999998</v>
      </c>
      <c r="AB29" s="20">
        <v>3.4180000000000001</v>
      </c>
      <c r="AC29" s="22">
        <f t="shared" si="3"/>
        <v>3.3975</v>
      </c>
      <c r="AD29" s="105">
        <f t="shared" si="9"/>
        <v>15.039522381666311</v>
      </c>
      <c r="AE29" s="105">
        <f t="shared" si="10"/>
        <v>6.6491473241133914E-2</v>
      </c>
      <c r="AF29" s="103">
        <f t="shared" si="11"/>
        <v>242.55729278218038</v>
      </c>
      <c r="AG29" s="20">
        <v>0.30299999999999999</v>
      </c>
      <c r="AH29" s="20">
        <v>0.32100000000000001</v>
      </c>
      <c r="AI29" s="22">
        <f t="shared" si="4"/>
        <v>0.312</v>
      </c>
      <c r="AJ29" s="20">
        <v>0.30199999999999999</v>
      </c>
      <c r="AK29" s="20">
        <v>0.30399999999999999</v>
      </c>
      <c r="AL29" s="22">
        <f t="shared" si="12"/>
        <v>0.30299999999999999</v>
      </c>
      <c r="AM29" s="20">
        <v>0.29399999999999998</v>
      </c>
      <c r="AN29" s="20">
        <v>0.29599999999999999</v>
      </c>
      <c r="AO29" s="22">
        <f t="shared" si="13"/>
        <v>0.29499999999999998</v>
      </c>
      <c r="AP29" s="20">
        <v>9.35</v>
      </c>
      <c r="AQ29" s="20">
        <v>9.4670000000000005</v>
      </c>
      <c r="AR29" s="22">
        <f t="shared" si="5"/>
        <v>9.4085000000000001</v>
      </c>
      <c r="AS29" s="103">
        <f t="shared" si="14"/>
        <v>265.37951654302879</v>
      </c>
      <c r="AT29" s="57">
        <v>0.13370000000000001</v>
      </c>
      <c r="AU29" s="57">
        <v>0.1351</v>
      </c>
      <c r="AV29" s="58">
        <f t="shared" si="6"/>
        <v>0.13440000000000002</v>
      </c>
      <c r="AW29" s="87">
        <v>6.09</v>
      </c>
      <c r="AX29" s="38">
        <v>2.5587033643829266E-2</v>
      </c>
      <c r="AY29" s="87"/>
      <c r="AZ29" s="87"/>
      <c r="BA29" s="38">
        <v>0.3803442735320734</v>
      </c>
      <c r="BC29">
        <f t="shared" si="17"/>
        <v>0.91400156252395615</v>
      </c>
      <c r="BD29" s="106"/>
      <c r="BE29" s="106">
        <f t="shared" si="18"/>
        <v>6.6491473241133914E-2</v>
      </c>
    </row>
    <row r="30" spans="1:57" x14ac:dyDescent="0.3">
      <c r="A30" s="98" t="s">
        <v>25</v>
      </c>
      <c r="B30" s="5" t="s">
        <v>90</v>
      </c>
      <c r="C30" s="6" t="s">
        <v>44</v>
      </c>
      <c r="D30" s="6" t="s">
        <v>91</v>
      </c>
      <c r="E30" s="24">
        <v>16.5</v>
      </c>
      <c r="F30" s="24">
        <v>6.9</v>
      </c>
      <c r="G30" s="62">
        <v>10.1</v>
      </c>
      <c r="H30" s="165">
        <v>207</v>
      </c>
      <c r="I30" s="24">
        <v>1.4</v>
      </c>
      <c r="J30" s="24">
        <v>4.3</v>
      </c>
      <c r="K30" s="16">
        <v>3.3</v>
      </c>
      <c r="L30" s="16">
        <v>3.3</v>
      </c>
      <c r="M30" s="16"/>
      <c r="N30" s="21">
        <f t="shared" si="7"/>
        <v>3.3</v>
      </c>
      <c r="O30" s="43">
        <v>3</v>
      </c>
      <c r="P30" s="43">
        <v>2.8</v>
      </c>
      <c r="Q30" s="44">
        <f t="shared" si="0"/>
        <v>2.9</v>
      </c>
      <c r="R30" s="18">
        <v>3.835</v>
      </c>
      <c r="S30" s="18">
        <v>3.7959999999999998</v>
      </c>
      <c r="T30" s="23">
        <f t="shared" si="1"/>
        <v>3.8155000000000001</v>
      </c>
      <c r="U30" s="18">
        <v>3.6429999999999998</v>
      </c>
      <c r="V30" s="18">
        <v>3.6549999999999998</v>
      </c>
      <c r="W30" s="23">
        <f t="shared" si="8"/>
        <v>3.649</v>
      </c>
      <c r="X30" s="18">
        <v>2.8000000000000001E-2</v>
      </c>
      <c r="Y30" s="18">
        <v>2.7E-2</v>
      </c>
      <c r="Z30" s="22">
        <f t="shared" si="2"/>
        <v>2.75E-2</v>
      </c>
      <c r="AA30" s="20">
        <v>3.4380000000000002</v>
      </c>
      <c r="AB30" s="20">
        <v>3.5289999999999999</v>
      </c>
      <c r="AC30" s="22">
        <f t="shared" si="3"/>
        <v>3.4835000000000003</v>
      </c>
      <c r="AD30" s="105">
        <f t="shared" si="9"/>
        <v>15.420213750267724</v>
      </c>
      <c r="AE30" s="105">
        <f t="shared" si="10"/>
        <v>6.4849944118487865E-2</v>
      </c>
      <c r="AF30" s="103">
        <f t="shared" si="11"/>
        <v>248.6970800314129</v>
      </c>
      <c r="AG30" s="20">
        <v>9.0999999999999998E-2</v>
      </c>
      <c r="AH30" s="20">
        <v>9.4E-2</v>
      </c>
      <c r="AI30" s="22">
        <f t="shared" si="4"/>
        <v>9.2499999999999999E-2</v>
      </c>
      <c r="AJ30" s="20">
        <v>6.7000000000000004E-2</v>
      </c>
      <c r="AK30" s="20">
        <v>6.5000000000000002E-2</v>
      </c>
      <c r="AL30" s="22">
        <f t="shared" si="12"/>
        <v>6.6000000000000003E-2</v>
      </c>
      <c r="AM30" s="20">
        <v>5.8999999999999997E-2</v>
      </c>
      <c r="AN30" s="20">
        <v>5.7000000000000002E-2</v>
      </c>
      <c r="AO30" s="22">
        <f t="shared" si="13"/>
        <v>5.7999999999999996E-2</v>
      </c>
      <c r="AP30" s="20">
        <v>12.45</v>
      </c>
      <c r="AQ30" s="20">
        <v>12.715</v>
      </c>
      <c r="AR30" s="22">
        <f t="shared" si="5"/>
        <v>12.5825</v>
      </c>
      <c r="AS30" s="103">
        <f t="shared" si="14"/>
        <v>354.90649592418129</v>
      </c>
      <c r="AT30" s="57">
        <v>8.4900000000000003E-2</v>
      </c>
      <c r="AU30" s="57">
        <v>8.8400000000000006E-2</v>
      </c>
      <c r="AV30" s="58">
        <f t="shared" si="6"/>
        <v>8.6650000000000005E-2</v>
      </c>
      <c r="AW30" s="87">
        <v>6.6</v>
      </c>
      <c r="AX30" s="38">
        <v>5.3685396619022073E-2</v>
      </c>
      <c r="AY30" s="87"/>
      <c r="AZ30" s="87"/>
      <c r="BA30" s="38">
        <v>0.29201001389566134</v>
      </c>
      <c r="BB30">
        <f t="shared" si="16"/>
        <v>0.70073972408930518</v>
      </c>
      <c r="BD30" s="106">
        <f t="shared" si="15"/>
        <v>6.4849944118487865E-2</v>
      </c>
      <c r="BE30" s="106"/>
    </row>
    <row r="31" spans="1:57" x14ac:dyDescent="0.3">
      <c r="A31" s="163" t="s">
        <v>26</v>
      </c>
      <c r="B31" s="5" t="s">
        <v>92</v>
      </c>
      <c r="C31" s="6" t="s">
        <v>93</v>
      </c>
      <c r="D31" s="6" t="s">
        <v>36</v>
      </c>
      <c r="E31" s="24">
        <v>17.100000000000001</v>
      </c>
      <c r="F31" s="24">
        <v>7</v>
      </c>
      <c r="G31" s="62">
        <v>9</v>
      </c>
      <c r="H31" s="165">
        <v>111</v>
      </c>
      <c r="I31" s="24">
        <v>1.8</v>
      </c>
      <c r="J31" s="24">
        <v>4.0999999999999996</v>
      </c>
      <c r="K31" s="16">
        <v>3.2</v>
      </c>
      <c r="L31" s="16">
        <v>3</v>
      </c>
      <c r="M31" s="16"/>
      <c r="N31" s="21">
        <f t="shared" si="7"/>
        <v>3.1</v>
      </c>
      <c r="O31" s="43">
        <v>2.7</v>
      </c>
      <c r="P31" s="43">
        <v>2.6</v>
      </c>
      <c r="Q31" s="44">
        <f t="shared" si="0"/>
        <v>2.6500000000000004</v>
      </c>
      <c r="R31" s="18">
        <v>2.165</v>
      </c>
      <c r="S31" s="18">
        <v>2.1150000000000002</v>
      </c>
      <c r="T31" s="23">
        <f t="shared" si="1"/>
        <v>2.14</v>
      </c>
      <c r="U31" s="18">
        <v>1.978</v>
      </c>
      <c r="V31" s="18">
        <v>1.9530000000000001</v>
      </c>
      <c r="W31" s="23">
        <f t="shared" si="8"/>
        <v>1.9655</v>
      </c>
      <c r="X31" s="18">
        <v>8.1000000000000003E-2</v>
      </c>
      <c r="Y31" s="18">
        <v>8.4000000000000005E-2</v>
      </c>
      <c r="Z31" s="22">
        <f t="shared" si="2"/>
        <v>8.2500000000000004E-2</v>
      </c>
      <c r="AA31" s="20">
        <v>1.7150000000000001</v>
      </c>
      <c r="AB31" s="20">
        <v>1.7410000000000001</v>
      </c>
      <c r="AC31" s="22">
        <f t="shared" si="3"/>
        <v>1.7280000000000002</v>
      </c>
      <c r="AD31" s="105">
        <f t="shared" si="9"/>
        <v>7.6492405225958455</v>
      </c>
      <c r="AE31" s="105">
        <f t="shared" si="10"/>
        <v>0.13073193306525027</v>
      </c>
      <c r="AF31" s="103">
        <f t="shared" si="11"/>
        <v>123.36688798457915</v>
      </c>
      <c r="AG31" s="20">
        <v>8.4000000000000005E-2</v>
      </c>
      <c r="AH31" s="20">
        <v>8.6999999999999994E-2</v>
      </c>
      <c r="AI31" s="22">
        <f t="shared" si="4"/>
        <v>8.5499999999999993E-2</v>
      </c>
      <c r="AJ31" s="20">
        <v>5.5E-2</v>
      </c>
      <c r="AK31" s="20">
        <v>5.2999999999999999E-2</v>
      </c>
      <c r="AL31" s="22">
        <f t="shared" si="12"/>
        <v>5.3999999999999999E-2</v>
      </c>
      <c r="AM31" s="20">
        <v>4.5999999999999999E-2</v>
      </c>
      <c r="AN31" s="20">
        <v>4.5999999999999999E-2</v>
      </c>
      <c r="AO31" s="22">
        <f t="shared" si="13"/>
        <v>4.5999999999999999E-2</v>
      </c>
      <c r="AP31" s="20">
        <v>7.2560000000000002</v>
      </c>
      <c r="AQ31" s="20">
        <v>7.3819999999999997</v>
      </c>
      <c r="AR31" s="22">
        <f t="shared" si="5"/>
        <v>7.319</v>
      </c>
      <c r="AS31" s="103">
        <f t="shared" si="14"/>
        <v>206.44233210165572</v>
      </c>
      <c r="AT31" s="57">
        <v>8.3099999999999993E-2</v>
      </c>
      <c r="AU31" s="57">
        <v>8.5300000000000001E-2</v>
      </c>
      <c r="AV31" s="58">
        <f t="shared" si="6"/>
        <v>8.4199999999999997E-2</v>
      </c>
      <c r="AW31" s="87">
        <v>5.52</v>
      </c>
      <c r="AX31" s="38">
        <v>0.17602128039437342</v>
      </c>
      <c r="AY31" s="87"/>
      <c r="AZ31" s="87"/>
      <c r="BA31" s="38">
        <v>0.12005165310047372</v>
      </c>
      <c r="BC31">
        <f t="shared" si="17"/>
        <v>0.59758522745146669</v>
      </c>
      <c r="BD31" s="106"/>
      <c r="BE31" s="106">
        <f t="shared" si="18"/>
        <v>0.13073193306525027</v>
      </c>
    </row>
    <row r="32" spans="1:57" x14ac:dyDescent="0.3">
      <c r="A32" s="98" t="s">
        <v>27</v>
      </c>
      <c r="B32" s="5" t="s">
        <v>94</v>
      </c>
      <c r="C32" s="6" t="s">
        <v>95</v>
      </c>
      <c r="D32" s="6" t="s">
        <v>96</v>
      </c>
      <c r="E32" s="24">
        <v>16.100000000000001</v>
      </c>
      <c r="F32" s="24">
        <v>7.3</v>
      </c>
      <c r="G32" s="62">
        <v>9.4</v>
      </c>
      <c r="H32" s="165">
        <v>133</v>
      </c>
      <c r="I32" s="24">
        <v>1.9</v>
      </c>
      <c r="J32" s="24">
        <v>4.2</v>
      </c>
      <c r="K32" s="16">
        <v>3</v>
      </c>
      <c r="L32" s="16">
        <v>3.1</v>
      </c>
      <c r="M32" s="16"/>
      <c r="N32" s="21">
        <f t="shared" si="7"/>
        <v>3.05</v>
      </c>
      <c r="O32" s="43">
        <v>2.5</v>
      </c>
      <c r="P32" s="43">
        <v>2.4</v>
      </c>
      <c r="Q32" s="44">
        <f t="shared" si="0"/>
        <v>2.4500000000000002</v>
      </c>
      <c r="R32" s="18">
        <v>2.9350000000000001</v>
      </c>
      <c r="S32" s="18">
        <v>2.91</v>
      </c>
      <c r="T32" s="23">
        <f t="shared" si="1"/>
        <v>2.9225000000000003</v>
      </c>
      <c r="U32" s="18">
        <v>2.6960000000000002</v>
      </c>
      <c r="V32" s="18">
        <v>2.714</v>
      </c>
      <c r="W32" s="23">
        <f t="shared" si="8"/>
        <v>2.7050000000000001</v>
      </c>
      <c r="X32" s="18">
        <v>2.1000000000000001E-2</v>
      </c>
      <c r="Y32" s="18">
        <v>1.9E-2</v>
      </c>
      <c r="Z32" s="22">
        <f t="shared" si="2"/>
        <v>0.02</v>
      </c>
      <c r="AA32" s="20">
        <v>2.593</v>
      </c>
      <c r="AB32" s="20">
        <v>2.6459999999999999</v>
      </c>
      <c r="AC32" s="22">
        <f t="shared" si="3"/>
        <v>2.6194999999999999</v>
      </c>
      <c r="AD32" s="105">
        <f t="shared" si="9"/>
        <v>11.595593488969801</v>
      </c>
      <c r="AE32" s="105">
        <f t="shared" si="10"/>
        <v>8.6239656551537494E-2</v>
      </c>
      <c r="AF32" s="103">
        <f t="shared" si="11"/>
        <v>187.01363603912333</v>
      </c>
      <c r="AG32" s="20">
        <v>6.5000000000000002E-2</v>
      </c>
      <c r="AH32" s="20">
        <v>6.8000000000000005E-2</v>
      </c>
      <c r="AI32" s="22">
        <f t="shared" si="4"/>
        <v>6.6500000000000004E-2</v>
      </c>
      <c r="AJ32" s="20">
        <v>4.3999999999999997E-2</v>
      </c>
      <c r="AK32" s="20">
        <v>4.3999999999999997E-2</v>
      </c>
      <c r="AL32" s="22">
        <f t="shared" si="12"/>
        <v>4.3999999999999997E-2</v>
      </c>
      <c r="AM32" s="20">
        <v>3.9E-2</v>
      </c>
      <c r="AN32" s="20">
        <v>3.7999999999999999E-2</v>
      </c>
      <c r="AO32" s="22">
        <f t="shared" si="13"/>
        <v>3.85E-2</v>
      </c>
      <c r="AP32" s="20">
        <v>7.8579999999999997</v>
      </c>
      <c r="AQ32" s="20">
        <v>7.9930000000000003</v>
      </c>
      <c r="AR32" s="22">
        <f t="shared" si="5"/>
        <v>7.9254999999999995</v>
      </c>
      <c r="AS32" s="103">
        <f t="shared" si="14"/>
        <v>223.54948805460751</v>
      </c>
      <c r="AT32" s="57">
        <v>8.3500000000000005E-2</v>
      </c>
      <c r="AU32" s="57">
        <v>8.5900000000000004E-2</v>
      </c>
      <c r="AV32" s="58">
        <f t="shared" si="6"/>
        <v>8.4699999999999998E-2</v>
      </c>
      <c r="AW32" s="87">
        <v>7.38</v>
      </c>
      <c r="AX32" s="38">
        <v>0.17004453740103292</v>
      </c>
      <c r="AY32" s="87"/>
      <c r="AZ32" s="87"/>
      <c r="BA32" s="38">
        <v>0.3017209750725256</v>
      </c>
      <c r="BB32">
        <f t="shared" si="16"/>
        <v>0.83656481464829213</v>
      </c>
      <c r="BD32" s="106">
        <f t="shared" si="15"/>
        <v>8.6239656551537494E-2</v>
      </c>
      <c r="BE32" s="106"/>
    </row>
    <row r="33" spans="1:57" x14ac:dyDescent="0.3">
      <c r="A33" s="163" t="s">
        <v>28</v>
      </c>
      <c r="B33" s="5" t="s">
        <v>97</v>
      </c>
      <c r="C33" s="6" t="s">
        <v>98</v>
      </c>
      <c r="D33" s="6" t="s">
        <v>36</v>
      </c>
      <c r="E33" s="24">
        <v>16.7</v>
      </c>
      <c r="F33" s="24">
        <v>6.7</v>
      </c>
      <c r="G33" s="62">
        <v>9.3000000000000007</v>
      </c>
      <c r="H33" s="165">
        <v>126</v>
      </c>
      <c r="I33" s="24">
        <v>2</v>
      </c>
      <c r="J33" s="24">
        <v>4.3</v>
      </c>
      <c r="K33" s="16">
        <v>3</v>
      </c>
      <c r="L33" s="16">
        <v>3.1</v>
      </c>
      <c r="M33" s="16"/>
      <c r="N33" s="21">
        <f t="shared" si="7"/>
        <v>3.05</v>
      </c>
      <c r="O33" s="43">
        <v>2.6</v>
      </c>
      <c r="P33" s="43">
        <v>2.5</v>
      </c>
      <c r="Q33" s="44">
        <f t="shared" si="0"/>
        <v>2.5499999999999998</v>
      </c>
      <c r="R33" s="18">
        <v>2.2480000000000002</v>
      </c>
      <c r="S33" s="18">
        <v>2.2320000000000002</v>
      </c>
      <c r="T33" s="23">
        <f t="shared" si="1"/>
        <v>2.2400000000000002</v>
      </c>
      <c r="U33" s="18">
        <v>2.012</v>
      </c>
      <c r="V33" s="18">
        <v>2.032</v>
      </c>
      <c r="W33" s="23">
        <f t="shared" si="8"/>
        <v>2.0220000000000002</v>
      </c>
      <c r="X33" s="18">
        <v>6.9000000000000006E-2</v>
      </c>
      <c r="Y33" s="18">
        <v>0.09</v>
      </c>
      <c r="Z33" s="22">
        <f t="shared" si="2"/>
        <v>7.9500000000000001E-2</v>
      </c>
      <c r="AA33" s="20">
        <v>1.825</v>
      </c>
      <c r="AB33" s="20">
        <v>1.8759999999999999</v>
      </c>
      <c r="AC33" s="22">
        <f t="shared" si="3"/>
        <v>1.8504999999999998</v>
      </c>
      <c r="AD33" s="105">
        <f t="shared" si="9"/>
        <v>8.1915043906618106</v>
      </c>
      <c r="AE33" s="105">
        <f t="shared" si="10"/>
        <v>0.12207769810146042</v>
      </c>
      <c r="AF33" s="103">
        <f t="shared" si="11"/>
        <v>132.11251517098592</v>
      </c>
      <c r="AG33" s="20">
        <v>0.09</v>
      </c>
      <c r="AH33" s="20">
        <v>9.1999999999999998E-2</v>
      </c>
      <c r="AI33" s="22">
        <f t="shared" si="4"/>
        <v>9.0999999999999998E-2</v>
      </c>
      <c r="AJ33" s="20">
        <v>5.0999999999999997E-2</v>
      </c>
      <c r="AK33" s="20">
        <v>5.1999999999999998E-2</v>
      </c>
      <c r="AL33" s="22">
        <f t="shared" si="12"/>
        <v>5.1499999999999997E-2</v>
      </c>
      <c r="AM33" s="20">
        <v>4.7E-2</v>
      </c>
      <c r="AN33" s="20">
        <v>4.5999999999999999E-2</v>
      </c>
      <c r="AO33" s="22">
        <f t="shared" si="13"/>
        <v>4.65E-2</v>
      </c>
      <c r="AP33" s="20">
        <v>7.4809999999999999</v>
      </c>
      <c r="AQ33" s="20">
        <v>7.6360000000000001</v>
      </c>
      <c r="AR33" s="22">
        <f t="shared" si="5"/>
        <v>7.5585000000000004</v>
      </c>
      <c r="AS33" s="103">
        <f t="shared" si="14"/>
        <v>213.19775477392605</v>
      </c>
      <c r="AT33" s="57">
        <v>8.5000000000000006E-2</v>
      </c>
      <c r="AU33" s="57">
        <v>8.6099999999999996E-2</v>
      </c>
      <c r="AV33" s="58">
        <f t="shared" si="6"/>
        <v>8.5550000000000001E-2</v>
      </c>
      <c r="AW33" s="87">
        <v>6.05</v>
      </c>
      <c r="AX33" s="38">
        <v>2.9277435955657093E-2</v>
      </c>
      <c r="AY33" s="87"/>
      <c r="AZ33" s="87"/>
      <c r="BA33" s="38">
        <v>0.28611571884590048</v>
      </c>
      <c r="BC33">
        <f t="shared" si="17"/>
        <v>0.61967123111159139</v>
      </c>
      <c r="BD33" s="106"/>
      <c r="BE33" s="106">
        <f t="shared" si="18"/>
        <v>0.12207769810146042</v>
      </c>
    </row>
    <row r="34" spans="1:57" x14ac:dyDescent="0.3">
      <c r="A34" s="98" t="s">
        <v>29</v>
      </c>
      <c r="B34" s="5" t="s">
        <v>99</v>
      </c>
      <c r="C34" s="6" t="s">
        <v>44</v>
      </c>
      <c r="D34" s="6" t="s">
        <v>100</v>
      </c>
      <c r="E34" s="24">
        <v>15.8</v>
      </c>
      <c r="F34" s="24">
        <v>6.5</v>
      </c>
      <c r="G34" s="62">
        <v>8.6999999999999993</v>
      </c>
      <c r="H34" s="165">
        <v>153</v>
      </c>
      <c r="I34" s="24">
        <v>2.4</v>
      </c>
      <c r="J34" s="24">
        <v>4.9000000000000004</v>
      </c>
      <c r="K34" s="16">
        <v>3.9</v>
      </c>
      <c r="L34" s="16">
        <v>3.9</v>
      </c>
      <c r="M34" s="16"/>
      <c r="N34" s="21">
        <f t="shared" si="7"/>
        <v>3.9</v>
      </c>
      <c r="O34" s="43">
        <v>3.3</v>
      </c>
      <c r="P34" s="43">
        <v>3.2</v>
      </c>
      <c r="Q34" s="44">
        <f t="shared" si="0"/>
        <v>3.25</v>
      </c>
      <c r="R34" s="18">
        <v>2.702</v>
      </c>
      <c r="S34" s="18">
        <v>2.6589999999999998</v>
      </c>
      <c r="T34" s="23">
        <f t="shared" si="1"/>
        <v>2.6804999999999999</v>
      </c>
      <c r="U34" s="18">
        <v>2.4809999999999999</v>
      </c>
      <c r="V34" s="18">
        <v>2.4780000000000002</v>
      </c>
      <c r="W34" s="23">
        <f t="shared" si="8"/>
        <v>2.4794999999999998</v>
      </c>
      <c r="X34" s="18">
        <v>0.11600000000000001</v>
      </c>
      <c r="Y34" s="18">
        <v>0.112</v>
      </c>
      <c r="Z34" s="22">
        <f t="shared" si="2"/>
        <v>0.114</v>
      </c>
      <c r="AA34" s="20">
        <v>2.1389999999999998</v>
      </c>
      <c r="AB34" s="20">
        <v>2.19</v>
      </c>
      <c r="AC34" s="22">
        <f t="shared" si="3"/>
        <v>2.1644999999999999</v>
      </c>
      <c r="AD34" s="105">
        <f t="shared" si="9"/>
        <v>9.5814705504390645</v>
      </c>
      <c r="AE34" s="105">
        <f t="shared" si="10"/>
        <v>0.10436811288369255</v>
      </c>
      <c r="AF34" s="103">
        <f t="shared" si="11"/>
        <v>154.52987791818373</v>
      </c>
      <c r="AG34" s="20">
        <v>0.157</v>
      </c>
      <c r="AH34" s="20">
        <v>0.16300000000000001</v>
      </c>
      <c r="AI34" s="22">
        <f t="shared" si="4"/>
        <v>0.16</v>
      </c>
      <c r="AJ34" s="20">
        <v>0.11600000000000001</v>
      </c>
      <c r="AK34" s="20">
        <v>0.11600000000000001</v>
      </c>
      <c r="AL34" s="22">
        <f t="shared" si="12"/>
        <v>0.11600000000000001</v>
      </c>
      <c r="AM34" s="20">
        <v>0.114</v>
      </c>
      <c r="AN34" s="20">
        <v>0.115</v>
      </c>
      <c r="AO34" s="22">
        <f t="shared" si="13"/>
        <v>0.1145</v>
      </c>
      <c r="AP34" s="20">
        <v>10.157</v>
      </c>
      <c r="AQ34" s="20">
        <v>10.331</v>
      </c>
      <c r="AR34" s="22">
        <f t="shared" si="5"/>
        <v>10.244</v>
      </c>
      <c r="AS34" s="103">
        <f t="shared" si="14"/>
        <v>288.9459284122641</v>
      </c>
      <c r="AT34" s="57">
        <v>0.10730000000000001</v>
      </c>
      <c r="AU34" s="57">
        <v>0.1082</v>
      </c>
      <c r="AV34" s="58">
        <f t="shared" si="6"/>
        <v>0.10775000000000001</v>
      </c>
      <c r="AW34" s="87">
        <v>7.74</v>
      </c>
      <c r="AX34" s="38">
        <v>6.8732178495652579E-2</v>
      </c>
      <c r="AY34" s="87"/>
      <c r="AZ34" s="87"/>
      <c r="BA34" s="38">
        <v>0.14115000259581553</v>
      </c>
      <c r="BB34">
        <f t="shared" si="16"/>
        <v>0.53480552145971971</v>
      </c>
      <c r="BD34" s="106">
        <f t="shared" si="15"/>
        <v>0.10436811288369255</v>
      </c>
      <c r="BE34" s="106"/>
    </row>
    <row r="35" spans="1:57" x14ac:dyDescent="0.3">
      <c r="A35" s="98" t="s">
        <v>30</v>
      </c>
      <c r="B35" s="5" t="s">
        <v>101</v>
      </c>
      <c r="C35" s="6" t="s">
        <v>44</v>
      </c>
      <c r="D35" s="6" t="s">
        <v>88</v>
      </c>
      <c r="E35" s="24">
        <v>17.399999999999999</v>
      </c>
      <c r="F35" s="24">
        <v>6.5</v>
      </c>
      <c r="G35" s="62">
        <v>9.4</v>
      </c>
      <c r="H35" s="165">
        <v>215</v>
      </c>
      <c r="I35" s="24">
        <v>2.7</v>
      </c>
      <c r="J35" s="24">
        <v>6.1</v>
      </c>
      <c r="K35" s="16">
        <v>4.5999999999999996</v>
      </c>
      <c r="L35" s="16">
        <v>4.8</v>
      </c>
      <c r="M35" s="16"/>
      <c r="N35" s="21">
        <f t="shared" si="7"/>
        <v>4.6999999999999993</v>
      </c>
      <c r="O35" s="43">
        <v>3.5</v>
      </c>
      <c r="P35" s="43">
        <v>3.4</v>
      </c>
      <c r="Q35" s="44">
        <f t="shared" si="0"/>
        <v>3.45</v>
      </c>
      <c r="R35" s="18">
        <v>2.99</v>
      </c>
      <c r="S35" s="18">
        <v>2.9580000000000002</v>
      </c>
      <c r="T35" s="23">
        <f t="shared" si="1"/>
        <v>2.9740000000000002</v>
      </c>
      <c r="U35" s="18">
        <v>2.6259999999999999</v>
      </c>
      <c r="V35" s="18">
        <v>2.64</v>
      </c>
      <c r="W35" s="23">
        <f t="shared" si="8"/>
        <v>2.633</v>
      </c>
      <c r="X35" s="18">
        <v>0.249</v>
      </c>
      <c r="Y35" s="18">
        <v>0.25</v>
      </c>
      <c r="Z35" s="22">
        <f t="shared" si="2"/>
        <v>0.2495</v>
      </c>
      <c r="AA35" s="20">
        <v>2.0409999999999999</v>
      </c>
      <c r="AB35" s="20">
        <v>2.0840000000000001</v>
      </c>
      <c r="AC35" s="22">
        <f t="shared" si="3"/>
        <v>2.0625</v>
      </c>
      <c r="AD35" s="105">
        <f t="shared" si="9"/>
        <v>9.1299528807025059</v>
      </c>
      <c r="AE35" s="105">
        <f t="shared" si="10"/>
        <v>0.10952959046630423</v>
      </c>
      <c r="AF35" s="103">
        <f t="shared" si="11"/>
        <v>147.24780466909405</v>
      </c>
      <c r="AG35" s="20">
        <v>0.16500000000000001</v>
      </c>
      <c r="AH35" s="20">
        <v>0.17</v>
      </c>
      <c r="AI35" s="22">
        <f t="shared" si="4"/>
        <v>0.16750000000000001</v>
      </c>
      <c r="AJ35" s="20">
        <v>6.9000000000000006E-2</v>
      </c>
      <c r="AK35" s="20">
        <v>6.8000000000000005E-2</v>
      </c>
      <c r="AL35" s="22">
        <f t="shared" si="12"/>
        <v>6.8500000000000005E-2</v>
      </c>
      <c r="AM35" s="20">
        <v>5.8000000000000003E-2</v>
      </c>
      <c r="AN35" s="20">
        <v>0.06</v>
      </c>
      <c r="AO35" s="22">
        <f t="shared" si="13"/>
        <v>5.8999999999999997E-2</v>
      </c>
      <c r="AP35" s="20">
        <v>18.952999999999999</v>
      </c>
      <c r="AQ35" s="20">
        <v>19.11</v>
      </c>
      <c r="AR35" s="22">
        <f t="shared" si="5"/>
        <v>19.031500000000001</v>
      </c>
      <c r="AS35" s="103">
        <f t="shared" si="14"/>
        <v>536.80929681550231</v>
      </c>
      <c r="AT35" s="57">
        <v>0.1028</v>
      </c>
      <c r="AU35" s="57">
        <v>0.1041</v>
      </c>
      <c r="AV35" s="58">
        <f t="shared" si="6"/>
        <v>0.10345</v>
      </c>
      <c r="AW35" s="87">
        <v>8.07</v>
      </c>
      <c r="AX35" s="38">
        <v>0.16495912796122233</v>
      </c>
      <c r="AY35" s="87"/>
      <c r="AZ35" s="87"/>
      <c r="BA35" s="38">
        <v>5.3286301309079957E-2</v>
      </c>
      <c r="BB35">
        <f t="shared" si="16"/>
        <v>0.27430188996838872</v>
      </c>
      <c r="BD35" s="106">
        <f t="shared" si="15"/>
        <v>0.10952959046630423</v>
      </c>
      <c r="BE35" s="106"/>
    </row>
    <row r="36" spans="1:57" x14ac:dyDescent="0.3">
      <c r="A36" s="163" t="s">
        <v>31</v>
      </c>
      <c r="B36" s="5" t="s">
        <v>102</v>
      </c>
      <c r="C36" s="6" t="s">
        <v>103</v>
      </c>
      <c r="D36" s="6" t="s">
        <v>36</v>
      </c>
      <c r="E36" s="24">
        <v>17</v>
      </c>
      <c r="F36" s="24">
        <v>6.5</v>
      </c>
      <c r="G36" s="62">
        <v>9.5</v>
      </c>
      <c r="H36" s="165">
        <v>126</v>
      </c>
      <c r="I36" s="24">
        <v>1.7</v>
      </c>
      <c r="J36" s="24">
        <v>4.4000000000000004</v>
      </c>
      <c r="K36" s="16">
        <v>3.3</v>
      </c>
      <c r="L36" s="16">
        <v>3.2</v>
      </c>
      <c r="M36" s="16"/>
      <c r="N36" s="21">
        <f t="shared" si="7"/>
        <v>3.25</v>
      </c>
      <c r="O36" s="43">
        <v>2.7</v>
      </c>
      <c r="P36" s="43">
        <v>2.6</v>
      </c>
      <c r="Q36" s="44">
        <f t="shared" si="0"/>
        <v>2.6500000000000004</v>
      </c>
      <c r="R36" s="18">
        <v>2.278</v>
      </c>
      <c r="S36" s="18">
        <v>2.2069999999999999</v>
      </c>
      <c r="T36" s="23">
        <f t="shared" si="1"/>
        <v>2.2424999999999997</v>
      </c>
      <c r="U36" s="18">
        <v>2.044</v>
      </c>
      <c r="V36" s="18">
        <v>2.028</v>
      </c>
      <c r="W36" s="23">
        <f t="shared" si="8"/>
        <v>2.036</v>
      </c>
      <c r="X36" s="18">
        <v>7.0000000000000007E-2</v>
      </c>
      <c r="Y36" s="18">
        <v>0.06</v>
      </c>
      <c r="Z36" s="22">
        <f t="shared" si="2"/>
        <v>6.5000000000000002E-2</v>
      </c>
      <c r="AA36" s="20">
        <v>1.831</v>
      </c>
      <c r="AB36" s="20">
        <v>1.863</v>
      </c>
      <c r="AC36" s="22">
        <f t="shared" si="3"/>
        <v>1.847</v>
      </c>
      <c r="AD36" s="105">
        <f t="shared" si="9"/>
        <v>8.1760111372884978</v>
      </c>
      <c r="AE36" s="105">
        <f t="shared" si="10"/>
        <v>0.12230903104317947</v>
      </c>
      <c r="AF36" s="103">
        <f t="shared" si="11"/>
        <v>131.86264010851718</v>
      </c>
      <c r="AG36" s="20">
        <v>9.0999999999999998E-2</v>
      </c>
      <c r="AH36" s="20">
        <v>9.4E-2</v>
      </c>
      <c r="AI36" s="22">
        <f t="shared" si="4"/>
        <v>9.2499999999999999E-2</v>
      </c>
      <c r="AJ36" s="20">
        <v>5.7000000000000002E-2</v>
      </c>
      <c r="AK36" s="20">
        <v>5.5E-2</v>
      </c>
      <c r="AL36" s="22">
        <f t="shared" si="12"/>
        <v>5.6000000000000001E-2</v>
      </c>
      <c r="AM36" s="20">
        <v>4.8000000000000001E-2</v>
      </c>
      <c r="AN36" s="20">
        <v>4.5999999999999999E-2</v>
      </c>
      <c r="AO36" s="22">
        <f t="shared" si="13"/>
        <v>4.7E-2</v>
      </c>
      <c r="AP36" s="20">
        <v>7.5670000000000002</v>
      </c>
      <c r="AQ36" s="20">
        <v>7.7</v>
      </c>
      <c r="AR36" s="22">
        <f t="shared" si="5"/>
        <v>7.6334999999999997</v>
      </c>
      <c r="AS36" s="103">
        <f t="shared" si="14"/>
        <v>215.31323160240314</v>
      </c>
      <c r="AT36" s="57">
        <v>8.7499999999999994E-2</v>
      </c>
      <c r="AU36" s="57">
        <v>8.8999999999999996E-2</v>
      </c>
      <c r="AV36" s="58">
        <f t="shared" si="6"/>
        <v>8.8249999999999995E-2</v>
      </c>
      <c r="AW36" s="87">
        <v>6.09</v>
      </c>
      <c r="AX36" s="38">
        <v>4.9985330278816284E-2</v>
      </c>
      <c r="AY36" s="87"/>
      <c r="AZ36" s="87"/>
      <c r="BA36" s="38">
        <v>4.3518058118978846E-2</v>
      </c>
      <c r="BC36">
        <f t="shared" si="17"/>
        <v>0.61242237240679387</v>
      </c>
      <c r="BD36" s="106"/>
      <c r="BE36" s="106">
        <f t="shared" si="18"/>
        <v>0.12230903104317947</v>
      </c>
    </row>
    <row r="37" spans="1:57" x14ac:dyDescent="0.3">
      <c r="A37" s="98" t="s">
        <v>32</v>
      </c>
      <c r="B37" s="5" t="s">
        <v>104</v>
      </c>
      <c r="C37" s="6" t="s">
        <v>44</v>
      </c>
      <c r="D37" s="6" t="s">
        <v>105</v>
      </c>
      <c r="E37" s="24">
        <v>19.899999999999999</v>
      </c>
      <c r="F37" s="24">
        <v>7.9</v>
      </c>
      <c r="G37" s="62">
        <v>9.6999999999999993</v>
      </c>
      <c r="H37" s="165">
        <v>163</v>
      </c>
      <c r="I37" s="24">
        <v>2.9</v>
      </c>
      <c r="J37" s="24">
        <v>7.5</v>
      </c>
      <c r="K37" s="16">
        <v>5.2</v>
      </c>
      <c r="L37" s="16">
        <v>5.2</v>
      </c>
      <c r="M37" s="16"/>
      <c r="N37" s="21">
        <f t="shared" si="7"/>
        <v>5.2</v>
      </c>
      <c r="O37" s="43">
        <v>4</v>
      </c>
      <c r="P37" s="43">
        <v>3.9</v>
      </c>
      <c r="Q37" s="44">
        <f t="shared" si="0"/>
        <v>3.95</v>
      </c>
      <c r="R37" s="18">
        <v>2.2890000000000001</v>
      </c>
      <c r="S37" s="18">
        <v>2.2349999999999999</v>
      </c>
      <c r="T37" s="23">
        <f t="shared" si="1"/>
        <v>2.262</v>
      </c>
      <c r="U37" s="18">
        <v>1.9870000000000001</v>
      </c>
      <c r="V37" s="18">
        <v>1.9830000000000001</v>
      </c>
      <c r="W37" s="23">
        <f t="shared" si="8"/>
        <v>1.9850000000000001</v>
      </c>
      <c r="X37" s="18">
        <v>7.0000000000000007E-2</v>
      </c>
      <c r="Y37" s="18">
        <v>7.0000000000000007E-2</v>
      </c>
      <c r="Z37" s="22">
        <f t="shared" si="2"/>
        <v>7.0000000000000007E-2</v>
      </c>
      <c r="AA37" s="20">
        <v>1.6060000000000001</v>
      </c>
      <c r="AB37" s="20">
        <v>1.629</v>
      </c>
      <c r="AC37" s="22">
        <f t="shared" si="3"/>
        <v>1.6175000000000002</v>
      </c>
      <c r="AD37" s="105">
        <f t="shared" si="9"/>
        <v>7.1600963803812387</v>
      </c>
      <c r="AE37" s="105">
        <f t="shared" si="10"/>
        <v>0.13966292447403553</v>
      </c>
      <c r="AF37" s="103">
        <f t="shared" si="11"/>
        <v>115.47797529806526</v>
      </c>
      <c r="AG37" s="20">
        <v>0.186</v>
      </c>
      <c r="AH37" s="20">
        <v>0.19600000000000001</v>
      </c>
      <c r="AI37" s="22">
        <f t="shared" si="4"/>
        <v>0.191</v>
      </c>
      <c r="AJ37" s="20">
        <v>0.105</v>
      </c>
      <c r="AK37" s="20">
        <v>0.106</v>
      </c>
      <c r="AL37" s="22">
        <f t="shared" si="12"/>
        <v>0.1055</v>
      </c>
      <c r="AM37" s="20">
        <v>9.4E-2</v>
      </c>
      <c r="AN37" s="20">
        <v>9.4E-2</v>
      </c>
      <c r="AO37" s="22">
        <f t="shared" si="13"/>
        <v>9.4E-2</v>
      </c>
      <c r="AP37" s="20">
        <v>9.9960000000000004</v>
      </c>
      <c r="AQ37" s="20">
        <v>10.087</v>
      </c>
      <c r="AR37" s="22">
        <f t="shared" si="5"/>
        <v>10.041499999999999</v>
      </c>
      <c r="AS37" s="103">
        <f t="shared" si="14"/>
        <v>283.23414097537585</v>
      </c>
      <c r="AT37" s="57">
        <v>0.1288</v>
      </c>
      <c r="AU37" s="57">
        <v>0.12970000000000001</v>
      </c>
      <c r="AV37" s="58">
        <f t="shared" si="6"/>
        <v>0.12925</v>
      </c>
      <c r="AW37" s="87">
        <v>7.3</v>
      </c>
      <c r="AX37" s="38">
        <v>0.13847234548606047</v>
      </c>
      <c r="AY37" s="87"/>
      <c r="AZ37" s="87"/>
      <c r="BA37" s="38">
        <v>1.3312886045589684E-2</v>
      </c>
      <c r="BB37">
        <f t="shared" si="16"/>
        <v>0.40771206077202687</v>
      </c>
      <c r="BD37" s="106">
        <f t="shared" si="15"/>
        <v>0.13966292447403553</v>
      </c>
      <c r="BE37" s="106"/>
    </row>
    <row r="38" spans="1:57" x14ac:dyDescent="0.3">
      <c r="A38" s="163" t="s">
        <v>33</v>
      </c>
      <c r="B38" s="5" t="s">
        <v>106</v>
      </c>
      <c r="C38" s="6" t="s">
        <v>107</v>
      </c>
      <c r="D38" s="6" t="s">
        <v>36</v>
      </c>
      <c r="E38" s="24">
        <v>17.5</v>
      </c>
      <c r="F38" s="24">
        <v>7.1</v>
      </c>
      <c r="G38" s="62">
        <v>9.4</v>
      </c>
      <c r="H38" s="165">
        <v>131</v>
      </c>
      <c r="I38" s="24">
        <v>1.9</v>
      </c>
      <c r="J38" s="24">
        <v>4.5999999999999996</v>
      </c>
      <c r="K38" s="16">
        <v>3.1</v>
      </c>
      <c r="L38" s="16">
        <v>3.5</v>
      </c>
      <c r="M38" s="16"/>
      <c r="N38" s="21">
        <f t="shared" si="7"/>
        <v>3.3</v>
      </c>
      <c r="O38" s="43">
        <v>2.7</v>
      </c>
      <c r="P38" s="43">
        <v>2.5</v>
      </c>
      <c r="Q38" s="44">
        <f t="shared" si="0"/>
        <v>2.6</v>
      </c>
      <c r="R38" s="18">
        <v>2.3410000000000002</v>
      </c>
      <c r="S38" s="18">
        <v>2.2959999999999998</v>
      </c>
      <c r="T38" s="23">
        <f t="shared" si="1"/>
        <v>2.3185000000000002</v>
      </c>
      <c r="U38" s="18">
        <v>2.0790000000000002</v>
      </c>
      <c r="V38" s="18">
        <v>2.0920000000000001</v>
      </c>
      <c r="W38" s="23">
        <f t="shared" si="8"/>
        <v>2.0855000000000001</v>
      </c>
      <c r="X38" s="18">
        <v>8.1000000000000003E-2</v>
      </c>
      <c r="Y38" s="18">
        <v>0.08</v>
      </c>
      <c r="Z38" s="22">
        <f t="shared" si="2"/>
        <v>8.0500000000000002E-2</v>
      </c>
      <c r="AA38" s="20">
        <v>1.8520000000000001</v>
      </c>
      <c r="AB38" s="20">
        <v>1.905</v>
      </c>
      <c r="AC38" s="22">
        <f t="shared" si="3"/>
        <v>1.8785000000000001</v>
      </c>
      <c r="AD38" s="105">
        <f t="shared" si="9"/>
        <v>8.3154504176483197</v>
      </c>
      <c r="AE38" s="105">
        <f t="shared" si="10"/>
        <v>0.12025806778640002</v>
      </c>
      <c r="AF38" s="103">
        <f t="shared" si="11"/>
        <v>134.11151567073611</v>
      </c>
      <c r="AG38" s="20">
        <v>0.10100000000000001</v>
      </c>
      <c r="AH38" s="20">
        <v>0.106</v>
      </c>
      <c r="AI38" s="22">
        <f t="shared" si="4"/>
        <v>0.10350000000000001</v>
      </c>
      <c r="AJ38" s="20">
        <v>5.8000000000000003E-2</v>
      </c>
      <c r="AK38" s="20">
        <v>5.7000000000000002E-2</v>
      </c>
      <c r="AL38" s="22">
        <f t="shared" si="12"/>
        <v>5.7500000000000002E-2</v>
      </c>
      <c r="AM38" s="20">
        <v>5.1999999999999998E-2</v>
      </c>
      <c r="AN38" s="20">
        <v>5.1999999999999998E-2</v>
      </c>
      <c r="AO38" s="22">
        <f t="shared" si="13"/>
        <v>5.1999999999999998E-2</v>
      </c>
      <c r="AP38" s="20">
        <v>8.0090000000000003</v>
      </c>
      <c r="AQ38" s="20">
        <v>8.1999999999999993</v>
      </c>
      <c r="AR38" s="22">
        <f t="shared" si="5"/>
        <v>8.1044999999999998</v>
      </c>
      <c r="AS38" s="103">
        <f t="shared" si="14"/>
        <v>228.59842608523962</v>
      </c>
      <c r="AT38" s="57">
        <v>8.6499999999999994E-2</v>
      </c>
      <c r="AU38" s="57">
        <v>8.7099999999999997E-2</v>
      </c>
      <c r="AV38" s="58">
        <f t="shared" si="6"/>
        <v>8.6799999999999988E-2</v>
      </c>
      <c r="AW38" s="87">
        <v>6.22</v>
      </c>
      <c r="AX38" s="38">
        <v>7.5622165453244558E-2</v>
      </c>
      <c r="AY38" s="87"/>
      <c r="AZ38" s="87"/>
      <c r="BA38" s="38">
        <v>0.26741945351265634</v>
      </c>
      <c r="BC38">
        <f t="shared" si="17"/>
        <v>0.58666858721384507</v>
      </c>
      <c r="BD38" s="106"/>
      <c r="BE38" s="106">
        <f t="shared" si="18"/>
        <v>0.12025806778640002</v>
      </c>
    </row>
    <row r="39" spans="1:57" x14ac:dyDescent="0.3">
      <c r="A39" s="163" t="s">
        <v>137</v>
      </c>
      <c r="B39" s="5" t="s">
        <v>138</v>
      </c>
      <c r="C39" s="6"/>
      <c r="D39" s="6"/>
      <c r="E39" s="24">
        <v>17.600000000000001</v>
      </c>
      <c r="F39" s="24">
        <v>6.9</v>
      </c>
      <c r="G39" s="62">
        <v>8.5</v>
      </c>
      <c r="H39" s="165">
        <v>313</v>
      </c>
      <c r="I39" s="24">
        <v>12.1</v>
      </c>
      <c r="J39" s="24">
        <v>16.399999999999999</v>
      </c>
      <c r="K39" s="4">
        <v>13.1</v>
      </c>
      <c r="L39" s="4">
        <v>15.2</v>
      </c>
      <c r="M39" s="4">
        <v>14.8</v>
      </c>
      <c r="N39" s="21">
        <f t="shared" si="7"/>
        <v>14.366666666666665</v>
      </c>
      <c r="O39" s="43">
        <v>5.3</v>
      </c>
      <c r="P39" s="43">
        <v>5.2</v>
      </c>
      <c r="Q39" s="44">
        <f t="shared" si="0"/>
        <v>5.25</v>
      </c>
      <c r="R39" s="18">
        <v>9.9</v>
      </c>
      <c r="S39" s="18">
        <v>9.9350000000000005</v>
      </c>
      <c r="T39" s="23">
        <f t="shared" si="1"/>
        <v>9.9175000000000004</v>
      </c>
      <c r="U39" s="4">
        <v>8.0820000000000007</v>
      </c>
      <c r="V39" s="4">
        <v>8.0570000000000004</v>
      </c>
      <c r="W39" s="51">
        <f t="shared" si="8"/>
        <v>8.0695000000000014</v>
      </c>
      <c r="X39" s="18">
        <v>3.61</v>
      </c>
      <c r="Y39" s="18">
        <v>3.5640000000000001</v>
      </c>
      <c r="Z39" s="22">
        <f t="shared" si="2"/>
        <v>3.5869999999999997</v>
      </c>
      <c r="AA39" s="20">
        <v>3.8639999999999999</v>
      </c>
      <c r="AB39" s="20">
        <v>3.992</v>
      </c>
      <c r="AC39" s="22">
        <f t="shared" si="3"/>
        <v>3.9279999999999999</v>
      </c>
      <c r="AD39" s="105">
        <f t="shared" si="9"/>
        <v>17.387856928678517</v>
      </c>
      <c r="AE39" s="105">
        <f t="shared" si="10"/>
        <v>5.7511400289397274E-2</v>
      </c>
      <c r="AF39" s="103">
        <f t="shared" si="11"/>
        <v>280.43121296494604</v>
      </c>
      <c r="AG39" s="20">
        <v>0.79800000000000004</v>
      </c>
      <c r="AH39" s="20">
        <v>0.80200000000000005</v>
      </c>
      <c r="AI39" s="22">
        <f t="shared" si="4"/>
        <v>0.8</v>
      </c>
      <c r="AJ39" s="5">
        <v>0.28599999999999998</v>
      </c>
      <c r="AK39" s="5">
        <v>0.28499999999999998</v>
      </c>
      <c r="AL39" s="52">
        <f t="shared" si="12"/>
        <v>0.28549999999999998</v>
      </c>
      <c r="AM39" s="5">
        <v>0.27600000000000002</v>
      </c>
      <c r="AN39" s="5">
        <v>0.26800000000000002</v>
      </c>
      <c r="AO39" s="52">
        <f t="shared" si="13"/>
        <v>0.27200000000000002</v>
      </c>
      <c r="AP39" s="20">
        <v>33.463999999999999</v>
      </c>
      <c r="AQ39" s="20">
        <v>34.417000000000002</v>
      </c>
      <c r="AR39" s="22">
        <f t="shared" si="5"/>
        <v>33.9405</v>
      </c>
      <c r="AS39" s="103">
        <f t="shared" si="14"/>
        <v>957.33788395904423</v>
      </c>
      <c r="AT39" s="57">
        <v>0.1031</v>
      </c>
      <c r="AU39" s="57">
        <v>0.1047</v>
      </c>
      <c r="AV39" s="58">
        <f t="shared" si="6"/>
        <v>0.10389999999999999</v>
      </c>
      <c r="AW39" s="91">
        <v>11.48</v>
      </c>
      <c r="AX39" s="18">
        <v>0.14502368981375452</v>
      </c>
      <c r="AY39" s="91"/>
      <c r="BA39" s="18">
        <v>0.24724272578270967</v>
      </c>
      <c r="BB39">
        <f>AF39/AS39</f>
        <v>0.29292814758905239</v>
      </c>
      <c r="BE39" s="106">
        <f>AE39</f>
        <v>5.7511400289397274E-2</v>
      </c>
    </row>
    <row r="40" spans="1:57" x14ac:dyDescent="0.3">
      <c r="AW40" s="90"/>
      <c r="AX40" s="89"/>
      <c r="AY40" s="89"/>
      <c r="AZ40" s="90"/>
      <c r="BA40" s="89"/>
    </row>
    <row r="41" spans="1:57" x14ac:dyDescent="0.3">
      <c r="AW41" s="84"/>
      <c r="AX41" s="84"/>
      <c r="AY41" s="84"/>
      <c r="AZ41" s="84"/>
      <c r="BA41" s="84"/>
    </row>
    <row r="42" spans="1:57" x14ac:dyDescent="0.3">
      <c r="AW42" s="84"/>
      <c r="AX42" s="84"/>
      <c r="AY42" s="84"/>
      <c r="AZ42" s="84"/>
      <c r="BA42" s="84"/>
    </row>
    <row r="43" spans="1:57" x14ac:dyDescent="0.3">
      <c r="AW43" s="84"/>
      <c r="AX43" s="84"/>
      <c r="AY43" s="84"/>
      <c r="AZ43" s="84"/>
      <c r="BA43" s="84"/>
    </row>
    <row r="44" spans="1:57" x14ac:dyDescent="0.3">
      <c r="AW44" s="84"/>
      <c r="AX44" s="84"/>
      <c r="AY44" s="84"/>
      <c r="AZ44" s="84"/>
      <c r="BA44" s="84"/>
    </row>
  </sheetData>
  <mergeCells count="20">
    <mergeCell ref="X1:Z1"/>
    <mergeCell ref="A1:A2"/>
    <mergeCell ref="B1:B2"/>
    <mergeCell ref="C1:C2"/>
    <mergeCell ref="D1:D2"/>
    <mergeCell ref="E1:H1"/>
    <mergeCell ref="I1:I2"/>
    <mergeCell ref="J1:J2"/>
    <mergeCell ref="K1:N1"/>
    <mergeCell ref="O1:Q1"/>
    <mergeCell ref="R1:T1"/>
    <mergeCell ref="U1:W1"/>
    <mergeCell ref="AW1:AX1"/>
    <mergeCell ref="AZ1:BA1"/>
    <mergeCell ref="AA1:AC1"/>
    <mergeCell ref="AG1:AI1"/>
    <mergeCell ref="AJ1:AL1"/>
    <mergeCell ref="AM1:AO1"/>
    <mergeCell ref="AP1:AR1"/>
    <mergeCell ref="AT1:AV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45"/>
  <sheetViews>
    <sheetView zoomScale="80" zoomScaleNormal="80" workbookViewId="0">
      <pane xSplit="4" ySplit="2" topLeftCell="AR9" activePane="bottomRight" state="frozen"/>
      <selection pane="topRight" activeCell="E1" sqref="E1"/>
      <selection pane="bottomLeft" activeCell="A3" sqref="A3"/>
      <selection pane="bottomRight" activeCell="AY3" sqref="AY3:AY38"/>
    </sheetView>
  </sheetViews>
  <sheetFormatPr defaultRowHeight="16.5" x14ac:dyDescent="0.3"/>
  <cols>
    <col min="1" max="1" width="13.125" style="1" customWidth="1"/>
    <col min="2" max="2" width="29.875" customWidth="1"/>
    <col min="3" max="3" width="14.75" style="2" customWidth="1"/>
    <col min="4" max="4" width="10.375" style="2" customWidth="1"/>
    <col min="5" max="20" width="9" style="1"/>
    <col min="21" max="21" width="9" style="3"/>
    <col min="22" max="34" width="9" style="1"/>
  </cols>
  <sheetData>
    <row r="1" spans="1:57" s="1" customFormat="1" x14ac:dyDescent="0.3">
      <c r="A1" s="291" t="s">
        <v>118</v>
      </c>
      <c r="B1" s="293" t="s">
        <v>119</v>
      </c>
      <c r="C1" s="295" t="s">
        <v>120</v>
      </c>
      <c r="D1" s="295" t="s">
        <v>121</v>
      </c>
      <c r="E1" s="293" t="s">
        <v>122</v>
      </c>
      <c r="F1" s="293"/>
      <c r="G1" s="293"/>
      <c r="H1" s="293"/>
      <c r="I1" s="300" t="s">
        <v>123</v>
      </c>
      <c r="J1" s="301" t="s">
        <v>133</v>
      </c>
      <c r="K1" s="297" t="s">
        <v>124</v>
      </c>
      <c r="L1" s="298"/>
      <c r="M1" s="298"/>
      <c r="N1" s="299"/>
      <c r="O1" s="297" t="s">
        <v>125</v>
      </c>
      <c r="P1" s="298"/>
      <c r="Q1" s="299"/>
      <c r="R1" s="297" t="s">
        <v>135</v>
      </c>
      <c r="S1" s="298"/>
      <c r="T1" s="299"/>
      <c r="U1" s="297" t="s">
        <v>126</v>
      </c>
      <c r="V1" s="298"/>
      <c r="W1" s="299"/>
      <c r="X1" s="297" t="s">
        <v>127</v>
      </c>
      <c r="Y1" s="298"/>
      <c r="Z1" s="299"/>
      <c r="AA1" s="297" t="s">
        <v>128</v>
      </c>
      <c r="AB1" s="298"/>
      <c r="AC1" s="299"/>
      <c r="AD1" s="102" t="s">
        <v>163</v>
      </c>
      <c r="AE1" s="102" t="s">
        <v>168</v>
      </c>
      <c r="AF1" s="102" t="s">
        <v>166</v>
      </c>
      <c r="AG1" s="297" t="s">
        <v>129</v>
      </c>
      <c r="AH1" s="298"/>
      <c r="AI1" s="299"/>
      <c r="AJ1" s="297" t="s">
        <v>130</v>
      </c>
      <c r="AK1" s="298"/>
      <c r="AL1" s="299"/>
      <c r="AM1" s="297" t="s">
        <v>131</v>
      </c>
      <c r="AN1" s="298"/>
      <c r="AO1" s="299"/>
      <c r="AP1" s="297" t="s">
        <v>132</v>
      </c>
      <c r="AQ1" s="298"/>
      <c r="AR1" s="299"/>
      <c r="AS1" s="102" t="s">
        <v>165</v>
      </c>
      <c r="AT1" s="297" t="s">
        <v>134</v>
      </c>
      <c r="AU1" s="298"/>
      <c r="AV1" s="299"/>
      <c r="AW1" s="297" t="s">
        <v>160</v>
      </c>
      <c r="AX1" s="298"/>
      <c r="AY1" s="100"/>
      <c r="AZ1" s="297" t="s">
        <v>161</v>
      </c>
      <c r="BA1" s="298"/>
      <c r="BB1" s="1" t="s">
        <v>164</v>
      </c>
      <c r="BD1" s="1" t="s">
        <v>167</v>
      </c>
    </row>
    <row r="2" spans="1:57" s="1" customFormat="1" ht="17.25" thickBot="1" x14ac:dyDescent="0.35">
      <c r="A2" s="292"/>
      <c r="B2" s="294"/>
      <c r="C2" s="296"/>
      <c r="D2" s="296"/>
      <c r="E2" s="60" t="s">
        <v>111</v>
      </c>
      <c r="F2" s="60" t="s">
        <v>110</v>
      </c>
      <c r="G2" s="69" t="s">
        <v>113</v>
      </c>
      <c r="H2" s="69" t="s">
        <v>112</v>
      </c>
      <c r="I2" s="294"/>
      <c r="J2" s="302"/>
      <c r="K2" s="13" t="s">
        <v>115</v>
      </c>
      <c r="L2" s="13" t="s">
        <v>116</v>
      </c>
      <c r="M2" s="13" t="s">
        <v>117</v>
      </c>
      <c r="N2" s="60" t="s">
        <v>114</v>
      </c>
      <c r="O2" s="13" t="s">
        <v>115</v>
      </c>
      <c r="P2" s="13" t="s">
        <v>116</v>
      </c>
      <c r="Q2" s="60" t="s">
        <v>114</v>
      </c>
      <c r="R2" s="13" t="s">
        <v>115</v>
      </c>
      <c r="S2" s="13" t="s">
        <v>116</v>
      </c>
      <c r="T2" s="60" t="s">
        <v>114</v>
      </c>
      <c r="U2" s="13" t="s">
        <v>115</v>
      </c>
      <c r="V2" s="13" t="s">
        <v>116</v>
      </c>
      <c r="W2" s="60" t="s">
        <v>114</v>
      </c>
      <c r="X2" s="13" t="s">
        <v>115</v>
      </c>
      <c r="Y2" s="13" t="s">
        <v>116</v>
      </c>
      <c r="Z2" s="60" t="s">
        <v>114</v>
      </c>
      <c r="AA2" s="13" t="s">
        <v>115</v>
      </c>
      <c r="AB2" s="13" t="s">
        <v>116</v>
      </c>
      <c r="AC2" s="60" t="s">
        <v>114</v>
      </c>
      <c r="AD2" s="104"/>
      <c r="AE2" s="104"/>
      <c r="AF2" s="104"/>
      <c r="AG2" s="13" t="s">
        <v>115</v>
      </c>
      <c r="AH2" s="13" t="s">
        <v>116</v>
      </c>
      <c r="AI2" s="60" t="s">
        <v>114</v>
      </c>
      <c r="AJ2" s="13" t="s">
        <v>115</v>
      </c>
      <c r="AK2" s="13" t="s">
        <v>116</v>
      </c>
      <c r="AL2" s="60" t="s">
        <v>114</v>
      </c>
      <c r="AM2" s="13" t="s">
        <v>115</v>
      </c>
      <c r="AN2" s="13" t="s">
        <v>116</v>
      </c>
      <c r="AO2" s="60" t="s">
        <v>114</v>
      </c>
      <c r="AP2" s="13" t="s">
        <v>115</v>
      </c>
      <c r="AQ2" s="13" t="s">
        <v>116</v>
      </c>
      <c r="AR2" s="60" t="s">
        <v>114</v>
      </c>
      <c r="AS2" s="101"/>
      <c r="AT2" s="13" t="s">
        <v>115</v>
      </c>
      <c r="AU2" s="13" t="s">
        <v>116</v>
      </c>
      <c r="AV2" s="60" t="s">
        <v>114</v>
      </c>
      <c r="AW2" s="85" t="s">
        <v>114</v>
      </c>
      <c r="AX2" s="88" t="s">
        <v>162</v>
      </c>
      <c r="AY2" s="88"/>
      <c r="AZ2" s="85" t="s">
        <v>114</v>
      </c>
      <c r="BA2" s="88" t="s">
        <v>162</v>
      </c>
    </row>
    <row r="3" spans="1:57" x14ac:dyDescent="0.3">
      <c r="A3" s="8" t="s">
        <v>136</v>
      </c>
      <c r="B3" s="9" t="s">
        <v>34</v>
      </c>
      <c r="C3" s="10" t="s">
        <v>35</v>
      </c>
      <c r="D3" s="10" t="s">
        <v>36</v>
      </c>
      <c r="E3" s="21">
        <v>19</v>
      </c>
      <c r="F3" s="21">
        <v>8.1</v>
      </c>
      <c r="G3" s="47">
        <v>167</v>
      </c>
      <c r="H3" s="21">
        <v>9.3000000000000007</v>
      </c>
      <c r="I3" s="21">
        <v>1.8</v>
      </c>
      <c r="J3" s="21">
        <v>5.3</v>
      </c>
      <c r="K3" s="65">
        <v>3.7</v>
      </c>
      <c r="L3" s="65">
        <v>3.6</v>
      </c>
      <c r="M3" s="65"/>
      <c r="N3" s="62">
        <f>ROUND(AVERAGE(K3:M3),1)</f>
        <v>3.7</v>
      </c>
      <c r="O3" s="42">
        <v>3.4</v>
      </c>
      <c r="P3" s="42">
        <v>3.2</v>
      </c>
      <c r="Q3" s="44">
        <f>ROUND(AVERAGE(O3:P3),1)</f>
        <v>3.3</v>
      </c>
      <c r="R3" s="17">
        <v>1.3049999999999999</v>
      </c>
      <c r="S3" s="17">
        <v>1.3360000000000001</v>
      </c>
      <c r="T3" s="23">
        <f>ROUND(AVERAGE(R3:S3),3)</f>
        <v>1.321</v>
      </c>
      <c r="U3" s="17">
        <v>1.1990000000000001</v>
      </c>
      <c r="V3" s="17">
        <v>1.198</v>
      </c>
      <c r="W3" s="23">
        <f>ROUND(AVERAGE(U3:V3),3)</f>
        <v>1.1990000000000001</v>
      </c>
      <c r="X3" s="17">
        <v>9.0999999999999998E-2</v>
      </c>
      <c r="Y3" s="17">
        <v>8.6999999999999994E-2</v>
      </c>
      <c r="Z3" s="22">
        <f>ROUND(AVERAGE(X3:Y3),3)</f>
        <v>8.8999999999999996E-2</v>
      </c>
      <c r="AA3" s="19">
        <v>0.73977830885771978</v>
      </c>
      <c r="AB3" s="19">
        <v>0.74727116721616127</v>
      </c>
      <c r="AC3" s="22">
        <f>ROUND(AVERAGE(AA3:AB3),3)</f>
        <v>0.74399999999999999</v>
      </c>
      <c r="AD3" s="105">
        <f>(AC3*62.004)/14.007</f>
        <v>3.2934230027843219</v>
      </c>
      <c r="AE3" s="105">
        <f>1/AD3</f>
        <v>0.30363545744187159</v>
      </c>
      <c r="AF3" s="103">
        <f>((AD3*0.001)/62.004)*1000*1000</f>
        <v>53.116298993360459</v>
      </c>
      <c r="AG3" s="19">
        <v>7.1999999999999995E-2</v>
      </c>
      <c r="AH3" s="19">
        <v>7.1999999999999995E-2</v>
      </c>
      <c r="AI3" s="22">
        <f>ROUND(AVERAGE(AG3:AH3),3)</f>
        <v>7.1999999999999995E-2</v>
      </c>
      <c r="AJ3" s="33">
        <v>0.04</v>
      </c>
      <c r="AK3" s="33">
        <v>3.6999999999999998E-2</v>
      </c>
      <c r="AL3" s="35">
        <f>ROUND(AVERAGE(AJ3:AK3),3)</f>
        <v>3.9E-2</v>
      </c>
      <c r="AM3" s="33">
        <v>2.3E-2</v>
      </c>
      <c r="AN3" s="33">
        <v>2.1000000000000001E-2</v>
      </c>
      <c r="AO3" s="35">
        <f>ROUND(AVERAGE(AM3:AN3),3)</f>
        <v>2.1999999999999999E-2</v>
      </c>
      <c r="AP3" s="19">
        <v>14.944607250764168</v>
      </c>
      <c r="AQ3" s="19">
        <v>14.827837417653619</v>
      </c>
      <c r="AR3" s="22">
        <f>ROUND(AVERAGE(AP3:AQ3),3)</f>
        <v>14.885999999999999</v>
      </c>
      <c r="AS3" s="103">
        <f>((AR3*0.001)/35.453)*1000*1000</f>
        <v>419.87984091614243</v>
      </c>
      <c r="AT3" s="55">
        <v>9.7900000000000001E-2</v>
      </c>
      <c r="AU3" s="55">
        <v>9.5299999999999996E-2</v>
      </c>
      <c r="AV3" s="56">
        <f>ROUND(AVERAGE(AT3:AU3),4)</f>
        <v>9.6600000000000005E-2</v>
      </c>
      <c r="AW3" s="111">
        <v>7.07</v>
      </c>
      <c r="AX3" s="112">
        <v>0.26420730782203128</v>
      </c>
      <c r="AY3" s="111"/>
      <c r="AZ3" s="111">
        <v>-0.39</v>
      </c>
      <c r="BA3" s="112">
        <v>0.26625716088321655</v>
      </c>
      <c r="BC3">
        <f>AF3/AS3</f>
        <v>0.12650357034875781</v>
      </c>
      <c r="BD3" s="106"/>
      <c r="BE3" s="106">
        <f>AE3</f>
        <v>0.30363545744187159</v>
      </c>
    </row>
    <row r="4" spans="1:57" x14ac:dyDescent="0.3">
      <c r="A4" s="98" t="s">
        <v>37</v>
      </c>
      <c r="B4" s="5" t="s">
        <v>38</v>
      </c>
      <c r="C4" s="6" t="s">
        <v>39</v>
      </c>
      <c r="D4" s="6" t="s">
        <v>40</v>
      </c>
      <c r="E4" s="24">
        <v>19.5</v>
      </c>
      <c r="F4" s="24">
        <v>7.7</v>
      </c>
      <c r="G4" s="48">
        <v>92</v>
      </c>
      <c r="H4" s="24">
        <v>8.3000000000000007</v>
      </c>
      <c r="I4" s="24">
        <v>1.8</v>
      </c>
      <c r="J4" s="24">
        <v>4.5999999999999996</v>
      </c>
      <c r="K4" s="65">
        <v>3.4</v>
      </c>
      <c r="L4" s="65">
        <v>3.2</v>
      </c>
      <c r="M4" s="65"/>
      <c r="N4" s="62">
        <f t="shared" ref="N4:N38" si="0">ROUND(AVERAGE(K4:M4),1)</f>
        <v>3.3</v>
      </c>
      <c r="O4" s="43">
        <v>2.8</v>
      </c>
      <c r="P4" s="43">
        <v>2.7</v>
      </c>
      <c r="Q4" s="44">
        <f t="shared" ref="Q4:Q38" si="1">ROUND(AVERAGE(O4:P4),1)</f>
        <v>2.8</v>
      </c>
      <c r="R4" s="18">
        <v>1.0609999999999999</v>
      </c>
      <c r="S4" s="18">
        <v>1.087</v>
      </c>
      <c r="T4" s="23">
        <f t="shared" ref="T4:T38" si="2">ROUND(AVERAGE(R4:S4),3)</f>
        <v>1.0740000000000001</v>
      </c>
      <c r="U4" s="18">
        <v>0.94399999999999995</v>
      </c>
      <c r="V4" s="18">
        <v>0.95</v>
      </c>
      <c r="W4" s="23">
        <f t="shared" ref="W4:W38" si="3">ROUND(AVERAGE(U4:V4),3)</f>
        <v>0.94699999999999995</v>
      </c>
      <c r="X4" s="18">
        <v>6.4000000000000001E-2</v>
      </c>
      <c r="Y4" s="18">
        <v>6.4000000000000001E-2</v>
      </c>
      <c r="Z4" s="22">
        <f t="shared" ref="Z4:Z38" si="4">ROUND(AVERAGE(X4:Y4),3)</f>
        <v>6.4000000000000001E-2</v>
      </c>
      <c r="AA4" s="20">
        <v>0.64390126346597498</v>
      </c>
      <c r="AB4" s="20">
        <v>0.64860174319027231</v>
      </c>
      <c r="AC4" s="22">
        <f t="shared" ref="AC4:AC38" si="5">ROUND(AVERAGE(AA4:AB4),3)</f>
        <v>0.64600000000000002</v>
      </c>
      <c r="AD4" s="105">
        <f t="shared" ref="AD4:AD38" si="6">(AC4*62.004)/14.007</f>
        <v>2.8596119083315483</v>
      </c>
      <c r="AE4" s="105">
        <f t="shared" ref="AE4:AE38" si="7">1/AD4</f>
        <v>0.34969780237887382</v>
      </c>
      <c r="AF4" s="103">
        <f t="shared" ref="AF4:AF38" si="8">((AD4*0.001)/62.004)*1000*1000</f>
        <v>46.119797244235023</v>
      </c>
      <c r="AG4" s="20">
        <v>7.1999999999999995E-2</v>
      </c>
      <c r="AH4" s="20">
        <v>7.0000000000000007E-2</v>
      </c>
      <c r="AI4" s="22">
        <f t="shared" ref="AI4:AI38" si="9">ROUND(AVERAGE(AG4:AH4),3)</f>
        <v>7.0999999999999994E-2</v>
      </c>
      <c r="AJ4" s="34">
        <v>2.3E-2</v>
      </c>
      <c r="AK4" s="34">
        <v>2.3E-2</v>
      </c>
      <c r="AL4" s="35">
        <f t="shared" ref="AL4:AL38" si="10">ROUND(AVERAGE(AJ4:AK4),3)</f>
        <v>2.3E-2</v>
      </c>
      <c r="AM4" s="34">
        <v>8.9999999999999993E-3</v>
      </c>
      <c r="AN4" s="34">
        <v>0.01</v>
      </c>
      <c r="AO4" s="35">
        <f t="shared" ref="AO4:AO38" si="11">ROUND(AVERAGE(AM4:AN4),3)</f>
        <v>0.01</v>
      </c>
      <c r="AP4" s="20">
        <v>5.4684932126804853</v>
      </c>
      <c r="AQ4" s="20">
        <v>5.4295917887725578</v>
      </c>
      <c r="AR4" s="22">
        <f t="shared" ref="AR4:AR38" si="12">ROUND(AVERAGE(AP4:AQ4),3)</f>
        <v>5.4489999999999998</v>
      </c>
      <c r="AS4" s="103">
        <f t="shared" ref="AS4:AS38" si="13">((AR4*0.001)/35.453)*1000*1000</f>
        <v>153.69644317829236</v>
      </c>
      <c r="AT4" s="57">
        <v>9.5500000000000002E-2</v>
      </c>
      <c r="AU4" s="57">
        <v>9.3600000000000003E-2</v>
      </c>
      <c r="AV4" s="56">
        <f t="shared" ref="AV4:AV38" si="14">ROUND(AVERAGE(AT4:AU4),4)</f>
        <v>9.4600000000000004E-2</v>
      </c>
      <c r="AW4" s="91">
        <v>6.27</v>
      </c>
      <c r="AX4" s="113">
        <v>1.859521128894103E-4</v>
      </c>
      <c r="AY4" s="91">
        <v>2.06</v>
      </c>
      <c r="AZ4" s="91"/>
      <c r="BA4" s="113">
        <v>7.8656641372707725E-2</v>
      </c>
      <c r="BB4">
        <f>AF4/AS4</f>
        <v>0.30007068667642955</v>
      </c>
      <c r="BD4" s="106">
        <f>AE4</f>
        <v>0.34969780237887382</v>
      </c>
      <c r="BE4" s="106"/>
    </row>
    <row r="5" spans="1:57" x14ac:dyDescent="0.3">
      <c r="A5" s="94" t="s">
        <v>0</v>
      </c>
      <c r="B5" s="5" t="s">
        <v>41</v>
      </c>
      <c r="C5" s="6" t="s">
        <v>42</v>
      </c>
      <c r="D5" s="6" t="s">
        <v>36</v>
      </c>
      <c r="E5" s="24">
        <v>19.8</v>
      </c>
      <c r="F5" s="24">
        <v>7</v>
      </c>
      <c r="G5" s="48">
        <v>114</v>
      </c>
      <c r="H5" s="24">
        <v>9.4</v>
      </c>
      <c r="I5" s="24">
        <v>2.2999999999999998</v>
      </c>
      <c r="J5" s="24">
        <v>6.4</v>
      </c>
      <c r="K5" s="65">
        <v>4.3</v>
      </c>
      <c r="L5" s="65">
        <v>4.0999999999999996</v>
      </c>
      <c r="M5" s="65"/>
      <c r="N5" s="62">
        <f t="shared" si="0"/>
        <v>4.2</v>
      </c>
      <c r="O5" s="43">
        <v>3.4</v>
      </c>
      <c r="P5" s="43">
        <v>3.3</v>
      </c>
      <c r="Q5" s="44">
        <f t="shared" si="1"/>
        <v>3.4</v>
      </c>
      <c r="R5" s="18">
        <v>1.403</v>
      </c>
      <c r="S5" s="18">
        <v>1.385</v>
      </c>
      <c r="T5" s="23">
        <f t="shared" si="2"/>
        <v>1.3939999999999999</v>
      </c>
      <c r="U5" s="18">
        <v>1.1839999999999999</v>
      </c>
      <c r="V5" s="18">
        <v>1.175</v>
      </c>
      <c r="W5" s="23">
        <f t="shared" si="3"/>
        <v>1.18</v>
      </c>
      <c r="X5" s="18">
        <v>8.1000000000000003E-2</v>
      </c>
      <c r="Y5" s="18">
        <v>9.5000000000000001E-2</v>
      </c>
      <c r="Z5" s="22">
        <f t="shared" si="4"/>
        <v>8.7999999999999995E-2</v>
      </c>
      <c r="AA5" s="20">
        <v>0.7148780882871878</v>
      </c>
      <c r="AB5" s="20">
        <v>0.71487983110392572</v>
      </c>
      <c r="AC5" s="22">
        <f t="shared" si="5"/>
        <v>0.71499999999999997</v>
      </c>
      <c r="AD5" s="105">
        <f t="shared" si="6"/>
        <v>3.1650503319768686</v>
      </c>
      <c r="AE5" s="105">
        <f t="shared" si="7"/>
        <v>0.31595074172972376</v>
      </c>
      <c r="AF5" s="103">
        <f t="shared" si="8"/>
        <v>51.045905618619265</v>
      </c>
      <c r="AG5" s="20">
        <v>0.124</v>
      </c>
      <c r="AH5" s="20">
        <v>0.12</v>
      </c>
      <c r="AI5" s="22">
        <f t="shared" si="9"/>
        <v>0.122</v>
      </c>
      <c r="AJ5" s="34">
        <v>4.2000000000000003E-2</v>
      </c>
      <c r="AK5" s="34">
        <v>4.2000000000000003E-2</v>
      </c>
      <c r="AL5" s="35">
        <f t="shared" si="10"/>
        <v>4.2000000000000003E-2</v>
      </c>
      <c r="AM5" s="34">
        <v>2.5000000000000001E-2</v>
      </c>
      <c r="AN5" s="34">
        <v>2.5000000000000001E-2</v>
      </c>
      <c r="AO5" s="35">
        <f t="shared" si="11"/>
        <v>2.5000000000000001E-2</v>
      </c>
      <c r="AP5" s="20">
        <v>7.9391584356414606</v>
      </c>
      <c r="AQ5" s="20">
        <v>7.8867915860679512</v>
      </c>
      <c r="AR5" s="22">
        <f t="shared" si="12"/>
        <v>7.9130000000000003</v>
      </c>
      <c r="AS5" s="103">
        <f t="shared" si="13"/>
        <v>223.19690858319464</v>
      </c>
      <c r="AT5" s="57">
        <v>0.12039999999999999</v>
      </c>
      <c r="AU5" s="57">
        <v>0.1182</v>
      </c>
      <c r="AV5" s="56">
        <f t="shared" si="14"/>
        <v>0.1193</v>
      </c>
      <c r="AW5" s="91">
        <v>7.17</v>
      </c>
      <c r="AX5" s="113">
        <v>7.5649026318541354E-2</v>
      </c>
      <c r="AY5" s="91"/>
      <c r="AZ5" s="91">
        <v>1.43</v>
      </c>
      <c r="BA5" s="113">
        <v>1.0194419982656416E-2</v>
      </c>
      <c r="BC5">
        <f>AF5/AS5</f>
        <v>0.2287034616323656</v>
      </c>
      <c r="BD5" s="106"/>
      <c r="BE5" s="106">
        <f>AE5</f>
        <v>0.31595074172972376</v>
      </c>
    </row>
    <row r="6" spans="1:57" x14ac:dyDescent="0.3">
      <c r="A6" s="98" t="s">
        <v>1</v>
      </c>
      <c r="B6" s="5" t="s">
        <v>43</v>
      </c>
      <c r="C6" s="6" t="s">
        <v>44</v>
      </c>
      <c r="D6" s="6" t="s">
        <v>45</v>
      </c>
      <c r="E6" s="24">
        <v>18.8</v>
      </c>
      <c r="F6" s="24">
        <v>7.1</v>
      </c>
      <c r="G6" s="48">
        <v>109</v>
      </c>
      <c r="H6" s="24">
        <v>9.3000000000000007</v>
      </c>
      <c r="I6" s="24">
        <v>2.2000000000000002</v>
      </c>
      <c r="J6" s="24">
        <v>5</v>
      </c>
      <c r="K6" s="65">
        <v>3.5</v>
      </c>
      <c r="L6" s="65">
        <v>3.5</v>
      </c>
      <c r="M6" s="65"/>
      <c r="N6" s="62">
        <f t="shared" si="0"/>
        <v>3.5</v>
      </c>
      <c r="O6" s="43">
        <v>3.3</v>
      </c>
      <c r="P6" s="43">
        <v>3.3</v>
      </c>
      <c r="Q6" s="44">
        <f t="shared" si="1"/>
        <v>3.3</v>
      </c>
      <c r="R6" s="18">
        <v>2.82</v>
      </c>
      <c r="S6" s="18">
        <v>2.802</v>
      </c>
      <c r="T6" s="23">
        <f t="shared" si="2"/>
        <v>2.8109999999999999</v>
      </c>
      <c r="U6" s="18">
        <v>2.74</v>
      </c>
      <c r="V6" s="18">
        <v>2.742</v>
      </c>
      <c r="W6" s="23">
        <f t="shared" si="3"/>
        <v>2.7410000000000001</v>
      </c>
      <c r="X6" s="18">
        <v>1.0109999999999999</v>
      </c>
      <c r="Y6" s="18">
        <v>1.018</v>
      </c>
      <c r="Z6" s="22">
        <f t="shared" si="4"/>
        <v>1.0149999999999999</v>
      </c>
      <c r="AA6" s="20">
        <v>0.70907500967155102</v>
      </c>
      <c r="AB6" s="20">
        <v>0.72309547539046048</v>
      </c>
      <c r="AC6" s="22">
        <f t="shared" si="5"/>
        <v>0.71599999999999997</v>
      </c>
      <c r="AD6" s="105">
        <f t="shared" si="6"/>
        <v>3.1694769757978154</v>
      </c>
      <c r="AE6" s="105">
        <f t="shared" si="7"/>
        <v>0.31550946974406768</v>
      </c>
      <c r="AF6" s="103">
        <f t="shared" si="8"/>
        <v>51.117298493610342</v>
      </c>
      <c r="AG6" s="20">
        <v>7.3999999999999996E-2</v>
      </c>
      <c r="AH6" s="20">
        <v>6.6000000000000003E-2</v>
      </c>
      <c r="AI6" s="22">
        <f t="shared" si="9"/>
        <v>7.0000000000000007E-2</v>
      </c>
      <c r="AJ6" s="34">
        <v>3.6999999999999998E-2</v>
      </c>
      <c r="AK6" s="34">
        <v>3.5999999999999997E-2</v>
      </c>
      <c r="AL6" s="35">
        <f t="shared" si="10"/>
        <v>3.6999999999999998E-2</v>
      </c>
      <c r="AM6" s="34">
        <v>2.7E-2</v>
      </c>
      <c r="AN6" s="34">
        <v>2.5999999999999999E-2</v>
      </c>
      <c r="AO6" s="35">
        <f t="shared" si="11"/>
        <v>2.7E-2</v>
      </c>
      <c r="AP6" s="20">
        <v>7.2147629392034318</v>
      </c>
      <c r="AQ6" s="20">
        <v>7.226007939807408</v>
      </c>
      <c r="AR6" s="22">
        <f t="shared" si="12"/>
        <v>7.22</v>
      </c>
      <c r="AS6" s="103">
        <f t="shared" si="13"/>
        <v>203.64990268806588</v>
      </c>
      <c r="AT6" s="57">
        <v>0.10440000000000001</v>
      </c>
      <c r="AU6" s="57">
        <v>0.1014</v>
      </c>
      <c r="AV6" s="56">
        <f t="shared" si="14"/>
        <v>0.10290000000000001</v>
      </c>
      <c r="AW6" s="115">
        <v>-1.51</v>
      </c>
      <c r="AX6" s="113">
        <v>2.087125437438914E-2</v>
      </c>
      <c r="AY6" s="115">
        <v>-4.58</v>
      </c>
      <c r="AZ6" s="115"/>
      <c r="BA6" s="113">
        <v>0.22330260110791375</v>
      </c>
      <c r="BB6">
        <f>AF6/AS6</f>
        <v>0.25100575948669912</v>
      </c>
      <c r="BD6" s="106">
        <f>AE6</f>
        <v>0.31550946974406768</v>
      </c>
      <c r="BE6" s="106"/>
    </row>
    <row r="7" spans="1:57" x14ac:dyDescent="0.3">
      <c r="A7" s="94" t="s">
        <v>2</v>
      </c>
      <c r="B7" s="5" t="s">
        <v>46</v>
      </c>
      <c r="C7" s="6" t="s">
        <v>47</v>
      </c>
      <c r="D7" s="6" t="s">
        <v>36</v>
      </c>
      <c r="E7" s="24">
        <v>19.899999999999999</v>
      </c>
      <c r="F7" s="24">
        <v>6.8</v>
      </c>
      <c r="G7" s="48">
        <v>122</v>
      </c>
      <c r="H7" s="24">
        <v>7.9</v>
      </c>
      <c r="I7" s="24">
        <v>2.6</v>
      </c>
      <c r="J7" s="24">
        <v>6.2</v>
      </c>
      <c r="K7" s="65">
        <v>4.3</v>
      </c>
      <c r="L7" s="65">
        <v>4.2</v>
      </c>
      <c r="M7" s="65"/>
      <c r="N7" s="62">
        <f t="shared" si="0"/>
        <v>4.3</v>
      </c>
      <c r="O7" s="43">
        <v>3.7</v>
      </c>
      <c r="P7" s="43">
        <v>3.6</v>
      </c>
      <c r="Q7" s="44">
        <f t="shared" si="1"/>
        <v>3.7</v>
      </c>
      <c r="R7" s="18">
        <v>1.647</v>
      </c>
      <c r="S7" s="18">
        <v>1.627</v>
      </c>
      <c r="T7" s="23">
        <f t="shared" si="2"/>
        <v>1.637</v>
      </c>
      <c r="U7" s="18">
        <v>1.502</v>
      </c>
      <c r="V7" s="18">
        <v>1.4850000000000001</v>
      </c>
      <c r="W7" s="23">
        <f t="shared" si="3"/>
        <v>1.494</v>
      </c>
      <c r="X7" s="18">
        <v>0.247</v>
      </c>
      <c r="Y7" s="18">
        <v>0.24399999999999999</v>
      </c>
      <c r="Z7" s="22">
        <f t="shared" si="4"/>
        <v>0.246</v>
      </c>
      <c r="AA7" s="20">
        <v>0.76737479385504026</v>
      </c>
      <c r="AB7" s="20">
        <v>0.78277916110668533</v>
      </c>
      <c r="AC7" s="22">
        <f t="shared" si="5"/>
        <v>0.77500000000000002</v>
      </c>
      <c r="AD7" s="105">
        <f t="shared" si="6"/>
        <v>3.4306489612336688</v>
      </c>
      <c r="AE7" s="105">
        <f t="shared" si="7"/>
        <v>0.29149003914419674</v>
      </c>
      <c r="AF7" s="103">
        <f t="shared" si="8"/>
        <v>55.329478118083813</v>
      </c>
      <c r="AG7" s="20">
        <v>0.13</v>
      </c>
      <c r="AH7" s="20">
        <v>0.123</v>
      </c>
      <c r="AI7" s="22">
        <f t="shared" si="9"/>
        <v>0.127</v>
      </c>
      <c r="AJ7" s="34">
        <v>5.0999999999999997E-2</v>
      </c>
      <c r="AK7" s="34">
        <v>5.1999999999999998E-2</v>
      </c>
      <c r="AL7" s="35">
        <f t="shared" si="10"/>
        <v>5.1999999999999998E-2</v>
      </c>
      <c r="AM7" s="34">
        <v>0.04</v>
      </c>
      <c r="AN7" s="34">
        <v>3.9E-2</v>
      </c>
      <c r="AO7" s="35">
        <f t="shared" si="11"/>
        <v>0.04</v>
      </c>
      <c r="AP7" s="20">
        <v>8.7764830508399125</v>
      </c>
      <c r="AQ7" s="20">
        <v>8.8764765852196081</v>
      </c>
      <c r="AR7" s="22">
        <f t="shared" si="12"/>
        <v>8.8260000000000005</v>
      </c>
      <c r="AS7" s="103">
        <f t="shared" si="13"/>
        <v>248.94931317518964</v>
      </c>
      <c r="AT7" s="57">
        <v>0.1205</v>
      </c>
      <c r="AU7" s="57">
        <v>0.1177</v>
      </c>
      <c r="AV7" s="56">
        <f t="shared" si="14"/>
        <v>0.1191</v>
      </c>
      <c r="AW7" s="91">
        <v>5.73</v>
      </c>
      <c r="AX7" s="113">
        <v>0.13268120812328682</v>
      </c>
      <c r="AY7" s="91"/>
      <c r="AZ7" s="91">
        <v>1.85</v>
      </c>
      <c r="BA7" s="113">
        <v>6.0155378412045005E-2</v>
      </c>
      <c r="BC7">
        <f>AF7/AS7</f>
        <v>0.22225198138685992</v>
      </c>
      <c r="BD7" s="106"/>
      <c r="BE7" s="106">
        <f>AE7</f>
        <v>0.29149003914419674</v>
      </c>
    </row>
    <row r="8" spans="1:57" x14ac:dyDescent="0.3">
      <c r="A8" s="98" t="s">
        <v>3</v>
      </c>
      <c r="B8" s="5" t="s">
        <v>46</v>
      </c>
      <c r="C8" s="6" t="s">
        <v>44</v>
      </c>
      <c r="D8" s="6" t="s">
        <v>48</v>
      </c>
      <c r="E8" s="24">
        <v>19.8</v>
      </c>
      <c r="F8" s="24">
        <v>7.1</v>
      </c>
      <c r="G8" s="48">
        <v>105</v>
      </c>
      <c r="H8" s="24">
        <v>9</v>
      </c>
      <c r="I8" s="24">
        <v>2.8</v>
      </c>
      <c r="J8" s="24">
        <v>6.4</v>
      </c>
      <c r="K8" s="65">
        <v>4.4000000000000004</v>
      </c>
      <c r="L8" s="65">
        <v>4.2</v>
      </c>
      <c r="M8" s="65"/>
      <c r="N8" s="62">
        <f t="shared" si="0"/>
        <v>4.3</v>
      </c>
      <c r="O8" s="43">
        <v>3.6</v>
      </c>
      <c r="P8" s="43">
        <v>3.5</v>
      </c>
      <c r="Q8" s="44">
        <f t="shared" si="1"/>
        <v>3.6</v>
      </c>
      <c r="R8" s="18">
        <v>1.153</v>
      </c>
      <c r="S8" s="18">
        <v>1.194</v>
      </c>
      <c r="T8" s="23">
        <f t="shared" si="2"/>
        <v>1.1739999999999999</v>
      </c>
      <c r="U8" s="18">
        <v>1.0069999999999999</v>
      </c>
      <c r="V8" s="18">
        <v>1.0109999999999999</v>
      </c>
      <c r="W8" s="23">
        <f t="shared" si="3"/>
        <v>1.0089999999999999</v>
      </c>
      <c r="X8" s="18">
        <v>9.4E-2</v>
      </c>
      <c r="Y8" s="18">
        <v>9.5000000000000001E-2</v>
      </c>
      <c r="Z8" s="22">
        <f t="shared" si="4"/>
        <v>9.5000000000000001E-2</v>
      </c>
      <c r="AA8" s="20">
        <v>0.55330241146384052</v>
      </c>
      <c r="AB8" s="20">
        <v>0.57121940793232517</v>
      </c>
      <c r="AC8" s="22">
        <f t="shared" si="5"/>
        <v>0.56200000000000006</v>
      </c>
      <c r="AD8" s="105">
        <f t="shared" si="6"/>
        <v>2.4877738273720285</v>
      </c>
      <c r="AE8" s="105">
        <f t="shared" si="7"/>
        <v>0.40196580131094745</v>
      </c>
      <c r="AF8" s="103">
        <f t="shared" si="8"/>
        <v>40.12279574498465</v>
      </c>
      <c r="AG8" s="20">
        <v>8.6999999999999994E-2</v>
      </c>
      <c r="AH8" s="20">
        <v>8.4000000000000005E-2</v>
      </c>
      <c r="AI8" s="22">
        <f t="shared" si="9"/>
        <v>8.5999999999999993E-2</v>
      </c>
      <c r="AJ8" s="34">
        <v>2.9000000000000001E-2</v>
      </c>
      <c r="AK8" s="34">
        <v>2.8000000000000001E-2</v>
      </c>
      <c r="AL8" s="35">
        <f t="shared" si="10"/>
        <v>2.9000000000000001E-2</v>
      </c>
      <c r="AM8" s="34">
        <v>1.6E-2</v>
      </c>
      <c r="AN8" s="34">
        <v>1.7000000000000001E-2</v>
      </c>
      <c r="AO8" s="35">
        <f t="shared" si="11"/>
        <v>1.7000000000000001E-2</v>
      </c>
      <c r="AP8" s="20">
        <v>6.450929316107751</v>
      </c>
      <c r="AQ8" s="20">
        <v>6.5338495163517454</v>
      </c>
      <c r="AR8" s="22">
        <f t="shared" si="12"/>
        <v>6.492</v>
      </c>
      <c r="AS8" s="103">
        <f t="shared" si="13"/>
        <v>183.11567427298112</v>
      </c>
      <c r="AT8" s="57">
        <v>0.1132</v>
      </c>
      <c r="AU8" s="57">
        <v>0.1116</v>
      </c>
      <c r="AV8" s="56">
        <f t="shared" si="14"/>
        <v>0.1124</v>
      </c>
      <c r="AW8" s="91">
        <v>5.15</v>
      </c>
      <c r="AX8" s="113">
        <v>3.92297065139895E-2</v>
      </c>
      <c r="AY8" s="91">
        <v>1.1200000000000001</v>
      </c>
      <c r="AZ8" s="91"/>
      <c r="BA8" s="113">
        <v>0.325962881607824</v>
      </c>
      <c r="BB8">
        <f>AF8/AS8</f>
        <v>0.21911174946810549</v>
      </c>
      <c r="BD8" s="106">
        <f>AE8</f>
        <v>0.40196580131094745</v>
      </c>
      <c r="BE8" s="106"/>
    </row>
    <row r="9" spans="1:57" x14ac:dyDescent="0.3">
      <c r="A9" s="99" t="s">
        <v>4</v>
      </c>
      <c r="B9" s="5" t="s">
        <v>49</v>
      </c>
      <c r="C9" s="6" t="s">
        <v>44</v>
      </c>
      <c r="D9" s="6" t="s">
        <v>36</v>
      </c>
      <c r="E9" s="24">
        <v>19.7</v>
      </c>
      <c r="F9" s="24">
        <v>7.1</v>
      </c>
      <c r="G9" s="48">
        <v>126</v>
      </c>
      <c r="H9" s="24">
        <v>8.1</v>
      </c>
      <c r="I9" s="24">
        <v>2.2000000000000002</v>
      </c>
      <c r="J9" s="24">
        <v>6.5</v>
      </c>
      <c r="K9" s="65">
        <v>4.5</v>
      </c>
      <c r="L9" s="65">
        <v>4.4000000000000004</v>
      </c>
      <c r="M9" s="65"/>
      <c r="N9" s="62">
        <f t="shared" si="0"/>
        <v>4.5</v>
      </c>
      <c r="O9" s="43">
        <v>4</v>
      </c>
      <c r="P9" s="43">
        <v>3.9</v>
      </c>
      <c r="Q9" s="44">
        <f t="shared" si="1"/>
        <v>4</v>
      </c>
      <c r="R9" s="18">
        <v>1.5029999999999999</v>
      </c>
      <c r="S9" s="18">
        <v>1.56</v>
      </c>
      <c r="T9" s="23">
        <f t="shared" si="2"/>
        <v>1.532</v>
      </c>
      <c r="U9" s="18">
        <v>1.36</v>
      </c>
      <c r="V9" s="18">
        <v>1.373</v>
      </c>
      <c r="W9" s="23">
        <f t="shared" si="3"/>
        <v>1.367</v>
      </c>
      <c r="X9" s="18">
        <v>0.17</v>
      </c>
      <c r="Y9" s="18">
        <v>0.17299999999999999</v>
      </c>
      <c r="Z9" s="22">
        <f t="shared" si="4"/>
        <v>0.17199999999999999</v>
      </c>
      <c r="AA9" s="20">
        <v>0.73111395021882841</v>
      </c>
      <c r="AB9" s="20">
        <v>0.72868389687160173</v>
      </c>
      <c r="AC9" s="22">
        <f t="shared" si="5"/>
        <v>0.73</v>
      </c>
      <c r="AD9" s="105">
        <f t="shared" si="6"/>
        <v>3.2314499892910682</v>
      </c>
      <c r="AE9" s="105">
        <f t="shared" si="7"/>
        <v>0.30945860320103086</v>
      </c>
      <c r="AF9" s="103">
        <f t="shared" si="8"/>
        <v>52.116798743485397</v>
      </c>
      <c r="AG9" s="20">
        <v>8.8999999999999996E-2</v>
      </c>
      <c r="AH9" s="20">
        <v>8.7999999999999995E-2</v>
      </c>
      <c r="AI9" s="22">
        <f t="shared" si="9"/>
        <v>8.8999999999999996E-2</v>
      </c>
      <c r="AJ9" s="34">
        <v>3.7999999999999999E-2</v>
      </c>
      <c r="AK9" s="34">
        <v>3.7999999999999999E-2</v>
      </c>
      <c r="AL9" s="35">
        <f t="shared" si="10"/>
        <v>3.7999999999999999E-2</v>
      </c>
      <c r="AM9" s="34">
        <v>2.3E-2</v>
      </c>
      <c r="AN9" s="34">
        <v>2.4E-2</v>
      </c>
      <c r="AO9" s="35">
        <f t="shared" si="11"/>
        <v>2.4E-2</v>
      </c>
      <c r="AP9" s="20">
        <v>9.0460870182105371</v>
      </c>
      <c r="AQ9" s="20">
        <v>8.9174766028121706</v>
      </c>
      <c r="AR9" s="22">
        <f t="shared" si="12"/>
        <v>8.9819999999999993</v>
      </c>
      <c r="AS9" s="103">
        <f t="shared" si="13"/>
        <v>253.34950497842206</v>
      </c>
      <c r="AT9" s="57">
        <v>0.123</v>
      </c>
      <c r="AU9" s="57">
        <v>0.12180000000000001</v>
      </c>
      <c r="AV9" s="56">
        <f t="shared" si="14"/>
        <v>0.12239999999999999</v>
      </c>
      <c r="AW9" s="91">
        <v>5.49</v>
      </c>
      <c r="AX9" s="113">
        <v>0.18169220324038457</v>
      </c>
      <c r="AY9" s="91"/>
      <c r="AZ9" s="91">
        <v>0.44</v>
      </c>
      <c r="BA9" s="113">
        <v>0.2463965636245756</v>
      </c>
      <c r="BC9">
        <f>AF9/AS9</f>
        <v>0.2057110739092394</v>
      </c>
      <c r="BD9" s="106"/>
      <c r="BE9" s="106">
        <f>AE9</f>
        <v>0.30945860320103086</v>
      </c>
    </row>
    <row r="10" spans="1:57" x14ac:dyDescent="0.3">
      <c r="A10" s="98" t="s">
        <v>5</v>
      </c>
      <c r="B10" s="5" t="s">
        <v>50</v>
      </c>
      <c r="C10" s="6" t="s">
        <v>42</v>
      </c>
      <c r="D10" s="6" t="s">
        <v>51</v>
      </c>
      <c r="E10" s="24">
        <v>18.8</v>
      </c>
      <c r="F10" s="24">
        <v>7.2</v>
      </c>
      <c r="G10" s="48">
        <v>132</v>
      </c>
      <c r="H10" s="24">
        <v>9.1</v>
      </c>
      <c r="I10" s="24">
        <v>1.8</v>
      </c>
      <c r="J10" s="24">
        <v>5.0999999999999996</v>
      </c>
      <c r="K10" s="65">
        <v>3.8</v>
      </c>
      <c r="L10" s="65">
        <v>3.6</v>
      </c>
      <c r="M10" s="65"/>
      <c r="N10" s="62">
        <f t="shared" si="0"/>
        <v>3.7</v>
      </c>
      <c r="O10" s="43">
        <v>3.4</v>
      </c>
      <c r="P10" s="43">
        <v>3.3</v>
      </c>
      <c r="Q10" s="44">
        <f t="shared" si="1"/>
        <v>3.4</v>
      </c>
      <c r="R10" s="18">
        <v>2.56</v>
      </c>
      <c r="S10" s="18">
        <v>2.516</v>
      </c>
      <c r="T10" s="23">
        <f t="shared" si="2"/>
        <v>2.5379999999999998</v>
      </c>
      <c r="U10" s="18">
        <v>2.4590000000000001</v>
      </c>
      <c r="V10" s="18">
        <v>2.4630000000000001</v>
      </c>
      <c r="W10" s="23">
        <f t="shared" si="3"/>
        <v>2.4609999999999999</v>
      </c>
      <c r="X10" s="18">
        <v>0.115</v>
      </c>
      <c r="Y10" s="18">
        <v>0.113</v>
      </c>
      <c r="Z10" s="22">
        <f t="shared" si="4"/>
        <v>0.114</v>
      </c>
      <c r="AA10" s="20">
        <v>1.7539099130489535</v>
      </c>
      <c r="AB10" s="20">
        <v>1.7741891442577493</v>
      </c>
      <c r="AC10" s="22">
        <f t="shared" si="5"/>
        <v>1.764</v>
      </c>
      <c r="AD10" s="105">
        <f t="shared" si="6"/>
        <v>7.8085997001499257</v>
      </c>
      <c r="AE10" s="105">
        <f t="shared" si="7"/>
        <v>0.12806393443126557</v>
      </c>
      <c r="AF10" s="103">
        <f t="shared" si="8"/>
        <v>125.93703148425789</v>
      </c>
      <c r="AG10" s="20">
        <v>0.23</v>
      </c>
      <c r="AH10" s="20">
        <v>0.22</v>
      </c>
      <c r="AI10" s="22">
        <f t="shared" si="9"/>
        <v>0.22500000000000001</v>
      </c>
      <c r="AJ10" s="34">
        <v>0.17699999999999999</v>
      </c>
      <c r="AK10" s="34">
        <v>0.18</v>
      </c>
      <c r="AL10" s="35">
        <f t="shared" si="10"/>
        <v>0.17899999999999999</v>
      </c>
      <c r="AM10" s="34">
        <v>0.17599999999999999</v>
      </c>
      <c r="AN10" s="34">
        <v>0.17599999999999999</v>
      </c>
      <c r="AO10" s="35">
        <f t="shared" si="11"/>
        <v>0.17599999999999999</v>
      </c>
      <c r="AP10" s="20">
        <v>9.2355922097683614</v>
      </c>
      <c r="AQ10" s="20">
        <v>9.2775786527799617</v>
      </c>
      <c r="AR10" s="22">
        <f t="shared" si="12"/>
        <v>9.2569999999999997</v>
      </c>
      <c r="AS10" s="103">
        <f t="shared" si="13"/>
        <v>261.10625334950493</v>
      </c>
      <c r="AT10" s="57">
        <v>0.1013</v>
      </c>
      <c r="AU10" s="57">
        <v>0.1003</v>
      </c>
      <c r="AV10" s="56">
        <f t="shared" si="14"/>
        <v>0.1008</v>
      </c>
      <c r="AW10" s="91">
        <v>9.11</v>
      </c>
      <c r="AX10" s="113">
        <v>5.9241473302953047E-2</v>
      </c>
      <c r="AY10" s="91">
        <v>7.68</v>
      </c>
      <c r="AZ10" s="91"/>
      <c r="BA10" s="113">
        <v>1.2892156110711934</v>
      </c>
      <c r="BB10">
        <f>AF10/AS10</f>
        <v>0.48232100866494498</v>
      </c>
      <c r="BD10" s="106">
        <f>AE10</f>
        <v>0.12806393443126557</v>
      </c>
      <c r="BE10" s="106"/>
    </row>
    <row r="11" spans="1:57" x14ac:dyDescent="0.3">
      <c r="A11" s="99" t="s">
        <v>6</v>
      </c>
      <c r="B11" s="5" t="s">
        <v>52</v>
      </c>
      <c r="C11" s="6" t="s">
        <v>53</v>
      </c>
      <c r="D11" s="6" t="s">
        <v>36</v>
      </c>
      <c r="E11" s="24">
        <v>20.5</v>
      </c>
      <c r="F11" s="24">
        <v>7.5</v>
      </c>
      <c r="G11" s="48">
        <v>125</v>
      </c>
      <c r="H11" s="24">
        <v>8.8000000000000007</v>
      </c>
      <c r="I11" s="24">
        <v>2.4</v>
      </c>
      <c r="J11" s="24">
        <v>5.8</v>
      </c>
      <c r="K11" s="65">
        <v>4.3</v>
      </c>
      <c r="L11" s="65">
        <v>4.0999999999999996</v>
      </c>
      <c r="M11" s="65"/>
      <c r="N11" s="62">
        <f t="shared" si="0"/>
        <v>4.2</v>
      </c>
      <c r="O11" s="43">
        <v>3.7</v>
      </c>
      <c r="P11" s="43">
        <v>3.6</v>
      </c>
      <c r="Q11" s="44">
        <f t="shared" si="1"/>
        <v>3.7</v>
      </c>
      <c r="R11" s="18">
        <v>1.6319999999999999</v>
      </c>
      <c r="S11" s="18">
        <v>1.647</v>
      </c>
      <c r="T11" s="23">
        <f t="shared" si="2"/>
        <v>1.64</v>
      </c>
      <c r="U11" s="18">
        <v>1.512</v>
      </c>
      <c r="V11" s="18">
        <v>1.5029999999999999</v>
      </c>
      <c r="W11" s="23">
        <f t="shared" si="3"/>
        <v>1.508</v>
      </c>
      <c r="X11" s="18">
        <v>0.126</v>
      </c>
      <c r="Y11" s="18">
        <v>0.127</v>
      </c>
      <c r="Z11" s="22">
        <f t="shared" si="4"/>
        <v>0.127</v>
      </c>
      <c r="AA11" s="20">
        <v>0.94188633714892966</v>
      </c>
      <c r="AB11" s="20">
        <v>0.95710857584336018</v>
      </c>
      <c r="AC11" s="22">
        <f t="shared" si="5"/>
        <v>0.94899999999999995</v>
      </c>
      <c r="AD11" s="105">
        <f t="shared" si="6"/>
        <v>4.200884986078389</v>
      </c>
      <c r="AE11" s="105">
        <f t="shared" si="7"/>
        <v>0.23804507938540831</v>
      </c>
      <c r="AF11" s="103">
        <f t="shared" si="8"/>
        <v>67.751838366531018</v>
      </c>
      <c r="AG11" s="20">
        <v>0.11600000000000001</v>
      </c>
      <c r="AH11" s="20">
        <v>0.112</v>
      </c>
      <c r="AI11" s="22">
        <f t="shared" si="9"/>
        <v>0.114</v>
      </c>
      <c r="AJ11" s="34">
        <v>6.3E-2</v>
      </c>
      <c r="AK11" s="34">
        <v>5.8000000000000003E-2</v>
      </c>
      <c r="AL11" s="35">
        <f t="shared" si="10"/>
        <v>6.0999999999999999E-2</v>
      </c>
      <c r="AM11" s="34">
        <v>5.0999999999999997E-2</v>
      </c>
      <c r="AN11" s="34">
        <v>5.0999999999999997E-2</v>
      </c>
      <c r="AO11" s="35">
        <f t="shared" si="11"/>
        <v>5.0999999999999997E-2</v>
      </c>
      <c r="AP11" s="20">
        <v>9.4079100196784964</v>
      </c>
      <c r="AQ11" s="20">
        <v>9.49768874978189</v>
      </c>
      <c r="AR11" s="22">
        <f t="shared" si="12"/>
        <v>9.4529999999999994</v>
      </c>
      <c r="AS11" s="103">
        <f t="shared" si="13"/>
        <v>266.63469946125849</v>
      </c>
      <c r="AT11" s="57">
        <v>0.10390000000000001</v>
      </c>
      <c r="AU11" s="57">
        <v>0.10290000000000001</v>
      </c>
      <c r="AV11" s="56">
        <f t="shared" si="14"/>
        <v>0.10340000000000001</v>
      </c>
      <c r="AW11" s="91">
        <v>8.6999999999999993</v>
      </c>
      <c r="AX11" s="113">
        <v>0.24115406263515016</v>
      </c>
      <c r="AY11" s="91"/>
      <c r="AZ11" s="91">
        <v>4.07</v>
      </c>
      <c r="BA11" s="113">
        <v>0.18375237157529284</v>
      </c>
      <c r="BC11">
        <f>AF11/AS11</f>
        <v>0.25409985460791545</v>
      </c>
      <c r="BD11" s="106"/>
      <c r="BE11" s="106">
        <f>AE11</f>
        <v>0.23804507938540831</v>
      </c>
    </row>
    <row r="12" spans="1:57" x14ac:dyDescent="0.3">
      <c r="A12" s="98" t="s">
        <v>7</v>
      </c>
      <c r="B12" s="5" t="s">
        <v>54</v>
      </c>
      <c r="C12" s="6" t="s">
        <v>55</v>
      </c>
      <c r="D12" s="6" t="s">
        <v>56</v>
      </c>
      <c r="E12" s="24">
        <v>22.3</v>
      </c>
      <c r="F12" s="24">
        <v>7.2</v>
      </c>
      <c r="G12" s="48">
        <v>197</v>
      </c>
      <c r="H12" s="24">
        <v>11.5</v>
      </c>
      <c r="I12" s="24">
        <v>1.7</v>
      </c>
      <c r="J12" s="24">
        <v>5.8</v>
      </c>
      <c r="K12" s="65">
        <v>4.4000000000000004</v>
      </c>
      <c r="L12" s="65">
        <v>4.3</v>
      </c>
      <c r="M12" s="65"/>
      <c r="N12" s="62">
        <f t="shared" si="0"/>
        <v>4.4000000000000004</v>
      </c>
      <c r="O12" s="43">
        <v>4.0999999999999996</v>
      </c>
      <c r="P12" s="43">
        <v>4</v>
      </c>
      <c r="Q12" s="44">
        <f t="shared" si="1"/>
        <v>4.0999999999999996</v>
      </c>
      <c r="R12" s="18">
        <v>2.165</v>
      </c>
      <c r="S12" s="18">
        <v>2.1720000000000002</v>
      </c>
      <c r="T12" s="23">
        <f t="shared" si="2"/>
        <v>2.169</v>
      </c>
      <c r="U12" s="18">
        <v>2.0369999999999999</v>
      </c>
      <c r="V12" s="18">
        <v>2.0640000000000001</v>
      </c>
      <c r="W12" s="23">
        <f t="shared" si="3"/>
        <v>2.0510000000000002</v>
      </c>
      <c r="X12" s="18">
        <v>9.2999999999999999E-2</v>
      </c>
      <c r="Y12" s="18">
        <v>9.1999999999999998E-2</v>
      </c>
      <c r="Z12" s="22">
        <f t="shared" si="4"/>
        <v>9.2999999999999999E-2</v>
      </c>
      <c r="AA12" s="20">
        <v>1.5094439634856691</v>
      </c>
      <c r="AB12" s="20">
        <v>1.5318440753984228</v>
      </c>
      <c r="AC12" s="22">
        <f t="shared" si="5"/>
        <v>1.5209999999999999</v>
      </c>
      <c r="AD12" s="105">
        <f t="shared" si="6"/>
        <v>6.7329252516598839</v>
      </c>
      <c r="AE12" s="105">
        <f t="shared" si="7"/>
        <v>0.14852385294987014</v>
      </c>
      <c r="AF12" s="103">
        <f t="shared" si="8"/>
        <v>108.58856286142642</v>
      </c>
      <c r="AG12" s="20">
        <v>0.14000000000000001</v>
      </c>
      <c r="AH12" s="20">
        <v>0.13200000000000001</v>
      </c>
      <c r="AI12" s="22">
        <f t="shared" si="9"/>
        <v>0.13600000000000001</v>
      </c>
      <c r="AJ12" s="34">
        <v>8.7999999999999995E-2</v>
      </c>
      <c r="AK12" s="34">
        <v>0.09</v>
      </c>
      <c r="AL12" s="35">
        <f t="shared" si="10"/>
        <v>8.8999999999999996E-2</v>
      </c>
      <c r="AM12" s="34">
        <v>8.2000000000000003E-2</v>
      </c>
      <c r="AN12" s="34">
        <v>0.08</v>
      </c>
      <c r="AO12" s="35">
        <f t="shared" si="11"/>
        <v>8.1000000000000003E-2</v>
      </c>
      <c r="AP12" s="20">
        <v>17.327154660551241</v>
      </c>
      <c r="AQ12" s="20">
        <v>17.498164811086639</v>
      </c>
      <c r="AR12" s="22">
        <f t="shared" si="12"/>
        <v>17.413</v>
      </c>
      <c r="AS12" s="103">
        <f t="shared" si="13"/>
        <v>491.15730685696565</v>
      </c>
      <c r="AT12" s="57">
        <v>0.13250000000000001</v>
      </c>
      <c r="AU12" s="57">
        <v>0.13109999999999999</v>
      </c>
      <c r="AV12" s="56">
        <f t="shared" si="14"/>
        <v>0.1318</v>
      </c>
      <c r="AW12" s="91">
        <v>10.93</v>
      </c>
      <c r="AX12" s="113">
        <v>1.3302087110826965E-2</v>
      </c>
      <c r="AY12" s="91">
        <v>1.68</v>
      </c>
      <c r="AZ12" s="91"/>
      <c r="BA12" s="113">
        <v>0.11818955032472268</v>
      </c>
      <c r="BB12">
        <f>AF12/AS12</f>
        <v>0.22108713714616382</v>
      </c>
      <c r="BD12" s="106">
        <f>AE12</f>
        <v>0.14852385294987014</v>
      </c>
      <c r="BE12" s="106"/>
    </row>
    <row r="13" spans="1:57" x14ac:dyDescent="0.3">
      <c r="A13" s="99" t="s">
        <v>8</v>
      </c>
      <c r="B13" s="5" t="s">
        <v>54</v>
      </c>
      <c r="C13" s="6" t="s">
        <v>44</v>
      </c>
      <c r="D13" s="6" t="s">
        <v>36</v>
      </c>
      <c r="E13" s="24">
        <v>21.5</v>
      </c>
      <c r="F13" s="24">
        <v>7.5</v>
      </c>
      <c r="G13" s="48">
        <v>155</v>
      </c>
      <c r="H13" s="24">
        <v>8.4</v>
      </c>
      <c r="I13" s="24">
        <v>2.4</v>
      </c>
      <c r="J13" s="24">
        <v>7.1</v>
      </c>
      <c r="K13" s="65">
        <v>5.0999999999999996</v>
      </c>
      <c r="L13" s="65">
        <v>5.3</v>
      </c>
      <c r="M13" s="65"/>
      <c r="N13" s="62">
        <f t="shared" si="0"/>
        <v>5.2</v>
      </c>
      <c r="O13" s="43">
        <v>4.7</v>
      </c>
      <c r="P13" s="43">
        <v>4.5999999999999996</v>
      </c>
      <c r="Q13" s="44">
        <f t="shared" si="1"/>
        <v>4.7</v>
      </c>
      <c r="R13" s="18">
        <v>2.6219999999999999</v>
      </c>
      <c r="S13" s="18">
        <v>2.6360000000000001</v>
      </c>
      <c r="T13" s="23">
        <f t="shared" si="2"/>
        <v>2.629</v>
      </c>
      <c r="U13" s="18">
        <v>2.4729999999999999</v>
      </c>
      <c r="V13" s="18">
        <v>2.4740000000000002</v>
      </c>
      <c r="W13" s="23">
        <f t="shared" si="3"/>
        <v>2.4740000000000002</v>
      </c>
      <c r="X13" s="18">
        <v>0.28699999999999998</v>
      </c>
      <c r="Y13" s="18">
        <v>0.28799999999999998</v>
      </c>
      <c r="Z13" s="22">
        <f t="shared" si="4"/>
        <v>0.28799999999999998</v>
      </c>
      <c r="AA13" s="20">
        <v>1.49443667657705</v>
      </c>
      <c r="AB13" s="20">
        <v>1.5007506786820244</v>
      </c>
      <c r="AC13" s="22">
        <f t="shared" si="5"/>
        <v>1.498</v>
      </c>
      <c r="AD13" s="105">
        <f t="shared" si="6"/>
        <v>6.631112443778111</v>
      </c>
      <c r="AE13" s="105">
        <f t="shared" si="7"/>
        <v>0.1508042592368174</v>
      </c>
      <c r="AF13" s="103">
        <f t="shared" si="8"/>
        <v>106.94652673663168</v>
      </c>
      <c r="AG13" s="20">
        <v>0.22</v>
      </c>
      <c r="AH13" s="20">
        <v>0.21299999999999999</v>
      </c>
      <c r="AI13" s="22">
        <f t="shared" si="9"/>
        <v>0.217</v>
      </c>
      <c r="AJ13" s="34">
        <v>0.14199999999999999</v>
      </c>
      <c r="AK13" s="34">
        <v>0.14799999999999999</v>
      </c>
      <c r="AL13" s="35">
        <f t="shared" si="10"/>
        <v>0.14499999999999999</v>
      </c>
      <c r="AM13" s="34">
        <v>0.14000000000000001</v>
      </c>
      <c r="AN13" s="34">
        <v>0.14599999999999999</v>
      </c>
      <c r="AO13" s="35">
        <f t="shared" si="11"/>
        <v>0.14299999999999999</v>
      </c>
      <c r="AP13" s="20">
        <v>11.31701044730881</v>
      </c>
      <c r="AQ13" s="20">
        <v>11.29614136847143</v>
      </c>
      <c r="AR13" s="22">
        <f t="shared" si="12"/>
        <v>11.307</v>
      </c>
      <c r="AS13" s="103">
        <f t="shared" si="13"/>
        <v>318.92928666121344</v>
      </c>
      <c r="AT13" s="57">
        <v>0.1507</v>
      </c>
      <c r="AU13" s="57">
        <v>0.14960000000000001</v>
      </c>
      <c r="AV13" s="56">
        <f t="shared" si="14"/>
        <v>0.1502</v>
      </c>
      <c r="AW13" s="91">
        <v>8.42</v>
      </c>
      <c r="AX13" s="113">
        <v>5.1940348299828201E-2</v>
      </c>
      <c r="AY13" s="91"/>
      <c r="AZ13" s="91">
        <v>4.5599999999999996</v>
      </c>
      <c r="BA13" s="113">
        <v>0.37678940661963634</v>
      </c>
      <c r="BC13">
        <f>AF13/AS13</f>
        <v>0.33532990292684206</v>
      </c>
      <c r="BD13" s="106"/>
      <c r="BE13" s="106">
        <f>AE13</f>
        <v>0.1508042592368174</v>
      </c>
    </row>
    <row r="14" spans="1:57" x14ac:dyDescent="0.3">
      <c r="A14" s="98" t="s">
        <v>9</v>
      </c>
      <c r="B14" s="5" t="s">
        <v>57</v>
      </c>
      <c r="C14" s="6" t="s">
        <v>58</v>
      </c>
      <c r="D14" s="6" t="s">
        <v>59</v>
      </c>
      <c r="E14" s="24">
        <v>21.6</v>
      </c>
      <c r="F14" s="24">
        <v>7.6</v>
      </c>
      <c r="G14" s="48">
        <v>120</v>
      </c>
      <c r="H14" s="24">
        <v>9</v>
      </c>
      <c r="I14" s="24">
        <v>2</v>
      </c>
      <c r="J14" s="24">
        <v>4.8</v>
      </c>
      <c r="K14" s="65">
        <v>3.4</v>
      </c>
      <c r="L14" s="65">
        <v>2.9</v>
      </c>
      <c r="M14" s="65"/>
      <c r="N14" s="62">
        <f t="shared" si="0"/>
        <v>3.2</v>
      </c>
      <c r="O14" s="43">
        <v>2.6</v>
      </c>
      <c r="P14" s="43">
        <v>2.5</v>
      </c>
      <c r="Q14" s="44">
        <f t="shared" si="1"/>
        <v>2.6</v>
      </c>
      <c r="R14" s="18">
        <v>1.673</v>
      </c>
      <c r="S14" s="18">
        <v>1.7</v>
      </c>
      <c r="T14" s="23">
        <f t="shared" si="2"/>
        <v>1.6870000000000001</v>
      </c>
      <c r="U14" s="18">
        <v>1.5</v>
      </c>
      <c r="V14" s="18">
        <v>1.49</v>
      </c>
      <c r="W14" s="23">
        <f t="shared" si="3"/>
        <v>1.4950000000000001</v>
      </c>
      <c r="X14" s="18">
        <v>0.19700000000000001</v>
      </c>
      <c r="Y14" s="18">
        <v>0.20499999999999999</v>
      </c>
      <c r="Z14" s="22">
        <f t="shared" si="4"/>
        <v>0.20100000000000001</v>
      </c>
      <c r="AA14" s="20">
        <v>1.0147598919247256</v>
      </c>
      <c r="AB14" s="20">
        <v>1.0235898143976823</v>
      </c>
      <c r="AC14" s="22">
        <f t="shared" si="5"/>
        <v>1.0189999999999999</v>
      </c>
      <c r="AD14" s="105">
        <f t="shared" si="6"/>
        <v>4.5107500535446556</v>
      </c>
      <c r="AE14" s="105">
        <f t="shared" si="7"/>
        <v>0.22169262054637143</v>
      </c>
      <c r="AF14" s="103">
        <f t="shared" si="8"/>
        <v>72.749339615906322</v>
      </c>
      <c r="AG14" s="20">
        <v>8.5999999999999993E-2</v>
      </c>
      <c r="AH14" s="20">
        <v>8.1000000000000003E-2</v>
      </c>
      <c r="AI14" s="22">
        <f t="shared" si="9"/>
        <v>8.4000000000000005E-2</v>
      </c>
      <c r="AJ14" s="34">
        <v>2.5000000000000001E-2</v>
      </c>
      <c r="AK14" s="34">
        <v>0.02</v>
      </c>
      <c r="AL14" s="35">
        <f t="shared" si="10"/>
        <v>2.3E-2</v>
      </c>
      <c r="AM14" s="34">
        <v>1.6E-2</v>
      </c>
      <c r="AN14" s="34">
        <v>1.4999999999999999E-2</v>
      </c>
      <c r="AO14" s="35">
        <f t="shared" si="11"/>
        <v>1.6E-2</v>
      </c>
      <c r="AP14" s="20">
        <v>6.6919150814791557</v>
      </c>
      <c r="AQ14" s="20">
        <v>6.7123508340597589</v>
      </c>
      <c r="AR14" s="22">
        <f t="shared" si="12"/>
        <v>6.702</v>
      </c>
      <c r="AS14" s="103">
        <f t="shared" si="13"/>
        <v>189.03900939271711</v>
      </c>
      <c r="AT14" s="57">
        <v>7.8899999999999998E-2</v>
      </c>
      <c r="AU14" s="57">
        <v>7.8100000000000003E-2</v>
      </c>
      <c r="AV14" s="56">
        <f t="shared" si="14"/>
        <v>7.85E-2</v>
      </c>
      <c r="AW14" s="91">
        <v>5.75</v>
      </c>
      <c r="AX14" s="113">
        <v>2.1371801829762151E-2</v>
      </c>
      <c r="AY14" s="91">
        <v>1.47</v>
      </c>
      <c r="AZ14" s="91"/>
      <c r="BA14" s="113">
        <v>0.12100065616175663</v>
      </c>
      <c r="BB14">
        <f>AF14/AS14</f>
        <v>0.38483771074346868</v>
      </c>
      <c r="BD14" s="106">
        <f>AE14</f>
        <v>0.22169262054637143</v>
      </c>
      <c r="BE14" s="106"/>
    </row>
    <row r="15" spans="1:57" x14ac:dyDescent="0.3">
      <c r="A15" s="99" t="s">
        <v>10</v>
      </c>
      <c r="B15" s="5" t="s">
        <v>60</v>
      </c>
      <c r="C15" s="6" t="s">
        <v>61</v>
      </c>
      <c r="D15" s="6" t="s">
        <v>36</v>
      </c>
      <c r="E15" s="24">
        <v>21.7</v>
      </c>
      <c r="F15" s="24">
        <v>8.1</v>
      </c>
      <c r="G15" s="48">
        <v>141</v>
      </c>
      <c r="H15" s="24">
        <v>10.199999999999999</v>
      </c>
      <c r="I15" s="24">
        <v>1.4</v>
      </c>
      <c r="J15" s="24">
        <v>5.8</v>
      </c>
      <c r="K15" s="65">
        <v>4.2</v>
      </c>
      <c r="L15" s="65">
        <v>4</v>
      </c>
      <c r="M15" s="65"/>
      <c r="N15" s="62">
        <f t="shared" si="0"/>
        <v>4.0999999999999996</v>
      </c>
      <c r="O15" s="43">
        <v>3.8</v>
      </c>
      <c r="P15" s="43">
        <v>3.7</v>
      </c>
      <c r="Q15" s="44">
        <f t="shared" si="1"/>
        <v>3.8</v>
      </c>
      <c r="R15" s="18">
        <v>2.0419999999999998</v>
      </c>
      <c r="S15" s="18">
        <v>2.036</v>
      </c>
      <c r="T15" s="23">
        <f t="shared" si="2"/>
        <v>2.0390000000000001</v>
      </c>
      <c r="U15" s="18">
        <v>1.931</v>
      </c>
      <c r="V15" s="18">
        <v>1.9330000000000001</v>
      </c>
      <c r="W15" s="23">
        <f t="shared" si="3"/>
        <v>1.9319999999999999</v>
      </c>
      <c r="X15" s="18">
        <v>8.5000000000000006E-2</v>
      </c>
      <c r="Y15" s="18">
        <v>8.5999999999999993E-2</v>
      </c>
      <c r="Z15" s="22">
        <f t="shared" si="4"/>
        <v>8.5999999999999993E-2</v>
      </c>
      <c r="AA15" s="20">
        <v>1.3379397729252205</v>
      </c>
      <c r="AB15" s="20">
        <v>1.3697515707777914</v>
      </c>
      <c r="AC15" s="22">
        <f t="shared" si="5"/>
        <v>1.3540000000000001</v>
      </c>
      <c r="AD15" s="105">
        <f t="shared" si="6"/>
        <v>5.9936757335617914</v>
      </c>
      <c r="AE15" s="105">
        <f t="shared" si="7"/>
        <v>0.16684252609804465</v>
      </c>
      <c r="AF15" s="103">
        <f t="shared" si="8"/>
        <v>96.665952737916783</v>
      </c>
      <c r="AG15" s="20">
        <v>0.13100000000000001</v>
      </c>
      <c r="AH15" s="20">
        <v>0.124</v>
      </c>
      <c r="AI15" s="22">
        <f t="shared" si="9"/>
        <v>0.128</v>
      </c>
      <c r="AJ15" s="34">
        <v>8.5000000000000006E-2</v>
      </c>
      <c r="AK15" s="34">
        <v>8.7999999999999995E-2</v>
      </c>
      <c r="AL15" s="35">
        <f t="shared" si="10"/>
        <v>8.6999999999999994E-2</v>
      </c>
      <c r="AM15" s="34">
        <v>8.5999999999999993E-2</v>
      </c>
      <c r="AN15" s="34">
        <v>8.5000000000000006E-2</v>
      </c>
      <c r="AO15" s="35">
        <f t="shared" si="11"/>
        <v>8.5999999999999993E-2</v>
      </c>
      <c r="AP15" s="20">
        <v>9.4031822363917641</v>
      </c>
      <c r="AQ15" s="20">
        <v>9.5348066147455057</v>
      </c>
      <c r="AR15" s="22">
        <f t="shared" si="12"/>
        <v>9.4689999999999994</v>
      </c>
      <c r="AS15" s="103">
        <f t="shared" si="13"/>
        <v>267.08600118466694</v>
      </c>
      <c r="AT15" s="57">
        <v>0.12039999999999999</v>
      </c>
      <c r="AU15" s="57">
        <v>0.1195</v>
      </c>
      <c r="AV15" s="56">
        <f t="shared" si="14"/>
        <v>0.12</v>
      </c>
      <c r="AW15" s="91">
        <v>8.01</v>
      </c>
      <c r="AX15" s="113">
        <v>6.5333731381388191E-2</v>
      </c>
      <c r="AY15" s="91"/>
      <c r="AZ15" s="91">
        <v>4</v>
      </c>
      <c r="BA15" s="113">
        <v>0.35713238045355111</v>
      </c>
      <c r="BC15">
        <f>AF15/AS15</f>
        <v>0.36192818908199015</v>
      </c>
      <c r="BD15" s="106"/>
      <c r="BE15" s="106">
        <f>AE15</f>
        <v>0.16684252609804465</v>
      </c>
    </row>
    <row r="16" spans="1:57" x14ac:dyDescent="0.3">
      <c r="A16" s="98" t="s">
        <v>11</v>
      </c>
      <c r="B16" s="5" t="s">
        <v>108</v>
      </c>
      <c r="C16" s="6" t="s">
        <v>62</v>
      </c>
      <c r="D16" s="6" t="s">
        <v>63</v>
      </c>
      <c r="E16" s="24">
        <v>21.9</v>
      </c>
      <c r="F16" s="24">
        <v>7.6</v>
      </c>
      <c r="G16" s="48">
        <v>193</v>
      </c>
      <c r="H16" s="24">
        <v>8.5</v>
      </c>
      <c r="I16" s="24">
        <v>2</v>
      </c>
      <c r="J16" s="24">
        <v>7.1</v>
      </c>
      <c r="K16" s="65">
        <v>5</v>
      </c>
      <c r="L16" s="65">
        <v>4.7</v>
      </c>
      <c r="M16" s="65"/>
      <c r="N16" s="62">
        <f t="shared" si="0"/>
        <v>4.9000000000000004</v>
      </c>
      <c r="O16" s="43">
        <v>4.5999999999999996</v>
      </c>
      <c r="P16" s="43">
        <v>4.5</v>
      </c>
      <c r="Q16" s="44">
        <f t="shared" si="1"/>
        <v>4.5999999999999996</v>
      </c>
      <c r="R16" s="18">
        <v>0.98699999999999999</v>
      </c>
      <c r="S16" s="18">
        <v>1.0449999999999999</v>
      </c>
      <c r="T16" s="23">
        <f t="shared" si="2"/>
        <v>1.016</v>
      </c>
      <c r="U16" s="18">
        <v>0.91600000000000004</v>
      </c>
      <c r="V16" s="18">
        <v>0.92</v>
      </c>
      <c r="W16" s="23">
        <f t="shared" si="3"/>
        <v>0.91800000000000004</v>
      </c>
      <c r="X16" s="18">
        <v>0.13500000000000001</v>
      </c>
      <c r="Y16" s="18">
        <v>0.13400000000000001</v>
      </c>
      <c r="Z16" s="22">
        <f t="shared" si="4"/>
        <v>0.13500000000000001</v>
      </c>
      <c r="AA16" s="20">
        <v>0.29143889016977698</v>
      </c>
      <c r="AB16" s="20">
        <v>0.30364691147649325</v>
      </c>
      <c r="AC16" s="22">
        <f t="shared" si="5"/>
        <v>0.29799999999999999</v>
      </c>
      <c r="AD16" s="105">
        <f t="shared" si="6"/>
        <v>1.3191398586421075</v>
      </c>
      <c r="AE16" s="105">
        <f t="shared" si="7"/>
        <v>0.75806973267366606</v>
      </c>
      <c r="AF16" s="103">
        <f t="shared" si="8"/>
        <v>21.275076747340613</v>
      </c>
      <c r="AG16" s="20">
        <v>0.14299999999999999</v>
      </c>
      <c r="AH16" s="20">
        <v>0.13800000000000001</v>
      </c>
      <c r="AI16" s="22">
        <f t="shared" si="9"/>
        <v>0.14099999999999999</v>
      </c>
      <c r="AJ16" s="34">
        <v>0.1</v>
      </c>
      <c r="AK16" s="34">
        <v>0.10299999999999999</v>
      </c>
      <c r="AL16" s="35">
        <f t="shared" si="10"/>
        <v>0.10199999999999999</v>
      </c>
      <c r="AM16" s="34">
        <v>9.5000000000000001E-2</v>
      </c>
      <c r="AN16" s="34">
        <v>9.7000000000000003E-2</v>
      </c>
      <c r="AO16" s="35">
        <f t="shared" si="11"/>
        <v>9.6000000000000002E-2</v>
      </c>
      <c r="AP16" s="20">
        <v>12.914853409300907</v>
      </c>
      <c r="AQ16" s="20">
        <v>12.978015913865113</v>
      </c>
      <c r="AR16" s="22">
        <f t="shared" si="12"/>
        <v>12.946</v>
      </c>
      <c r="AS16" s="103">
        <f t="shared" si="13"/>
        <v>365.1595069528671</v>
      </c>
      <c r="AT16" s="57">
        <v>0.12239999999999999</v>
      </c>
      <c r="AU16" s="57">
        <v>0.12130000000000001</v>
      </c>
      <c r="AV16" s="56">
        <f t="shared" si="14"/>
        <v>0.12189999999999999</v>
      </c>
      <c r="AW16" s="91">
        <v>8.84</v>
      </c>
      <c r="AX16" s="113">
        <v>3.4341239747768891E-2</v>
      </c>
      <c r="AY16" s="91">
        <v>2.7</v>
      </c>
      <c r="AZ16" s="91"/>
      <c r="BA16" s="113">
        <v>3.4785591305920037E-2</v>
      </c>
      <c r="BB16">
        <f>AF16/AS16</f>
        <v>5.8262420510077774E-2</v>
      </c>
      <c r="BD16" s="106">
        <f>AE16</f>
        <v>0.75806973267366606</v>
      </c>
      <c r="BE16" s="106"/>
    </row>
    <row r="17" spans="1:57" x14ac:dyDescent="0.3">
      <c r="A17" s="99" t="s">
        <v>12</v>
      </c>
      <c r="B17" s="5" t="s">
        <v>64</v>
      </c>
      <c r="C17" s="6" t="s">
        <v>65</v>
      </c>
      <c r="D17" s="6" t="s">
        <v>36</v>
      </c>
      <c r="E17" s="24">
        <v>21.1</v>
      </c>
      <c r="F17" s="24">
        <v>7.2</v>
      </c>
      <c r="G17" s="48">
        <v>161</v>
      </c>
      <c r="H17" s="24">
        <v>7.7</v>
      </c>
      <c r="I17" s="24">
        <v>1.4</v>
      </c>
      <c r="J17" s="24">
        <v>6.1</v>
      </c>
      <c r="K17" s="65">
        <v>4.5</v>
      </c>
      <c r="L17" s="65">
        <v>4.4000000000000004</v>
      </c>
      <c r="M17" s="65"/>
      <c r="N17" s="62">
        <f t="shared" si="0"/>
        <v>4.5</v>
      </c>
      <c r="O17" s="43">
        <v>4.0999999999999996</v>
      </c>
      <c r="P17" s="43">
        <v>4</v>
      </c>
      <c r="Q17" s="44">
        <f t="shared" si="1"/>
        <v>4.0999999999999996</v>
      </c>
      <c r="R17" s="18">
        <v>1.875</v>
      </c>
      <c r="S17" s="18">
        <v>1.8660000000000001</v>
      </c>
      <c r="T17" s="23">
        <f t="shared" si="2"/>
        <v>1.871</v>
      </c>
      <c r="U17" s="18">
        <v>1.7809999999999999</v>
      </c>
      <c r="V17" s="18">
        <v>1.798</v>
      </c>
      <c r="W17" s="23">
        <f t="shared" si="3"/>
        <v>1.79</v>
      </c>
      <c r="X17" s="18">
        <v>6.6000000000000003E-2</v>
      </c>
      <c r="Y17" s="18">
        <v>6.9000000000000006E-2</v>
      </c>
      <c r="Z17" s="22">
        <f t="shared" si="4"/>
        <v>6.8000000000000005E-2</v>
      </c>
      <c r="AA17" s="20">
        <v>1.2393940410556894</v>
      </c>
      <c r="AB17" s="20">
        <v>1.2401157923669877</v>
      </c>
      <c r="AC17" s="22">
        <f t="shared" si="5"/>
        <v>1.24</v>
      </c>
      <c r="AD17" s="105">
        <f t="shared" si="6"/>
        <v>5.4890383379738701</v>
      </c>
      <c r="AE17" s="105">
        <f t="shared" si="7"/>
        <v>0.18218127446512297</v>
      </c>
      <c r="AF17" s="103">
        <f t="shared" si="8"/>
        <v>88.527164988934103</v>
      </c>
      <c r="AG17" s="20">
        <v>0.13400000000000001</v>
      </c>
      <c r="AH17" s="20">
        <v>0.126</v>
      </c>
      <c r="AI17" s="22">
        <f t="shared" si="9"/>
        <v>0.13</v>
      </c>
      <c r="AJ17" s="34">
        <v>8.7999999999999995E-2</v>
      </c>
      <c r="AK17" s="34">
        <v>9.0999999999999998E-2</v>
      </c>
      <c r="AL17" s="35">
        <f t="shared" si="10"/>
        <v>0.09</v>
      </c>
      <c r="AM17" s="34">
        <v>8.8999999999999996E-2</v>
      </c>
      <c r="AN17" s="34">
        <v>8.6999999999999994E-2</v>
      </c>
      <c r="AO17" s="35">
        <f t="shared" si="11"/>
        <v>8.7999999999999995E-2</v>
      </c>
      <c r="AP17" s="20">
        <v>10.376800511166948</v>
      </c>
      <c r="AQ17" s="20">
        <v>10.407990206398379</v>
      </c>
      <c r="AR17" s="22">
        <f t="shared" si="12"/>
        <v>10.391999999999999</v>
      </c>
      <c r="AS17" s="103">
        <f t="shared" si="13"/>
        <v>293.12046935379232</v>
      </c>
      <c r="AT17" s="57">
        <v>0.1211</v>
      </c>
      <c r="AU17" s="57">
        <v>0.1205</v>
      </c>
      <c r="AV17" s="56">
        <f t="shared" si="14"/>
        <v>0.1208</v>
      </c>
      <c r="AW17" s="91">
        <v>8.58</v>
      </c>
      <c r="AX17" s="113">
        <v>0.2469786129146552</v>
      </c>
      <c r="AY17" s="91"/>
      <c r="AZ17" s="91">
        <v>6.7</v>
      </c>
      <c r="BA17" s="113">
        <v>0.31965605551217224</v>
      </c>
      <c r="BC17">
        <f>AF17/AS17</f>
        <v>0.30201631835572373</v>
      </c>
      <c r="BD17" s="106"/>
      <c r="BE17" s="106">
        <f>AE17</f>
        <v>0.18218127446512297</v>
      </c>
    </row>
    <row r="18" spans="1:57" x14ac:dyDescent="0.3">
      <c r="A18" s="98" t="s">
        <v>13</v>
      </c>
      <c r="B18" s="5" t="s">
        <v>66</v>
      </c>
      <c r="C18" s="6" t="s">
        <v>44</v>
      </c>
      <c r="D18" s="6" t="s">
        <v>67</v>
      </c>
      <c r="E18" s="24">
        <v>21.5</v>
      </c>
      <c r="F18" s="24">
        <v>7.1</v>
      </c>
      <c r="G18" s="48">
        <v>215</v>
      </c>
      <c r="H18" s="24">
        <v>6.9</v>
      </c>
      <c r="I18" s="24">
        <v>5.7</v>
      </c>
      <c r="J18" s="24">
        <v>38.1</v>
      </c>
      <c r="K18" s="65">
        <v>37.6</v>
      </c>
      <c r="L18" s="65">
        <v>36.299999999999997</v>
      </c>
      <c r="M18" s="65">
        <v>36.299999999999997</v>
      </c>
      <c r="N18" s="62">
        <f t="shared" si="0"/>
        <v>36.700000000000003</v>
      </c>
      <c r="O18" s="43">
        <v>8.3000000000000007</v>
      </c>
      <c r="P18" s="43">
        <v>8.1</v>
      </c>
      <c r="Q18" s="44">
        <f t="shared" si="1"/>
        <v>8.1999999999999993</v>
      </c>
      <c r="R18" s="18">
        <v>5.8550000000000004</v>
      </c>
      <c r="S18" s="18">
        <v>5.9459999999999997</v>
      </c>
      <c r="T18" s="23">
        <f t="shared" si="2"/>
        <v>5.9009999999999998</v>
      </c>
      <c r="U18" s="18">
        <v>2.29</v>
      </c>
      <c r="V18" s="18">
        <v>2.3010000000000002</v>
      </c>
      <c r="W18" s="23">
        <f t="shared" si="3"/>
        <v>2.2959999999999998</v>
      </c>
      <c r="X18" s="18">
        <v>0.61799999999999999</v>
      </c>
      <c r="Y18" s="18">
        <v>0.61399999999999999</v>
      </c>
      <c r="Z18" s="22">
        <f t="shared" si="4"/>
        <v>0.61599999999999999</v>
      </c>
      <c r="AA18" s="20">
        <v>0.78207035952046866</v>
      </c>
      <c r="AB18" s="20">
        <v>0.79119007499595195</v>
      </c>
      <c r="AC18" s="22">
        <f t="shared" si="5"/>
        <v>0.78700000000000003</v>
      </c>
      <c r="AD18" s="105">
        <f t="shared" si="6"/>
        <v>3.4837686870850288</v>
      </c>
      <c r="AE18" s="105">
        <f t="shared" si="7"/>
        <v>0.28704546421442501</v>
      </c>
      <c r="AF18" s="103">
        <f t="shared" si="8"/>
        <v>56.186192617976729</v>
      </c>
      <c r="AG18" s="20">
        <v>3.5680000000000001</v>
      </c>
      <c r="AH18" s="20">
        <v>3.702</v>
      </c>
      <c r="AI18" s="22">
        <f t="shared" si="9"/>
        <v>3.6349999999999998</v>
      </c>
      <c r="AJ18" s="34">
        <v>0.36399999999999999</v>
      </c>
      <c r="AK18" s="34">
        <v>0.36499999999999999</v>
      </c>
      <c r="AL18" s="35">
        <f t="shared" si="10"/>
        <v>0.36499999999999999</v>
      </c>
      <c r="AM18" s="34">
        <v>0.32300000000000001</v>
      </c>
      <c r="AN18" s="34">
        <v>0.32400000000000001</v>
      </c>
      <c r="AO18" s="35">
        <f t="shared" si="11"/>
        <v>0.32400000000000001</v>
      </c>
      <c r="AP18" s="20">
        <v>19.036125596453783</v>
      </c>
      <c r="AQ18" s="20">
        <v>18.882612581185928</v>
      </c>
      <c r="AR18" s="22">
        <f t="shared" si="12"/>
        <v>18.959</v>
      </c>
      <c r="AS18" s="103">
        <f t="shared" si="13"/>
        <v>534.76433588130772</v>
      </c>
      <c r="AT18" s="57">
        <v>0.75149999999999995</v>
      </c>
      <c r="AU18" s="57">
        <v>0.74909999999999999</v>
      </c>
      <c r="AV18" s="56">
        <f t="shared" si="14"/>
        <v>0.75029999999999997</v>
      </c>
      <c r="AW18" s="91">
        <v>7.21</v>
      </c>
      <c r="AX18" s="113">
        <v>0.21060729010419693</v>
      </c>
      <c r="AY18" s="91">
        <v>4.17</v>
      </c>
      <c r="AZ18" s="91"/>
      <c r="BA18" s="113">
        <v>0.1632559043010296</v>
      </c>
      <c r="BB18">
        <f>AF18/AS18</f>
        <v>0.10506720221979686</v>
      </c>
      <c r="BD18" s="106">
        <f>AE18</f>
        <v>0.28704546421442501</v>
      </c>
      <c r="BE18" s="106"/>
    </row>
    <row r="19" spans="1:57" x14ac:dyDescent="0.3">
      <c r="A19" s="99" t="s">
        <v>14</v>
      </c>
      <c r="B19" s="5" t="s">
        <v>64</v>
      </c>
      <c r="C19" s="6" t="s">
        <v>68</v>
      </c>
      <c r="D19" s="6" t="s">
        <v>36</v>
      </c>
      <c r="E19" s="24">
        <v>21.3</v>
      </c>
      <c r="F19" s="24">
        <v>7.1</v>
      </c>
      <c r="G19" s="48">
        <v>171</v>
      </c>
      <c r="H19" s="24">
        <v>7.6</v>
      </c>
      <c r="I19" s="24">
        <v>1.7</v>
      </c>
      <c r="J19" s="24">
        <v>7.1</v>
      </c>
      <c r="K19" s="65">
        <v>5</v>
      </c>
      <c r="L19" s="65">
        <v>4.8</v>
      </c>
      <c r="M19" s="65"/>
      <c r="N19" s="62">
        <f t="shared" si="0"/>
        <v>4.9000000000000004</v>
      </c>
      <c r="O19" s="43">
        <v>4.4000000000000004</v>
      </c>
      <c r="P19" s="43">
        <v>4.3</v>
      </c>
      <c r="Q19" s="44">
        <f t="shared" si="1"/>
        <v>4.4000000000000004</v>
      </c>
      <c r="R19" s="18">
        <v>2.0499999999999998</v>
      </c>
      <c r="S19" s="18">
        <v>2.0579999999999998</v>
      </c>
      <c r="T19" s="23">
        <f t="shared" si="2"/>
        <v>2.0539999999999998</v>
      </c>
      <c r="U19" s="18">
        <v>1.8839999999999999</v>
      </c>
      <c r="V19" s="18">
        <v>1.9259999999999999</v>
      </c>
      <c r="W19" s="23">
        <f t="shared" si="3"/>
        <v>1.905</v>
      </c>
      <c r="X19" s="18">
        <v>0.13400000000000001</v>
      </c>
      <c r="Y19" s="18">
        <v>0.13500000000000001</v>
      </c>
      <c r="Z19" s="22">
        <f t="shared" si="4"/>
        <v>0.13500000000000001</v>
      </c>
      <c r="AA19" s="20">
        <v>1.2675998178868717</v>
      </c>
      <c r="AB19" s="20">
        <v>1.2843614254622346</v>
      </c>
      <c r="AC19" s="22">
        <f t="shared" si="5"/>
        <v>1.276</v>
      </c>
      <c r="AD19" s="105">
        <f t="shared" si="6"/>
        <v>5.6483975155279502</v>
      </c>
      <c r="AE19" s="105">
        <f t="shared" si="7"/>
        <v>0.17704136390027622</v>
      </c>
      <c r="AF19" s="103">
        <f t="shared" si="8"/>
        <v>91.097308488612853</v>
      </c>
      <c r="AG19" s="20">
        <v>0.19500000000000001</v>
      </c>
      <c r="AH19" s="20">
        <v>0.186</v>
      </c>
      <c r="AI19" s="22">
        <f t="shared" si="9"/>
        <v>0.191</v>
      </c>
      <c r="AJ19" s="34">
        <v>0.107</v>
      </c>
      <c r="AK19" s="34">
        <v>0.112</v>
      </c>
      <c r="AL19" s="35">
        <f t="shared" si="10"/>
        <v>0.11</v>
      </c>
      <c r="AM19" s="34">
        <v>0.105</v>
      </c>
      <c r="AN19" s="34">
        <v>0.108</v>
      </c>
      <c r="AO19" s="35">
        <f t="shared" si="11"/>
        <v>0.107</v>
      </c>
      <c r="AP19" s="20">
        <v>11.326640853921635</v>
      </c>
      <c r="AQ19" s="20">
        <v>11.387079245445756</v>
      </c>
      <c r="AR19" s="22">
        <f t="shared" si="12"/>
        <v>11.356999999999999</v>
      </c>
      <c r="AS19" s="103">
        <f t="shared" si="13"/>
        <v>320.33960454686485</v>
      </c>
      <c r="AT19" s="57">
        <v>0.13439999999999999</v>
      </c>
      <c r="AU19" s="57">
        <v>0.13320000000000001</v>
      </c>
      <c r="AV19" s="56">
        <f t="shared" si="14"/>
        <v>0.1338</v>
      </c>
      <c r="AW19" s="91">
        <v>9.0399999999999991</v>
      </c>
      <c r="AX19" s="113">
        <v>6.7009062507489808E-2</v>
      </c>
      <c r="AY19" s="91"/>
      <c r="AZ19" s="91">
        <v>6.43</v>
      </c>
      <c r="BA19" s="113">
        <v>0.22435459285766279</v>
      </c>
      <c r="BC19">
        <f>AF19/AS19</f>
        <v>0.28437728958763686</v>
      </c>
      <c r="BD19" s="106"/>
      <c r="BE19" s="106">
        <f>AE19</f>
        <v>0.17704136390027622</v>
      </c>
    </row>
    <row r="20" spans="1:57" x14ac:dyDescent="0.3">
      <c r="A20" s="98" t="s">
        <v>15</v>
      </c>
      <c r="B20" s="5" t="s">
        <v>69</v>
      </c>
      <c r="C20" s="6" t="s">
        <v>70</v>
      </c>
      <c r="D20" s="6" t="s">
        <v>71</v>
      </c>
      <c r="E20" s="24">
        <v>18.2</v>
      </c>
      <c r="F20" s="24">
        <v>7.2</v>
      </c>
      <c r="G20" s="48">
        <v>237</v>
      </c>
      <c r="H20" s="24">
        <v>7.9</v>
      </c>
      <c r="I20" s="24">
        <v>1</v>
      </c>
      <c r="J20" s="24">
        <v>2.2000000000000002</v>
      </c>
      <c r="K20" s="65">
        <v>1.5</v>
      </c>
      <c r="L20" s="65">
        <v>1.6</v>
      </c>
      <c r="M20" s="65"/>
      <c r="N20" s="62">
        <f t="shared" si="0"/>
        <v>1.6</v>
      </c>
      <c r="O20" s="43">
        <v>1.5</v>
      </c>
      <c r="P20" s="43">
        <v>1.4</v>
      </c>
      <c r="Q20" s="44">
        <f t="shared" si="1"/>
        <v>1.5</v>
      </c>
      <c r="R20" s="18">
        <v>0.94599999999999995</v>
      </c>
      <c r="S20" s="18">
        <v>0.96099999999999997</v>
      </c>
      <c r="T20" s="23">
        <f t="shared" si="2"/>
        <v>0.95399999999999996</v>
      </c>
      <c r="U20" s="18">
        <v>0.90700000000000003</v>
      </c>
      <c r="V20" s="18">
        <v>0.91400000000000003</v>
      </c>
      <c r="W20" s="23">
        <f t="shared" si="3"/>
        <v>0.91100000000000003</v>
      </c>
      <c r="X20" s="18">
        <v>2.5000000000000001E-2</v>
      </c>
      <c r="Y20" s="18">
        <v>2.9000000000000001E-2</v>
      </c>
      <c r="Z20" s="22">
        <f t="shared" si="4"/>
        <v>2.7E-2</v>
      </c>
      <c r="AA20" s="20">
        <v>0.74839307239816832</v>
      </c>
      <c r="AB20" s="20">
        <v>0.75964962077348275</v>
      </c>
      <c r="AC20" s="22">
        <f t="shared" si="5"/>
        <v>0.754</v>
      </c>
      <c r="AD20" s="105">
        <f t="shared" si="6"/>
        <v>3.3376894409937887</v>
      </c>
      <c r="AE20" s="105">
        <f t="shared" si="7"/>
        <v>0.29960846198508284</v>
      </c>
      <c r="AF20" s="103">
        <f t="shared" si="8"/>
        <v>53.830227743271223</v>
      </c>
      <c r="AG20" s="20">
        <v>3.3000000000000002E-2</v>
      </c>
      <c r="AH20" s="20">
        <v>3.1E-2</v>
      </c>
      <c r="AI20" s="22">
        <f t="shared" si="9"/>
        <v>3.2000000000000001E-2</v>
      </c>
      <c r="AJ20" s="34">
        <v>1.2999999999999999E-2</v>
      </c>
      <c r="AK20" s="34">
        <v>1.0999999999999999E-2</v>
      </c>
      <c r="AL20" s="35">
        <f t="shared" si="10"/>
        <v>1.2E-2</v>
      </c>
      <c r="AM20" s="34">
        <v>1.2E-2</v>
      </c>
      <c r="AN20" s="34">
        <v>0.01</v>
      </c>
      <c r="AO20" s="35">
        <f t="shared" si="11"/>
        <v>1.0999999999999999E-2</v>
      </c>
      <c r="AP20" s="20">
        <v>7.4060438956055341</v>
      </c>
      <c r="AQ20" s="20">
        <v>7.4384417052942453</v>
      </c>
      <c r="AR20" s="22">
        <f t="shared" si="12"/>
        <v>7.4219999999999997</v>
      </c>
      <c r="AS20" s="103">
        <f t="shared" si="13"/>
        <v>209.34758694609761</v>
      </c>
      <c r="AT20" s="57">
        <v>3.5900000000000001E-2</v>
      </c>
      <c r="AU20" s="57">
        <v>3.6200000000000003E-2</v>
      </c>
      <c r="AV20" s="56">
        <f t="shared" si="14"/>
        <v>3.61E-2</v>
      </c>
      <c r="AW20" s="91">
        <v>8.8699999999999992</v>
      </c>
      <c r="AX20" s="113">
        <v>9.3384677190048851E-2</v>
      </c>
      <c r="AY20" s="91">
        <v>1.45</v>
      </c>
      <c r="AZ20" s="91"/>
      <c r="BA20" s="113">
        <v>0.34502211050870507</v>
      </c>
      <c r="BB20">
        <f>AF20/AS20</f>
        <v>0.25713326114015023</v>
      </c>
      <c r="BD20" s="106">
        <f>AE20</f>
        <v>0.29960846198508284</v>
      </c>
      <c r="BE20" s="106"/>
    </row>
    <row r="21" spans="1:57" x14ac:dyDescent="0.3">
      <c r="A21" s="99" t="s">
        <v>16</v>
      </c>
      <c r="B21" s="5" t="s">
        <v>72</v>
      </c>
      <c r="C21" s="6" t="s">
        <v>73</v>
      </c>
      <c r="D21" s="6" t="s">
        <v>36</v>
      </c>
      <c r="E21" s="24">
        <v>22.8</v>
      </c>
      <c r="F21" s="24">
        <v>7.9</v>
      </c>
      <c r="G21" s="48">
        <v>184</v>
      </c>
      <c r="H21" s="24">
        <v>10.1</v>
      </c>
      <c r="I21" s="24">
        <v>3.3</v>
      </c>
      <c r="J21" s="24">
        <v>6.9</v>
      </c>
      <c r="K21" s="65">
        <v>4.5999999999999996</v>
      </c>
      <c r="L21" s="65">
        <v>4.2</v>
      </c>
      <c r="M21" s="65"/>
      <c r="N21" s="62">
        <f>ROUND(AVERAGE(K21:M21),1)</f>
        <v>4.4000000000000004</v>
      </c>
      <c r="O21" s="43">
        <v>3.7</v>
      </c>
      <c r="P21" s="43">
        <v>3.7</v>
      </c>
      <c r="Q21" s="44">
        <f t="shared" si="1"/>
        <v>3.7</v>
      </c>
      <c r="R21" s="18">
        <v>1.621</v>
      </c>
      <c r="S21" s="18">
        <v>1.627</v>
      </c>
      <c r="T21" s="23">
        <f t="shared" si="2"/>
        <v>1.6240000000000001</v>
      </c>
      <c r="U21" s="18">
        <v>1.383</v>
      </c>
      <c r="V21" s="18">
        <v>1.4219999999999999</v>
      </c>
      <c r="W21" s="23">
        <f t="shared" si="3"/>
        <v>1.403</v>
      </c>
      <c r="X21" s="18">
        <v>2.3E-2</v>
      </c>
      <c r="Y21" s="18">
        <v>2.9000000000000001E-2</v>
      </c>
      <c r="Z21" s="22">
        <f t="shared" si="4"/>
        <v>2.5999999999999999E-2</v>
      </c>
      <c r="AA21" s="20">
        <v>0.97732843216814425</v>
      </c>
      <c r="AB21" s="20">
        <v>0.97871329295725984</v>
      </c>
      <c r="AC21" s="22">
        <f t="shared" si="5"/>
        <v>0.97799999999999998</v>
      </c>
      <c r="AD21" s="105">
        <f t="shared" si="6"/>
        <v>4.3292576568858427</v>
      </c>
      <c r="AE21" s="105">
        <f t="shared" si="7"/>
        <v>0.2309864829619146</v>
      </c>
      <c r="AF21" s="103">
        <f t="shared" si="8"/>
        <v>69.822231741272233</v>
      </c>
      <c r="AG21" s="20">
        <v>0.126</v>
      </c>
      <c r="AH21" s="20">
        <v>0.11799999999999999</v>
      </c>
      <c r="AI21" s="22">
        <f t="shared" si="9"/>
        <v>0.122</v>
      </c>
      <c r="AJ21" s="34">
        <v>5.6000000000000001E-2</v>
      </c>
      <c r="AK21" s="34">
        <v>5.8999999999999997E-2</v>
      </c>
      <c r="AL21" s="35">
        <f t="shared" si="10"/>
        <v>5.8000000000000003E-2</v>
      </c>
      <c r="AM21" s="34">
        <v>5.5E-2</v>
      </c>
      <c r="AN21" s="34">
        <v>5.5E-2</v>
      </c>
      <c r="AO21" s="35">
        <f t="shared" si="11"/>
        <v>5.5E-2</v>
      </c>
      <c r="AP21" s="20">
        <v>11.290547770239366</v>
      </c>
      <c r="AQ21" s="20">
        <v>11.223629529681121</v>
      </c>
      <c r="AR21" s="22">
        <f t="shared" si="12"/>
        <v>11.257</v>
      </c>
      <c r="AS21" s="103">
        <f t="shared" si="13"/>
        <v>317.51896877556197</v>
      </c>
      <c r="AT21" s="57">
        <v>9.7799999999999998E-2</v>
      </c>
      <c r="AU21" s="57">
        <v>9.6100000000000005E-2</v>
      </c>
      <c r="AV21" s="56">
        <f t="shared" si="14"/>
        <v>9.7000000000000003E-2</v>
      </c>
      <c r="AW21" s="91">
        <v>10.48</v>
      </c>
      <c r="AX21" s="113">
        <v>9.7620528237855025E-2</v>
      </c>
      <c r="AY21" s="91"/>
      <c r="AZ21" s="91">
        <v>6.58</v>
      </c>
      <c r="BA21" s="113">
        <v>6.9902805792721318E-2</v>
      </c>
      <c r="BC21">
        <f>AF21/AS21</f>
        <v>0.2198994032089655</v>
      </c>
      <c r="BD21" s="106"/>
      <c r="BE21" s="106">
        <f>AE21</f>
        <v>0.2309864829619146</v>
      </c>
    </row>
    <row r="22" spans="1:57" x14ac:dyDescent="0.3">
      <c r="A22" s="98" t="s">
        <v>17</v>
      </c>
      <c r="B22" s="5" t="s">
        <v>74</v>
      </c>
      <c r="C22" s="6" t="s">
        <v>75</v>
      </c>
      <c r="D22" s="6" t="s">
        <v>76</v>
      </c>
      <c r="E22" s="24">
        <v>23.1</v>
      </c>
      <c r="F22" s="24">
        <v>7.8</v>
      </c>
      <c r="G22" s="48">
        <v>274</v>
      </c>
      <c r="H22" s="24">
        <v>9.4</v>
      </c>
      <c r="I22" s="24">
        <v>4.4000000000000004</v>
      </c>
      <c r="J22" s="24">
        <v>8.6999999999999993</v>
      </c>
      <c r="K22" s="65">
        <v>6.3</v>
      </c>
      <c r="L22" s="65">
        <v>5.8</v>
      </c>
      <c r="M22" s="65"/>
      <c r="N22" s="62">
        <f t="shared" si="0"/>
        <v>6.1</v>
      </c>
      <c r="O22" s="43">
        <v>4.8</v>
      </c>
      <c r="P22" s="43">
        <v>4.8</v>
      </c>
      <c r="Q22" s="44">
        <f t="shared" si="1"/>
        <v>4.8</v>
      </c>
      <c r="R22" s="18">
        <v>2.3940000000000001</v>
      </c>
      <c r="S22" s="18">
        <v>2.419</v>
      </c>
      <c r="T22" s="23">
        <f t="shared" si="2"/>
        <v>2.407</v>
      </c>
      <c r="U22" s="18">
        <v>2.0550000000000002</v>
      </c>
      <c r="V22" s="18">
        <v>2.044</v>
      </c>
      <c r="W22" s="23">
        <f t="shared" si="3"/>
        <v>2.0499999999999998</v>
      </c>
      <c r="X22" s="18">
        <v>0.34599999999999997</v>
      </c>
      <c r="Y22" s="18">
        <v>0.33700000000000002</v>
      </c>
      <c r="Z22" s="22">
        <f t="shared" si="4"/>
        <v>0.34200000000000003</v>
      </c>
      <c r="AA22" s="20">
        <v>0.91992434360033459</v>
      </c>
      <c r="AB22" s="20">
        <v>0.92388360605580999</v>
      </c>
      <c r="AC22" s="22">
        <f t="shared" si="5"/>
        <v>0.92200000000000004</v>
      </c>
      <c r="AD22" s="105">
        <f t="shared" si="6"/>
        <v>4.0813656029128289</v>
      </c>
      <c r="AE22" s="105">
        <f t="shared" si="7"/>
        <v>0.24501603073400488</v>
      </c>
      <c r="AF22" s="103">
        <f t="shared" si="8"/>
        <v>65.82423074177197</v>
      </c>
      <c r="AG22" s="20">
        <v>0.16200000000000001</v>
      </c>
      <c r="AH22" s="20">
        <v>0.155</v>
      </c>
      <c r="AI22" s="22">
        <f t="shared" si="9"/>
        <v>0.159</v>
      </c>
      <c r="AJ22" s="34">
        <v>5.3999999999999999E-2</v>
      </c>
      <c r="AK22" s="34">
        <v>5.5E-2</v>
      </c>
      <c r="AL22" s="35">
        <f t="shared" si="10"/>
        <v>5.5E-2</v>
      </c>
      <c r="AM22" s="34">
        <v>3.6999999999999998E-2</v>
      </c>
      <c r="AN22" s="34">
        <v>3.9E-2</v>
      </c>
      <c r="AO22" s="35">
        <f t="shared" si="11"/>
        <v>3.7999999999999999E-2</v>
      </c>
      <c r="AP22" s="20">
        <v>19.514435513038805</v>
      </c>
      <c r="AQ22" s="20">
        <v>19.242067588425133</v>
      </c>
      <c r="AR22" s="22">
        <f t="shared" si="12"/>
        <v>19.378</v>
      </c>
      <c r="AS22" s="103">
        <f t="shared" si="13"/>
        <v>546.58279976306653</v>
      </c>
      <c r="AT22" s="57">
        <v>0.12479999999999999</v>
      </c>
      <c r="AU22" s="57">
        <v>0.1237</v>
      </c>
      <c r="AV22" s="56">
        <f t="shared" si="14"/>
        <v>0.12429999999999999</v>
      </c>
      <c r="AW22" s="91">
        <v>8.19</v>
      </c>
      <c r="AX22" s="113">
        <v>5.4006270362631933E-4</v>
      </c>
      <c r="AY22" s="91">
        <v>3.22</v>
      </c>
      <c r="AZ22" s="91"/>
      <c r="BA22" s="113">
        <v>8.6308946008961371E-2</v>
      </c>
      <c r="BB22">
        <f>AF22/AS22</f>
        <v>0.12042865375622056</v>
      </c>
      <c r="BD22" s="106">
        <f>AE22</f>
        <v>0.24501603073400488</v>
      </c>
      <c r="BE22" s="106"/>
    </row>
    <row r="23" spans="1:57" x14ac:dyDescent="0.3">
      <c r="A23" s="99" t="s">
        <v>18</v>
      </c>
      <c r="B23" s="5" t="s">
        <v>109</v>
      </c>
      <c r="C23" s="6" t="s">
        <v>77</v>
      </c>
      <c r="D23" s="6" t="s">
        <v>36</v>
      </c>
      <c r="E23" s="24">
        <v>22.7</v>
      </c>
      <c r="F23" s="24">
        <v>7.5</v>
      </c>
      <c r="G23" s="48">
        <v>238</v>
      </c>
      <c r="H23" s="24">
        <v>9.5</v>
      </c>
      <c r="I23" s="24">
        <v>3.1</v>
      </c>
      <c r="J23" s="24">
        <v>7.5</v>
      </c>
      <c r="K23" s="65">
        <v>5.5</v>
      </c>
      <c r="L23" s="65">
        <v>5.0999999999999996</v>
      </c>
      <c r="M23" s="65"/>
      <c r="N23" s="62">
        <f t="shared" si="0"/>
        <v>5.3</v>
      </c>
      <c r="O23" s="43">
        <v>4.3</v>
      </c>
      <c r="P23" s="43">
        <v>4.0999999999999996</v>
      </c>
      <c r="Q23" s="44">
        <f t="shared" si="1"/>
        <v>4.2</v>
      </c>
      <c r="R23" s="18">
        <v>2.476</v>
      </c>
      <c r="S23" s="18">
        <v>2.5230000000000001</v>
      </c>
      <c r="T23" s="23">
        <f t="shared" si="2"/>
        <v>2.5</v>
      </c>
      <c r="U23" s="18">
        <v>2.2890000000000001</v>
      </c>
      <c r="V23" s="18">
        <v>2.286</v>
      </c>
      <c r="W23" s="23">
        <f t="shared" si="3"/>
        <v>2.2879999999999998</v>
      </c>
      <c r="X23" s="18">
        <v>0.23799999999999999</v>
      </c>
      <c r="Y23" s="18">
        <v>0.23899999999999999</v>
      </c>
      <c r="Z23" s="22">
        <f t="shared" si="4"/>
        <v>0.23899999999999999</v>
      </c>
      <c r="AA23" s="20">
        <v>1.4456771899863081</v>
      </c>
      <c r="AB23" s="20">
        <v>1.4381918552242814</v>
      </c>
      <c r="AC23" s="22">
        <f t="shared" si="5"/>
        <v>1.4419999999999999</v>
      </c>
      <c r="AD23" s="105">
        <f t="shared" si="6"/>
        <v>6.3832203898050972</v>
      </c>
      <c r="AE23" s="105">
        <f t="shared" si="7"/>
        <v>0.1566607353236841</v>
      </c>
      <c r="AF23" s="103">
        <f t="shared" si="8"/>
        <v>102.94852573713143</v>
      </c>
      <c r="AG23" s="20">
        <v>0.14099999999999999</v>
      </c>
      <c r="AH23" s="20">
        <v>0.13700000000000001</v>
      </c>
      <c r="AI23" s="22">
        <f t="shared" si="9"/>
        <v>0.13900000000000001</v>
      </c>
      <c r="AJ23" s="34">
        <v>7.3999999999999996E-2</v>
      </c>
      <c r="AK23" s="34">
        <v>7.3999999999999996E-2</v>
      </c>
      <c r="AL23" s="35">
        <f t="shared" si="10"/>
        <v>7.3999999999999996E-2</v>
      </c>
      <c r="AM23" s="34">
        <v>6.4000000000000001E-2</v>
      </c>
      <c r="AN23" s="34">
        <v>6.2E-2</v>
      </c>
      <c r="AO23" s="35">
        <f t="shared" si="11"/>
        <v>6.3E-2</v>
      </c>
      <c r="AP23" s="20">
        <v>17.771691205087411</v>
      </c>
      <c r="AQ23" s="20">
        <v>17.555607100460104</v>
      </c>
      <c r="AR23" s="22">
        <f t="shared" si="12"/>
        <v>17.664000000000001</v>
      </c>
      <c r="AS23" s="103">
        <f t="shared" si="13"/>
        <v>498.23710264293567</v>
      </c>
      <c r="AT23" s="57">
        <v>0.1038</v>
      </c>
      <c r="AU23" s="57">
        <v>0.10299999999999999</v>
      </c>
      <c r="AV23" s="56">
        <f t="shared" si="14"/>
        <v>0.10340000000000001</v>
      </c>
      <c r="AW23" s="91">
        <v>9.77</v>
      </c>
      <c r="AX23" s="113">
        <v>0.10941182019238645</v>
      </c>
      <c r="AY23" s="91"/>
      <c r="AZ23" s="91">
        <v>3.74</v>
      </c>
      <c r="BA23" s="113">
        <v>0.12755179896401769</v>
      </c>
      <c r="BC23">
        <f>AF23/AS23</f>
        <v>0.20662557081966265</v>
      </c>
      <c r="BD23" s="106"/>
      <c r="BE23" s="106">
        <f>AE23</f>
        <v>0.1566607353236841</v>
      </c>
    </row>
    <row r="24" spans="1:57" x14ac:dyDescent="0.3">
      <c r="A24" s="98" t="s">
        <v>19</v>
      </c>
      <c r="B24" s="5" t="s">
        <v>78</v>
      </c>
      <c r="C24" s="6" t="s">
        <v>44</v>
      </c>
      <c r="D24" s="198" t="s">
        <v>79</v>
      </c>
      <c r="E24" s="24">
        <v>22</v>
      </c>
      <c r="F24" s="24">
        <v>7.3</v>
      </c>
      <c r="G24" s="48">
        <v>293</v>
      </c>
      <c r="H24" s="24">
        <v>7.4</v>
      </c>
      <c r="I24" s="24">
        <v>2.4</v>
      </c>
      <c r="J24" s="24">
        <v>4.8</v>
      </c>
      <c r="K24" s="65">
        <v>3</v>
      </c>
      <c r="L24" s="65">
        <v>2.9</v>
      </c>
      <c r="M24" s="65"/>
      <c r="N24" s="62">
        <f t="shared" si="0"/>
        <v>3</v>
      </c>
      <c r="O24" s="43">
        <v>2.8</v>
      </c>
      <c r="P24" s="43">
        <v>2.7</v>
      </c>
      <c r="Q24" s="44">
        <f t="shared" si="1"/>
        <v>2.8</v>
      </c>
      <c r="R24" s="18">
        <v>2.4350000000000001</v>
      </c>
      <c r="S24" s="18">
        <v>2.4430000000000001</v>
      </c>
      <c r="T24" s="23">
        <f t="shared" si="2"/>
        <v>2.4390000000000001</v>
      </c>
      <c r="U24" s="18">
        <v>2.3660000000000001</v>
      </c>
      <c r="V24" s="18">
        <v>2.38</v>
      </c>
      <c r="W24" s="23">
        <f t="shared" si="3"/>
        <v>2.3730000000000002</v>
      </c>
      <c r="X24" s="18">
        <v>0.42599999999999999</v>
      </c>
      <c r="Y24" s="18">
        <v>0.42599999999999999</v>
      </c>
      <c r="Z24" s="22">
        <f t="shared" si="4"/>
        <v>0.42599999999999999</v>
      </c>
      <c r="AA24" s="20">
        <v>1.3057162053931801</v>
      </c>
      <c r="AB24" s="20">
        <v>1.300624239961542</v>
      </c>
      <c r="AC24" s="22">
        <f t="shared" si="5"/>
        <v>1.3029999999999999</v>
      </c>
      <c r="AD24" s="105">
        <f t="shared" si="6"/>
        <v>5.7679168986935094</v>
      </c>
      <c r="AE24" s="105">
        <f t="shared" si="7"/>
        <v>0.17337281683557368</v>
      </c>
      <c r="AF24" s="103">
        <f t="shared" si="8"/>
        <v>93.024916113371887</v>
      </c>
      <c r="AG24" s="20">
        <v>4.2000000000000003E-2</v>
      </c>
      <c r="AH24" s="20">
        <v>3.7999999999999999E-2</v>
      </c>
      <c r="AI24" s="22">
        <f t="shared" si="9"/>
        <v>0.04</v>
      </c>
      <c r="AJ24" s="34">
        <v>2.3E-2</v>
      </c>
      <c r="AK24" s="34">
        <v>2.1000000000000001E-2</v>
      </c>
      <c r="AL24" s="35">
        <f t="shared" si="10"/>
        <v>2.1999999999999999E-2</v>
      </c>
      <c r="AM24" s="34">
        <v>1.4E-2</v>
      </c>
      <c r="AN24" s="34">
        <v>1.2999999999999999E-2</v>
      </c>
      <c r="AO24" s="35">
        <f t="shared" si="11"/>
        <v>1.4E-2</v>
      </c>
      <c r="AP24" s="20">
        <v>31.849629859316707</v>
      </c>
      <c r="AQ24" s="20">
        <v>31.502705238746426</v>
      </c>
      <c r="AR24" s="22">
        <f t="shared" si="12"/>
        <v>31.675999999999998</v>
      </c>
      <c r="AS24" s="223">
        <f t="shared" si="13"/>
        <v>893.4645869178911</v>
      </c>
      <c r="AT24" s="57">
        <v>6.6699999999999995E-2</v>
      </c>
      <c r="AU24" s="57">
        <v>6.6199999999999995E-2</v>
      </c>
      <c r="AV24" s="56">
        <f t="shared" si="14"/>
        <v>6.6500000000000004E-2</v>
      </c>
      <c r="AW24" s="115">
        <v>20.170000000000002</v>
      </c>
      <c r="AX24" s="113">
        <v>0.10124169277498961</v>
      </c>
      <c r="AY24" s="91">
        <v>-2.1</v>
      </c>
      <c r="AZ24" s="91"/>
      <c r="BA24" s="113">
        <v>0.1365598542810823</v>
      </c>
      <c r="BB24">
        <f>AF24/AS24</f>
        <v>0.10411707131479273</v>
      </c>
      <c r="BD24" s="106">
        <f>AE24</f>
        <v>0.17337281683557368</v>
      </c>
      <c r="BE24" s="106"/>
    </row>
    <row r="25" spans="1:57" x14ac:dyDescent="0.3">
      <c r="A25" s="94" t="s">
        <v>20</v>
      </c>
      <c r="B25" s="5" t="s">
        <v>80</v>
      </c>
      <c r="C25" s="6" t="s">
        <v>81</v>
      </c>
      <c r="D25" s="6" t="s">
        <v>36</v>
      </c>
      <c r="E25" s="24">
        <v>23.7</v>
      </c>
      <c r="F25" s="24">
        <v>7.6</v>
      </c>
      <c r="G25" s="48">
        <v>235</v>
      </c>
      <c r="H25" s="24">
        <v>9.4</v>
      </c>
      <c r="I25" s="24">
        <v>4.9000000000000004</v>
      </c>
      <c r="J25" s="24">
        <v>8.9</v>
      </c>
      <c r="K25" s="65">
        <v>6.4</v>
      </c>
      <c r="L25" s="65">
        <v>6.4</v>
      </c>
      <c r="M25" s="65"/>
      <c r="N25" s="62">
        <f t="shared" si="0"/>
        <v>6.4</v>
      </c>
      <c r="O25" s="43">
        <v>5.2</v>
      </c>
      <c r="P25" s="43">
        <v>5.2</v>
      </c>
      <c r="Q25" s="44">
        <f t="shared" si="1"/>
        <v>5.2</v>
      </c>
      <c r="R25" s="18">
        <v>2.7709999999999999</v>
      </c>
      <c r="S25" s="18">
        <v>2.7160000000000002</v>
      </c>
      <c r="T25" s="23">
        <f t="shared" si="2"/>
        <v>2.7440000000000002</v>
      </c>
      <c r="U25" s="18">
        <v>2.4620000000000002</v>
      </c>
      <c r="V25" s="18">
        <v>2.4569999999999999</v>
      </c>
      <c r="W25" s="23">
        <f t="shared" si="3"/>
        <v>2.46</v>
      </c>
      <c r="X25" s="18">
        <v>0.35</v>
      </c>
      <c r="Y25" s="18">
        <v>0.35099999999999998</v>
      </c>
      <c r="Z25" s="22">
        <f t="shared" si="4"/>
        <v>0.35099999999999998</v>
      </c>
      <c r="AA25" s="20">
        <v>1.3660435113451117</v>
      </c>
      <c r="AB25" s="20">
        <v>1.3670796737459441</v>
      </c>
      <c r="AC25" s="22">
        <f t="shared" si="5"/>
        <v>1.367</v>
      </c>
      <c r="AD25" s="105">
        <f t="shared" si="6"/>
        <v>6.0512221032340969</v>
      </c>
      <c r="AE25" s="105">
        <f t="shared" si="7"/>
        <v>0.16525587442337417</v>
      </c>
      <c r="AF25" s="103">
        <f t="shared" si="8"/>
        <v>97.594060112800733</v>
      </c>
      <c r="AG25" s="20">
        <v>0.253</v>
      </c>
      <c r="AH25" s="20">
        <v>0.24</v>
      </c>
      <c r="AI25" s="22">
        <f t="shared" si="9"/>
        <v>0.247</v>
      </c>
      <c r="AJ25" s="34">
        <v>0.14399999999999999</v>
      </c>
      <c r="AK25" s="34">
        <v>0.14799999999999999</v>
      </c>
      <c r="AL25" s="35">
        <f t="shared" si="10"/>
        <v>0.14599999999999999</v>
      </c>
      <c r="AM25" s="34">
        <v>0.14299999999999999</v>
      </c>
      <c r="AN25" s="34">
        <v>0.14199999999999999</v>
      </c>
      <c r="AO25" s="35">
        <f t="shared" si="11"/>
        <v>0.14299999999999999</v>
      </c>
      <c r="AP25" s="20">
        <v>16.935469523470616</v>
      </c>
      <c r="AQ25" s="20">
        <v>16.861346229042667</v>
      </c>
      <c r="AR25" s="22">
        <f t="shared" si="12"/>
        <v>16.898</v>
      </c>
      <c r="AS25" s="103">
        <f t="shared" si="13"/>
        <v>476.6310326347558</v>
      </c>
      <c r="AT25" s="57">
        <v>0.1326</v>
      </c>
      <c r="AU25" s="57">
        <v>0.1318</v>
      </c>
      <c r="AV25" s="56">
        <f t="shared" si="14"/>
        <v>0.13220000000000001</v>
      </c>
      <c r="AW25" s="91">
        <v>8.17</v>
      </c>
      <c r="AX25" s="113">
        <v>4.9441400408203356E-2</v>
      </c>
      <c r="AY25" s="91"/>
      <c r="AZ25" s="91">
        <v>6.16</v>
      </c>
      <c r="BA25" s="113">
        <v>5.7969643469147403E-2</v>
      </c>
      <c r="BC25">
        <f>AF25/AS25</f>
        <v>0.20475809049468133</v>
      </c>
      <c r="BD25" s="106"/>
      <c r="BE25" s="106">
        <f>AE25</f>
        <v>0.16525587442337417</v>
      </c>
    </row>
    <row r="26" spans="1:57" x14ac:dyDescent="0.3">
      <c r="A26" s="98" t="s">
        <v>21</v>
      </c>
      <c r="B26" s="5" t="s">
        <v>82</v>
      </c>
      <c r="C26" s="6" t="s">
        <v>44</v>
      </c>
      <c r="D26" s="6" t="s">
        <v>83</v>
      </c>
      <c r="E26" s="24">
        <v>23.5</v>
      </c>
      <c r="F26" s="24">
        <v>7.3</v>
      </c>
      <c r="G26" s="48">
        <v>299</v>
      </c>
      <c r="H26" s="24">
        <v>11.1</v>
      </c>
      <c r="I26" s="24">
        <v>3.9</v>
      </c>
      <c r="J26" s="24">
        <v>13</v>
      </c>
      <c r="K26" s="65">
        <v>9.9</v>
      </c>
      <c r="L26" s="65">
        <v>9.6999999999999993</v>
      </c>
      <c r="M26" s="65"/>
      <c r="N26" s="62">
        <f t="shared" si="0"/>
        <v>9.8000000000000007</v>
      </c>
      <c r="O26" s="43">
        <v>9.1999999999999993</v>
      </c>
      <c r="P26" s="43">
        <v>9.1999999999999993</v>
      </c>
      <c r="Q26" s="44">
        <f t="shared" si="1"/>
        <v>9.1999999999999993</v>
      </c>
      <c r="R26" s="18">
        <v>3.05</v>
      </c>
      <c r="S26" s="18">
        <v>3.0009999999999999</v>
      </c>
      <c r="T26" s="23">
        <f t="shared" si="2"/>
        <v>3.0259999999999998</v>
      </c>
      <c r="U26" s="18">
        <v>2.8159999999999998</v>
      </c>
      <c r="V26" s="18">
        <v>2.8290000000000002</v>
      </c>
      <c r="W26" s="23">
        <f t="shared" si="3"/>
        <v>2.823</v>
      </c>
      <c r="X26" s="18">
        <v>0.57899999999999996</v>
      </c>
      <c r="Y26" s="18">
        <v>0.59</v>
      </c>
      <c r="Z26" s="22">
        <f t="shared" si="4"/>
        <v>0.58499999999999996</v>
      </c>
      <c r="AA26" s="20">
        <v>1.0096499692337624</v>
      </c>
      <c r="AB26" s="20">
        <v>1.0099183302052956</v>
      </c>
      <c r="AC26" s="22">
        <f t="shared" si="5"/>
        <v>1.01</v>
      </c>
      <c r="AD26" s="105">
        <f t="shared" si="6"/>
        <v>4.4709102591561365</v>
      </c>
      <c r="AE26" s="105">
        <f t="shared" si="7"/>
        <v>0.22366809934331927</v>
      </c>
      <c r="AF26" s="103">
        <f t="shared" si="8"/>
        <v>72.106803740986663</v>
      </c>
      <c r="AG26" s="20">
        <v>0.42899999999999999</v>
      </c>
      <c r="AH26" s="20">
        <v>0.39300000000000002</v>
      </c>
      <c r="AI26" s="22">
        <f t="shared" si="9"/>
        <v>0.41099999999999998</v>
      </c>
      <c r="AJ26" s="34">
        <v>0.30599999999999999</v>
      </c>
      <c r="AK26" s="34">
        <v>0.312</v>
      </c>
      <c r="AL26" s="35">
        <f t="shared" si="10"/>
        <v>0.309</v>
      </c>
      <c r="AM26" s="34">
        <v>0.30199999999999999</v>
      </c>
      <c r="AN26" s="34">
        <v>0.30499999999999999</v>
      </c>
      <c r="AO26" s="35">
        <f t="shared" si="11"/>
        <v>0.30399999999999999</v>
      </c>
      <c r="AP26" s="20">
        <v>21.85166854151176</v>
      </c>
      <c r="AQ26" s="20">
        <v>21.545874272172409</v>
      </c>
      <c r="AR26" s="22">
        <f t="shared" si="12"/>
        <v>21.699000000000002</v>
      </c>
      <c r="AS26" s="103">
        <f t="shared" si="13"/>
        <v>612.04975601500587</v>
      </c>
      <c r="AT26" s="57">
        <v>0.25419999999999998</v>
      </c>
      <c r="AU26" s="57">
        <v>0.25290000000000001</v>
      </c>
      <c r="AV26" s="56">
        <f t="shared" si="14"/>
        <v>0.25359999999999999</v>
      </c>
      <c r="AW26" s="91">
        <v>7.7</v>
      </c>
      <c r="AX26" s="113">
        <v>6.7435156568552396E-2</v>
      </c>
      <c r="AY26" s="91">
        <v>4.8899999999999997</v>
      </c>
      <c r="AZ26" s="91"/>
      <c r="BA26" s="113">
        <v>7.1252332519645079E-2</v>
      </c>
      <c r="BB26">
        <f>AF26/AS26</f>
        <v>0.1178119965449652</v>
      </c>
      <c r="BD26" s="106">
        <f>AE26</f>
        <v>0.22366809934331927</v>
      </c>
      <c r="BE26" s="106"/>
    </row>
    <row r="27" spans="1:57" x14ac:dyDescent="0.3">
      <c r="A27" s="94" t="s">
        <v>22</v>
      </c>
      <c r="B27" s="5" t="s">
        <v>84</v>
      </c>
      <c r="C27" s="6" t="s">
        <v>85</v>
      </c>
      <c r="D27" s="6" t="s">
        <v>36</v>
      </c>
      <c r="E27" s="24">
        <v>21.9</v>
      </c>
      <c r="F27" s="24">
        <v>7.4</v>
      </c>
      <c r="G27" s="48">
        <v>236</v>
      </c>
      <c r="H27" s="24">
        <v>8.9</v>
      </c>
      <c r="I27" s="24">
        <v>3.4</v>
      </c>
      <c r="J27" s="24">
        <v>8.6</v>
      </c>
      <c r="K27" s="65">
        <v>6.2</v>
      </c>
      <c r="L27" s="65">
        <v>6</v>
      </c>
      <c r="M27" s="65"/>
      <c r="N27" s="62">
        <f t="shared" si="0"/>
        <v>6.1</v>
      </c>
      <c r="O27" s="43">
        <v>5.4</v>
      </c>
      <c r="P27" s="43">
        <v>5.3</v>
      </c>
      <c r="Q27" s="44">
        <f t="shared" si="1"/>
        <v>5.4</v>
      </c>
      <c r="R27" s="18">
        <v>2.4159999999999999</v>
      </c>
      <c r="S27" s="18">
        <v>2.4319999999999999</v>
      </c>
      <c r="T27" s="23">
        <f t="shared" si="2"/>
        <v>2.4239999999999999</v>
      </c>
      <c r="U27" s="18">
        <v>2.2010000000000001</v>
      </c>
      <c r="V27" s="18">
        <v>2.2029999999999998</v>
      </c>
      <c r="W27" s="23">
        <f t="shared" si="3"/>
        <v>2.202</v>
      </c>
      <c r="X27" s="18">
        <v>0.253</v>
      </c>
      <c r="Y27" s="18">
        <v>0.254</v>
      </c>
      <c r="Z27" s="22">
        <f t="shared" si="4"/>
        <v>0.254</v>
      </c>
      <c r="AA27" s="20">
        <v>1.2419676062143084</v>
      </c>
      <c r="AB27" s="20">
        <v>1.2432065553063556</v>
      </c>
      <c r="AC27" s="22">
        <f t="shared" si="5"/>
        <v>1.2430000000000001</v>
      </c>
      <c r="AD27" s="105">
        <f t="shared" si="6"/>
        <v>5.5023182694367101</v>
      </c>
      <c r="AE27" s="105">
        <f t="shared" si="7"/>
        <v>0.18174157710116853</v>
      </c>
      <c r="AF27" s="103">
        <f t="shared" si="8"/>
        <v>88.741343613907333</v>
      </c>
      <c r="AG27" s="20">
        <v>0.20200000000000001</v>
      </c>
      <c r="AH27" s="20">
        <v>0.19</v>
      </c>
      <c r="AI27" s="22">
        <f t="shared" si="9"/>
        <v>0.19600000000000001</v>
      </c>
      <c r="AJ27" s="34">
        <v>0.127</v>
      </c>
      <c r="AK27" s="34">
        <v>0.127</v>
      </c>
      <c r="AL27" s="35">
        <f t="shared" si="10"/>
        <v>0.127</v>
      </c>
      <c r="AM27" s="34">
        <v>0.122</v>
      </c>
      <c r="AN27" s="34">
        <v>0.11899999999999999</v>
      </c>
      <c r="AO27" s="35">
        <f t="shared" si="11"/>
        <v>0.121</v>
      </c>
      <c r="AP27" s="20">
        <v>17.089965451590228</v>
      </c>
      <c r="AQ27" s="20">
        <v>17.008755364455784</v>
      </c>
      <c r="AR27" s="22">
        <f t="shared" si="12"/>
        <v>17.048999999999999</v>
      </c>
      <c r="AS27" s="103">
        <f t="shared" si="13"/>
        <v>480.89019264942306</v>
      </c>
      <c r="AT27" s="57">
        <v>0.12959999999999999</v>
      </c>
      <c r="AU27" s="57">
        <v>0.12839999999999999</v>
      </c>
      <c r="AV27" s="56">
        <f t="shared" si="14"/>
        <v>0.129</v>
      </c>
      <c r="AW27" s="91">
        <v>8.69</v>
      </c>
      <c r="AX27" s="113">
        <v>6.4601659488185456E-2</v>
      </c>
      <c r="AY27" s="91"/>
      <c r="AZ27" s="91">
        <v>5.16</v>
      </c>
      <c r="BA27" s="113">
        <v>0.35219791639121434</v>
      </c>
      <c r="BC27">
        <f>AF27/AS27</f>
        <v>0.1845355654374953</v>
      </c>
      <c r="BD27" s="106"/>
      <c r="BE27" s="106">
        <f>AE27</f>
        <v>0.18174157710116853</v>
      </c>
    </row>
    <row r="28" spans="1:57" x14ac:dyDescent="0.3">
      <c r="A28" s="98" t="s">
        <v>23</v>
      </c>
      <c r="B28" s="5" t="s">
        <v>86</v>
      </c>
      <c r="C28" s="6" t="s">
        <v>87</v>
      </c>
      <c r="D28" s="6" t="s">
        <v>88</v>
      </c>
      <c r="E28" s="24">
        <v>19.399999999999999</v>
      </c>
      <c r="F28" s="24">
        <v>7.3</v>
      </c>
      <c r="G28" s="48">
        <v>201</v>
      </c>
      <c r="H28" s="24">
        <v>8.9</v>
      </c>
      <c r="I28" s="24">
        <v>2.6</v>
      </c>
      <c r="J28" s="24">
        <v>8.3000000000000007</v>
      </c>
      <c r="K28" s="65">
        <v>6.5</v>
      </c>
      <c r="L28" s="65">
        <v>5.9</v>
      </c>
      <c r="M28" s="65"/>
      <c r="N28" s="62">
        <f t="shared" si="0"/>
        <v>6.2</v>
      </c>
      <c r="O28" s="43">
        <v>5.4</v>
      </c>
      <c r="P28" s="43">
        <v>5.3</v>
      </c>
      <c r="Q28" s="44">
        <f t="shared" si="1"/>
        <v>5.4</v>
      </c>
      <c r="R28" s="18">
        <v>2.2090000000000001</v>
      </c>
      <c r="S28" s="18">
        <v>2.21</v>
      </c>
      <c r="T28" s="23">
        <f t="shared" si="2"/>
        <v>2.21</v>
      </c>
      <c r="U28" s="18">
        <v>2.0070000000000001</v>
      </c>
      <c r="V28" s="18">
        <v>2.008</v>
      </c>
      <c r="W28" s="23">
        <f t="shared" si="3"/>
        <v>2.008</v>
      </c>
      <c r="X28" s="18">
        <v>0.39</v>
      </c>
      <c r="Y28" s="18">
        <v>0.39500000000000002</v>
      </c>
      <c r="Z28" s="22">
        <f t="shared" si="4"/>
        <v>0.39300000000000002</v>
      </c>
      <c r="AA28" s="20">
        <v>1.0021673483143458</v>
      </c>
      <c r="AB28" s="20">
        <v>1.0164989518449667</v>
      </c>
      <c r="AC28" s="22">
        <f t="shared" si="5"/>
        <v>1.0089999999999999</v>
      </c>
      <c r="AD28" s="105">
        <f t="shared" si="6"/>
        <v>4.4664836153351892</v>
      </c>
      <c r="AE28" s="105">
        <f t="shared" si="7"/>
        <v>0.22388977238528493</v>
      </c>
      <c r="AF28" s="103">
        <f t="shared" si="8"/>
        <v>72.035410865995573</v>
      </c>
      <c r="AG28" s="20">
        <v>0.27700000000000002</v>
      </c>
      <c r="AH28" s="20">
        <v>0.27200000000000002</v>
      </c>
      <c r="AI28" s="22">
        <f t="shared" si="9"/>
        <v>0.27500000000000002</v>
      </c>
      <c r="AJ28" s="34">
        <v>0.20899999999999999</v>
      </c>
      <c r="AK28" s="34">
        <v>0.20799999999999999</v>
      </c>
      <c r="AL28" s="35">
        <f t="shared" si="10"/>
        <v>0.20899999999999999</v>
      </c>
      <c r="AM28" s="34">
        <v>0.20699999999999999</v>
      </c>
      <c r="AN28" s="34">
        <v>0.20699999999999999</v>
      </c>
      <c r="AO28" s="35">
        <f t="shared" si="11"/>
        <v>0.20699999999999999</v>
      </c>
      <c r="AP28" s="20">
        <v>13.178117806355239</v>
      </c>
      <c r="AQ28" s="20">
        <v>13.195911728359549</v>
      </c>
      <c r="AR28" s="22">
        <f t="shared" si="12"/>
        <v>13.186999999999999</v>
      </c>
      <c r="AS28" s="103">
        <f t="shared" si="13"/>
        <v>371.95723916170698</v>
      </c>
      <c r="AT28" s="57">
        <v>0.14530000000000001</v>
      </c>
      <c r="AU28" s="57">
        <v>0.14399999999999999</v>
      </c>
      <c r="AV28" s="56">
        <f t="shared" si="14"/>
        <v>0.1447</v>
      </c>
      <c r="AW28" s="91">
        <v>8.49</v>
      </c>
      <c r="AX28" s="113">
        <v>9.8098079166490187E-2</v>
      </c>
      <c r="AY28" s="91">
        <v>2.58</v>
      </c>
      <c r="AZ28" s="91"/>
      <c r="BA28" s="113">
        <v>6.4430456208537448E-2</v>
      </c>
      <c r="BB28">
        <f>AF28/AS28</f>
        <v>0.19366583919254884</v>
      </c>
      <c r="BD28" s="106">
        <f>AE28</f>
        <v>0.22388977238528493</v>
      </c>
      <c r="BE28" s="106"/>
    </row>
    <row r="29" spans="1:57" x14ac:dyDescent="0.3">
      <c r="A29" s="94" t="s">
        <v>24</v>
      </c>
      <c r="B29" s="5" t="s">
        <v>89</v>
      </c>
      <c r="C29" s="6" t="s">
        <v>42</v>
      </c>
      <c r="D29" s="6" t="s">
        <v>36</v>
      </c>
      <c r="E29" s="24">
        <v>23.1</v>
      </c>
      <c r="F29" s="24">
        <v>7.5</v>
      </c>
      <c r="G29" s="48">
        <v>245</v>
      </c>
      <c r="H29" s="24">
        <v>9.8000000000000007</v>
      </c>
      <c r="I29" s="24">
        <v>2.8</v>
      </c>
      <c r="J29" s="24">
        <v>8.1999999999999993</v>
      </c>
      <c r="K29" s="65">
        <v>6</v>
      </c>
      <c r="L29" s="65">
        <v>5.7</v>
      </c>
      <c r="M29" s="65"/>
      <c r="N29" s="62">
        <f t="shared" si="0"/>
        <v>5.9</v>
      </c>
      <c r="O29" s="43">
        <v>5.2</v>
      </c>
      <c r="P29" s="43">
        <v>5</v>
      </c>
      <c r="Q29" s="44">
        <f t="shared" si="1"/>
        <v>5.0999999999999996</v>
      </c>
      <c r="R29" s="18">
        <v>2.379</v>
      </c>
      <c r="S29" s="18">
        <v>2.4220000000000002</v>
      </c>
      <c r="T29" s="23">
        <f t="shared" si="2"/>
        <v>2.4009999999999998</v>
      </c>
      <c r="U29" s="18">
        <v>2.2400000000000002</v>
      </c>
      <c r="V29" s="18">
        <v>2.2370000000000001</v>
      </c>
      <c r="W29" s="23">
        <f t="shared" si="3"/>
        <v>2.2389999999999999</v>
      </c>
      <c r="X29" s="18">
        <v>0.14499999999999999</v>
      </c>
      <c r="Y29" s="18">
        <v>0.13800000000000001</v>
      </c>
      <c r="Z29" s="22">
        <f t="shared" si="4"/>
        <v>0.14199999999999999</v>
      </c>
      <c r="AA29" s="20">
        <v>1.5881710509608422</v>
      </c>
      <c r="AB29" s="20">
        <v>1.447074100216452</v>
      </c>
      <c r="AC29" s="22">
        <f t="shared" si="5"/>
        <v>1.518</v>
      </c>
      <c r="AD29" s="105">
        <f t="shared" si="6"/>
        <v>6.7196453201970447</v>
      </c>
      <c r="AE29" s="105">
        <f t="shared" si="7"/>
        <v>0.14881737835095682</v>
      </c>
      <c r="AF29" s="103">
        <f t="shared" si="8"/>
        <v>108.37438423645322</v>
      </c>
      <c r="AG29" s="20">
        <v>0.189</v>
      </c>
      <c r="AH29" s="20">
        <v>0.186</v>
      </c>
      <c r="AI29" s="22">
        <f t="shared" si="9"/>
        <v>0.188</v>
      </c>
      <c r="AJ29" s="34">
        <v>0.12</v>
      </c>
      <c r="AK29" s="34">
        <v>0.12</v>
      </c>
      <c r="AL29" s="35">
        <f t="shared" si="10"/>
        <v>0.12</v>
      </c>
      <c r="AM29" s="34">
        <v>0.115</v>
      </c>
      <c r="AN29" s="34">
        <v>0.114</v>
      </c>
      <c r="AO29" s="35">
        <f t="shared" si="11"/>
        <v>0.115</v>
      </c>
      <c r="AP29" s="20">
        <v>19.133356920568573</v>
      </c>
      <c r="AQ29" s="20">
        <v>17.386667740150603</v>
      </c>
      <c r="AR29" s="22">
        <f t="shared" si="12"/>
        <v>18.260000000000002</v>
      </c>
      <c r="AS29" s="103">
        <f t="shared" si="13"/>
        <v>515.04809183990074</v>
      </c>
      <c r="AT29" s="57">
        <v>0.124</v>
      </c>
      <c r="AU29" s="57">
        <v>0.1226</v>
      </c>
      <c r="AV29" s="56">
        <f t="shared" si="14"/>
        <v>0.12330000000000001</v>
      </c>
      <c r="AW29" s="91">
        <v>9.24</v>
      </c>
      <c r="AX29" s="113">
        <v>5.3437594583090074E-2</v>
      </c>
      <c r="AY29" s="91"/>
      <c r="AZ29" s="91">
        <v>6.7</v>
      </c>
      <c r="BA29" s="113">
        <v>6.5909265389586039E-2</v>
      </c>
      <c r="BC29">
        <f>AF29/AS29</f>
        <v>0.21041604843017392</v>
      </c>
      <c r="BD29" s="106"/>
      <c r="BE29" s="106">
        <f>AE29</f>
        <v>0.14881737835095682</v>
      </c>
    </row>
    <row r="30" spans="1:57" x14ac:dyDescent="0.3">
      <c r="A30" s="98" t="s">
        <v>25</v>
      </c>
      <c r="B30" s="5" t="s">
        <v>90</v>
      </c>
      <c r="C30" s="6" t="s">
        <v>44</v>
      </c>
      <c r="D30" s="6" t="s">
        <v>91</v>
      </c>
      <c r="E30" s="24">
        <v>20.100000000000001</v>
      </c>
      <c r="F30" s="24">
        <v>7.4</v>
      </c>
      <c r="G30" s="48">
        <v>227</v>
      </c>
      <c r="H30" s="24">
        <v>10.3</v>
      </c>
      <c r="I30" s="24">
        <v>1.2</v>
      </c>
      <c r="J30" s="24">
        <v>6.1</v>
      </c>
      <c r="K30" s="65">
        <v>4.4000000000000004</v>
      </c>
      <c r="L30" s="65">
        <v>4.4000000000000004</v>
      </c>
      <c r="M30" s="65"/>
      <c r="N30" s="62">
        <f t="shared" si="0"/>
        <v>4.4000000000000004</v>
      </c>
      <c r="O30" s="43">
        <v>4.2</v>
      </c>
      <c r="P30" s="43">
        <v>4.0999999999999996</v>
      </c>
      <c r="Q30" s="44">
        <f t="shared" si="1"/>
        <v>4.2</v>
      </c>
      <c r="R30" s="18">
        <v>1.8440000000000001</v>
      </c>
      <c r="S30" s="18">
        <v>1.8320000000000001</v>
      </c>
      <c r="T30" s="23">
        <f t="shared" si="2"/>
        <v>1.8380000000000001</v>
      </c>
      <c r="U30" s="18">
        <v>1.7350000000000001</v>
      </c>
      <c r="V30" s="18">
        <v>1.6930000000000001</v>
      </c>
      <c r="W30" s="23">
        <f t="shared" si="3"/>
        <v>1.714</v>
      </c>
      <c r="X30" s="18">
        <v>3.7999999999999999E-2</v>
      </c>
      <c r="Y30" s="18">
        <v>4.1000000000000002E-2</v>
      </c>
      <c r="Z30" s="22">
        <f t="shared" si="4"/>
        <v>0.04</v>
      </c>
      <c r="AA30" s="20">
        <v>1.2646673325034976</v>
      </c>
      <c r="AB30" s="20">
        <v>1.2596476163664605</v>
      </c>
      <c r="AC30" s="22">
        <f t="shared" si="5"/>
        <v>1.262</v>
      </c>
      <c r="AD30" s="105">
        <f t="shared" si="6"/>
        <v>5.5864245020346974</v>
      </c>
      <c r="AE30" s="105">
        <f t="shared" si="7"/>
        <v>0.17900537269156294</v>
      </c>
      <c r="AF30" s="103">
        <f t="shared" si="8"/>
        <v>90.097808238737784</v>
      </c>
      <c r="AG30" s="20">
        <v>6.4000000000000001E-2</v>
      </c>
      <c r="AH30" s="20">
        <v>6.5000000000000002E-2</v>
      </c>
      <c r="AI30" s="22">
        <f t="shared" si="9"/>
        <v>6.5000000000000002E-2</v>
      </c>
      <c r="AJ30" s="34">
        <v>3.1E-2</v>
      </c>
      <c r="AK30" s="34">
        <v>2.8000000000000001E-2</v>
      </c>
      <c r="AL30" s="35">
        <f t="shared" si="10"/>
        <v>0.03</v>
      </c>
      <c r="AM30" s="34">
        <v>2.1999999999999999E-2</v>
      </c>
      <c r="AN30" s="34">
        <v>0.02</v>
      </c>
      <c r="AO30" s="35">
        <f t="shared" si="11"/>
        <v>2.1000000000000001E-2</v>
      </c>
      <c r="AP30" s="20">
        <v>15.691557216725021</v>
      </c>
      <c r="AQ30" s="20">
        <v>15.623572266657218</v>
      </c>
      <c r="AR30" s="22">
        <f t="shared" si="12"/>
        <v>15.657999999999999</v>
      </c>
      <c r="AS30" s="103">
        <f t="shared" si="13"/>
        <v>441.65514907060043</v>
      </c>
      <c r="AT30" s="57">
        <v>0.1038</v>
      </c>
      <c r="AU30" s="57">
        <v>0.1032</v>
      </c>
      <c r="AV30" s="56">
        <f t="shared" si="14"/>
        <v>0.10349999999999999</v>
      </c>
      <c r="AW30" s="91">
        <v>9.4600000000000009</v>
      </c>
      <c r="AX30" s="113">
        <v>6.6150710535555504E-2</v>
      </c>
      <c r="AY30" s="91">
        <v>3.75</v>
      </c>
      <c r="AZ30" s="91"/>
      <c r="BA30" s="113">
        <v>0.39150809024268879</v>
      </c>
      <c r="BB30">
        <f>AF30/AS30</f>
        <v>0.20400035735649324</v>
      </c>
      <c r="BD30" s="106">
        <f>AE30</f>
        <v>0.17900537269156294</v>
      </c>
      <c r="BE30" s="106"/>
    </row>
    <row r="31" spans="1:57" x14ac:dyDescent="0.3">
      <c r="A31" s="94" t="s">
        <v>26</v>
      </c>
      <c r="B31" s="5" t="s">
        <v>92</v>
      </c>
      <c r="C31" s="6" t="s">
        <v>93</v>
      </c>
      <c r="D31" s="6" t="s">
        <v>36</v>
      </c>
      <c r="E31" s="24">
        <v>22.7</v>
      </c>
      <c r="F31" s="24">
        <v>8.4</v>
      </c>
      <c r="G31" s="48">
        <v>228</v>
      </c>
      <c r="H31" s="24">
        <v>10.199999999999999</v>
      </c>
      <c r="I31" s="24">
        <v>4.0999999999999996</v>
      </c>
      <c r="J31" s="24">
        <v>8.5</v>
      </c>
      <c r="K31" s="65">
        <v>6.1</v>
      </c>
      <c r="L31" s="65">
        <v>5.3</v>
      </c>
      <c r="M31" s="65"/>
      <c r="N31" s="62">
        <f t="shared" si="0"/>
        <v>5.7</v>
      </c>
      <c r="O31" s="43">
        <v>4.5999999999999996</v>
      </c>
      <c r="P31" s="43">
        <v>4.5999999999999996</v>
      </c>
      <c r="Q31" s="44">
        <f t="shared" si="1"/>
        <v>4.5999999999999996</v>
      </c>
      <c r="R31" s="18">
        <v>2.2519999999999998</v>
      </c>
      <c r="S31" s="18">
        <v>2.3079999999999998</v>
      </c>
      <c r="T31" s="23">
        <f t="shared" si="2"/>
        <v>2.2799999999999998</v>
      </c>
      <c r="U31" s="18">
        <v>1.859</v>
      </c>
      <c r="V31" s="18">
        <v>1.86</v>
      </c>
      <c r="W31" s="23">
        <f t="shared" si="3"/>
        <v>1.86</v>
      </c>
      <c r="X31" s="18">
        <v>7.5999999999999998E-2</v>
      </c>
      <c r="Y31" s="18">
        <v>8.2000000000000003E-2</v>
      </c>
      <c r="Z31" s="22">
        <f t="shared" si="4"/>
        <v>7.9000000000000001E-2</v>
      </c>
      <c r="AA31" s="20">
        <v>1.2609170026981726</v>
      </c>
      <c r="AB31" s="20">
        <v>1.2668475074496668</v>
      </c>
      <c r="AC31" s="22">
        <f t="shared" si="5"/>
        <v>1.264</v>
      </c>
      <c r="AD31" s="105">
        <f t="shared" si="6"/>
        <v>5.5952777896765902</v>
      </c>
      <c r="AE31" s="105">
        <f t="shared" si="7"/>
        <v>0.17872213634236747</v>
      </c>
      <c r="AF31" s="103">
        <f t="shared" si="8"/>
        <v>90.240593988719937</v>
      </c>
      <c r="AG31" s="20">
        <v>0.185</v>
      </c>
      <c r="AH31" s="20">
        <v>0.185</v>
      </c>
      <c r="AI31" s="22">
        <f t="shared" si="9"/>
        <v>0.185</v>
      </c>
      <c r="AJ31" s="34">
        <v>9.4E-2</v>
      </c>
      <c r="AK31" s="34">
        <v>9.9000000000000005E-2</v>
      </c>
      <c r="AL31" s="35">
        <f t="shared" si="10"/>
        <v>9.7000000000000003E-2</v>
      </c>
      <c r="AM31" s="34">
        <v>9.0999999999999998E-2</v>
      </c>
      <c r="AN31" s="34">
        <v>9.0999999999999998E-2</v>
      </c>
      <c r="AO31" s="35">
        <f t="shared" si="11"/>
        <v>9.0999999999999998E-2</v>
      </c>
      <c r="AP31" s="20">
        <v>16.633522864373287</v>
      </c>
      <c r="AQ31" s="20">
        <v>16.561702888903142</v>
      </c>
      <c r="AR31" s="22">
        <f t="shared" si="12"/>
        <v>16.597999999999999</v>
      </c>
      <c r="AS31" s="103">
        <f t="shared" si="13"/>
        <v>468.16912532084723</v>
      </c>
      <c r="AT31" s="57">
        <v>0.106</v>
      </c>
      <c r="AU31" s="57">
        <v>0.1051</v>
      </c>
      <c r="AV31" s="56">
        <f t="shared" si="14"/>
        <v>0.1056</v>
      </c>
      <c r="AW31" s="91">
        <v>10.51</v>
      </c>
      <c r="AX31" s="113">
        <v>4.2516380552244645E-2</v>
      </c>
      <c r="AY31" s="91"/>
      <c r="AZ31" s="91">
        <v>9.89</v>
      </c>
      <c r="BA31" s="113">
        <v>0.2711261602926448</v>
      </c>
      <c r="BC31">
        <f>AF31/AS31</f>
        <v>0.19275212547789425</v>
      </c>
      <c r="BD31" s="106"/>
      <c r="BE31" s="106">
        <f>AE31</f>
        <v>0.17872213634236747</v>
      </c>
    </row>
    <row r="32" spans="1:57" x14ac:dyDescent="0.3">
      <c r="A32" s="98" t="s">
        <v>27</v>
      </c>
      <c r="B32" s="5" t="s">
        <v>94</v>
      </c>
      <c r="C32" s="6" t="s">
        <v>95</v>
      </c>
      <c r="D32" s="6" t="s">
        <v>96</v>
      </c>
      <c r="E32" s="24">
        <v>18.100000000000001</v>
      </c>
      <c r="F32" s="24">
        <v>7.3</v>
      </c>
      <c r="G32" s="48">
        <v>179</v>
      </c>
      <c r="H32" s="24">
        <v>7.4</v>
      </c>
      <c r="I32" s="24">
        <v>0.5</v>
      </c>
      <c r="J32" s="24">
        <v>2.8</v>
      </c>
      <c r="K32" s="65">
        <v>1.9</v>
      </c>
      <c r="L32" s="65">
        <v>1.9</v>
      </c>
      <c r="M32" s="65"/>
      <c r="N32" s="62">
        <f t="shared" si="0"/>
        <v>1.9</v>
      </c>
      <c r="O32" s="43">
        <v>1.9</v>
      </c>
      <c r="P32" s="43">
        <v>1.9</v>
      </c>
      <c r="Q32" s="44">
        <f t="shared" si="1"/>
        <v>1.9</v>
      </c>
      <c r="R32" s="18">
        <v>0.52400000000000002</v>
      </c>
      <c r="S32" s="18">
        <v>0.55000000000000004</v>
      </c>
      <c r="T32" s="23">
        <f t="shared" si="2"/>
        <v>0.53700000000000003</v>
      </c>
      <c r="U32" s="18">
        <v>0.45800000000000002</v>
      </c>
      <c r="V32" s="18">
        <v>0.46</v>
      </c>
      <c r="W32" s="23">
        <f t="shared" si="3"/>
        <v>0.45900000000000002</v>
      </c>
      <c r="X32" s="18">
        <v>2.1000000000000001E-2</v>
      </c>
      <c r="Y32" s="18">
        <v>2.5000000000000001E-2</v>
      </c>
      <c r="Z32" s="22">
        <f t="shared" si="4"/>
        <v>2.3E-2</v>
      </c>
      <c r="AA32" s="20">
        <v>0.30113629165231354</v>
      </c>
      <c r="AB32" s="20">
        <v>0.31400223504462454</v>
      </c>
      <c r="AC32" s="22">
        <f t="shared" si="5"/>
        <v>0.308</v>
      </c>
      <c r="AD32" s="105">
        <f t="shared" si="6"/>
        <v>1.3634062968515741</v>
      </c>
      <c r="AE32" s="105">
        <f t="shared" si="7"/>
        <v>0.73345707901543011</v>
      </c>
      <c r="AF32" s="103">
        <f t="shared" si="8"/>
        <v>21.98900549725137</v>
      </c>
      <c r="AG32" s="20">
        <v>3.7999999999999999E-2</v>
      </c>
      <c r="AH32" s="20">
        <v>3.5999999999999997E-2</v>
      </c>
      <c r="AI32" s="22">
        <f t="shared" si="9"/>
        <v>3.6999999999999998E-2</v>
      </c>
      <c r="AJ32" s="34">
        <v>1.4999999999999999E-2</v>
      </c>
      <c r="AK32" s="34">
        <v>1.4999999999999999E-2</v>
      </c>
      <c r="AL32" s="35">
        <f t="shared" si="10"/>
        <v>1.4999999999999999E-2</v>
      </c>
      <c r="AM32" s="34">
        <v>1.4E-2</v>
      </c>
      <c r="AN32" s="34">
        <v>1.2E-2</v>
      </c>
      <c r="AO32" s="35">
        <f t="shared" si="11"/>
        <v>1.2999999999999999E-2</v>
      </c>
      <c r="AP32" s="20">
        <v>9.8316395550853226</v>
      </c>
      <c r="AQ32" s="20">
        <v>9.9136479018707941</v>
      </c>
      <c r="AR32" s="22">
        <f t="shared" si="12"/>
        <v>9.8729999999999993</v>
      </c>
      <c r="AS32" s="103">
        <f t="shared" si="13"/>
        <v>278.48136970073051</v>
      </c>
      <c r="AT32" s="57">
        <v>4.2700000000000002E-2</v>
      </c>
      <c r="AU32" s="57">
        <v>4.19E-2</v>
      </c>
      <c r="AV32" s="56">
        <f t="shared" si="14"/>
        <v>4.2299999999999997E-2</v>
      </c>
      <c r="AW32" s="91">
        <v>15.24</v>
      </c>
      <c r="AX32" s="113">
        <v>6.9225294258746795E-3</v>
      </c>
      <c r="AY32" s="91">
        <v>5.65</v>
      </c>
      <c r="AZ32" s="91"/>
      <c r="BA32" s="113">
        <v>2.4994374216498999E-2</v>
      </c>
      <c r="BB32">
        <f>AF32/AS32</f>
        <v>7.8960418504411309E-2</v>
      </c>
      <c r="BD32" s="106">
        <f>AE32</f>
        <v>0.73345707901543011</v>
      </c>
      <c r="BE32" s="106"/>
    </row>
    <row r="33" spans="1:57" x14ac:dyDescent="0.3">
      <c r="A33" s="94" t="s">
        <v>28</v>
      </c>
      <c r="B33" s="5" t="s">
        <v>97</v>
      </c>
      <c r="C33" s="6" t="s">
        <v>98</v>
      </c>
      <c r="D33" s="6" t="s">
        <v>36</v>
      </c>
      <c r="E33" s="24">
        <v>22.9</v>
      </c>
      <c r="F33" s="24">
        <v>8.8000000000000007</v>
      </c>
      <c r="G33" s="48">
        <v>228</v>
      </c>
      <c r="H33" s="24">
        <v>9.6</v>
      </c>
      <c r="I33" s="24">
        <v>2.5</v>
      </c>
      <c r="J33" s="24">
        <v>6.2</v>
      </c>
      <c r="K33" s="65">
        <v>4.9000000000000004</v>
      </c>
      <c r="L33" s="65">
        <v>4.7</v>
      </c>
      <c r="M33" s="65"/>
      <c r="N33" s="62">
        <f t="shared" si="0"/>
        <v>4.8</v>
      </c>
      <c r="O33" s="43">
        <v>3.9</v>
      </c>
      <c r="P33" s="43">
        <v>3.8</v>
      </c>
      <c r="Q33" s="44">
        <f t="shared" si="1"/>
        <v>3.9</v>
      </c>
      <c r="R33" s="18">
        <v>1.603</v>
      </c>
      <c r="S33" s="18">
        <v>1.633</v>
      </c>
      <c r="T33" s="23">
        <f t="shared" si="2"/>
        <v>1.6180000000000001</v>
      </c>
      <c r="U33" s="18">
        <v>1.397</v>
      </c>
      <c r="V33" s="18">
        <v>1.383</v>
      </c>
      <c r="W33" s="23">
        <f t="shared" si="3"/>
        <v>1.39</v>
      </c>
      <c r="X33" s="18">
        <v>4.2000000000000003E-2</v>
      </c>
      <c r="Y33" s="18">
        <v>4.8000000000000001E-2</v>
      </c>
      <c r="Z33" s="22">
        <f t="shared" si="4"/>
        <v>4.4999999999999998E-2</v>
      </c>
      <c r="AA33" s="20">
        <v>0.91886950965600656</v>
      </c>
      <c r="AB33" s="20">
        <v>0.92519663200997515</v>
      </c>
      <c r="AC33" s="22">
        <f t="shared" si="5"/>
        <v>0.92200000000000004</v>
      </c>
      <c r="AD33" s="105">
        <f t="shared" si="6"/>
        <v>4.0813656029128289</v>
      </c>
      <c r="AE33" s="105">
        <f t="shared" si="7"/>
        <v>0.24501603073400488</v>
      </c>
      <c r="AF33" s="103">
        <f t="shared" si="8"/>
        <v>65.82423074177197</v>
      </c>
      <c r="AG33" s="20">
        <v>0.11899999999999999</v>
      </c>
      <c r="AH33" s="20">
        <v>0.115</v>
      </c>
      <c r="AI33" s="22">
        <f t="shared" si="9"/>
        <v>0.11700000000000001</v>
      </c>
      <c r="AJ33" s="34">
        <v>6.2E-2</v>
      </c>
      <c r="AK33" s="34">
        <v>6.5000000000000002E-2</v>
      </c>
      <c r="AL33" s="35">
        <f t="shared" si="10"/>
        <v>6.4000000000000001E-2</v>
      </c>
      <c r="AM33" s="34">
        <v>0.06</v>
      </c>
      <c r="AN33" s="34">
        <v>6.0999999999999999E-2</v>
      </c>
      <c r="AO33" s="35">
        <f t="shared" si="11"/>
        <v>6.0999999999999999E-2</v>
      </c>
      <c r="AP33" s="20">
        <v>14.959279818512311</v>
      </c>
      <c r="AQ33" s="20">
        <v>14.950618262272654</v>
      </c>
      <c r="AR33" s="22">
        <f t="shared" si="12"/>
        <v>14.955</v>
      </c>
      <c r="AS33" s="103">
        <f t="shared" si="13"/>
        <v>421.82607959834138</v>
      </c>
      <c r="AT33" s="57">
        <v>8.9800000000000005E-2</v>
      </c>
      <c r="AU33" s="57">
        <v>8.8800000000000004E-2</v>
      </c>
      <c r="AV33" s="56">
        <f t="shared" si="14"/>
        <v>8.9300000000000004E-2</v>
      </c>
      <c r="AW33" s="91">
        <v>12.19</v>
      </c>
      <c r="AX33" s="113">
        <v>1.3582150186545209E-2</v>
      </c>
      <c r="AY33" s="91"/>
      <c r="AZ33" s="91">
        <v>9.81</v>
      </c>
      <c r="BA33" s="113">
        <v>0.26841724128498756</v>
      </c>
      <c r="BC33">
        <f>AF33/AS33</f>
        <v>0.15604590120281125</v>
      </c>
      <c r="BD33" s="106"/>
      <c r="BE33" s="106">
        <f>AE33</f>
        <v>0.24501603073400488</v>
      </c>
    </row>
    <row r="34" spans="1:57" x14ac:dyDescent="0.3">
      <c r="A34" s="98" t="s">
        <v>29</v>
      </c>
      <c r="B34" s="5" t="s">
        <v>99</v>
      </c>
      <c r="C34" s="6" t="s">
        <v>44</v>
      </c>
      <c r="D34" s="6" t="s">
        <v>100</v>
      </c>
      <c r="E34" s="24">
        <v>20.3</v>
      </c>
      <c r="F34" s="24">
        <v>7.6</v>
      </c>
      <c r="G34" s="48">
        <v>248</v>
      </c>
      <c r="H34" s="24">
        <v>5.2</v>
      </c>
      <c r="I34" s="24">
        <v>2</v>
      </c>
      <c r="J34" s="24">
        <v>7.2</v>
      </c>
      <c r="K34" s="65">
        <v>5.8</v>
      </c>
      <c r="L34" s="65">
        <v>5.4</v>
      </c>
      <c r="M34" s="65"/>
      <c r="N34" s="62">
        <f t="shared" si="0"/>
        <v>5.6</v>
      </c>
      <c r="O34" s="43">
        <v>4.8</v>
      </c>
      <c r="P34" s="43">
        <v>4.8</v>
      </c>
      <c r="Q34" s="44">
        <f t="shared" si="1"/>
        <v>4.8</v>
      </c>
      <c r="R34" s="18">
        <v>1.89</v>
      </c>
      <c r="S34" s="18">
        <v>1.923</v>
      </c>
      <c r="T34" s="23">
        <f t="shared" si="2"/>
        <v>1.907</v>
      </c>
      <c r="U34" s="18">
        <v>1.6930000000000001</v>
      </c>
      <c r="V34" s="18">
        <v>1.681</v>
      </c>
      <c r="W34" s="23">
        <f t="shared" si="3"/>
        <v>1.6870000000000001</v>
      </c>
      <c r="X34" s="18">
        <v>0.17399999999999999</v>
      </c>
      <c r="Y34" s="18">
        <v>0.17499999999999999</v>
      </c>
      <c r="Z34" s="22">
        <f t="shared" si="4"/>
        <v>0.17499999999999999</v>
      </c>
      <c r="AA34" s="20">
        <v>0.97185235569202899</v>
      </c>
      <c r="AB34" s="20">
        <v>0.97033286742617164</v>
      </c>
      <c r="AC34" s="22">
        <f t="shared" si="5"/>
        <v>0.97099999999999997</v>
      </c>
      <c r="AD34" s="105">
        <f t="shared" si="6"/>
        <v>4.2982711501392163</v>
      </c>
      <c r="AE34" s="105">
        <f t="shared" si="7"/>
        <v>0.2326516790285813</v>
      </c>
      <c r="AF34" s="103">
        <f t="shared" si="8"/>
        <v>69.322481616334699</v>
      </c>
      <c r="AG34" s="20">
        <v>0.20899999999999999</v>
      </c>
      <c r="AH34" s="20">
        <v>0.20899999999999999</v>
      </c>
      <c r="AI34" s="22">
        <f t="shared" si="9"/>
        <v>0.20899999999999999</v>
      </c>
      <c r="AJ34" s="34">
        <v>0.105</v>
      </c>
      <c r="AK34" s="34">
        <v>0.104</v>
      </c>
      <c r="AL34" s="35">
        <f t="shared" si="10"/>
        <v>0.105</v>
      </c>
      <c r="AM34" s="34">
        <v>0.104</v>
      </c>
      <c r="AN34" s="34">
        <v>0.10299999999999999</v>
      </c>
      <c r="AO34" s="35">
        <f t="shared" si="11"/>
        <v>0.104</v>
      </c>
      <c r="AP34" s="20">
        <v>16.229721333453462</v>
      </c>
      <c r="AQ34" s="20">
        <v>16.032046596109844</v>
      </c>
      <c r="AR34" s="22">
        <f t="shared" si="12"/>
        <v>16.131</v>
      </c>
      <c r="AS34" s="103">
        <f t="shared" si="13"/>
        <v>454.99675626886295</v>
      </c>
      <c r="AT34" s="57">
        <v>0.12540000000000001</v>
      </c>
      <c r="AU34" s="57">
        <v>0.1242</v>
      </c>
      <c r="AV34" s="56">
        <f t="shared" si="14"/>
        <v>0.12479999999999999</v>
      </c>
      <c r="AW34" s="91">
        <v>10.33</v>
      </c>
      <c r="AX34" s="113">
        <v>3.5940168693270991E-2</v>
      </c>
      <c r="AY34" s="91">
        <v>3.47</v>
      </c>
      <c r="AZ34" s="91"/>
      <c r="BA34" s="113">
        <v>5.5069263986773649E-2</v>
      </c>
      <c r="BB34">
        <f>AF34/AS34</f>
        <v>0.15235818862711017</v>
      </c>
      <c r="BD34" s="106">
        <f>AE34</f>
        <v>0.2326516790285813</v>
      </c>
      <c r="BE34" s="106"/>
    </row>
    <row r="35" spans="1:57" x14ac:dyDescent="0.3">
      <c r="A35" s="98" t="s">
        <v>30</v>
      </c>
      <c r="B35" s="5" t="s">
        <v>101</v>
      </c>
      <c r="C35" s="6" t="s">
        <v>44</v>
      </c>
      <c r="D35" s="6" t="s">
        <v>88</v>
      </c>
      <c r="E35" s="24">
        <v>22.5</v>
      </c>
      <c r="F35" s="24">
        <v>7.8</v>
      </c>
      <c r="G35" s="48">
        <v>348</v>
      </c>
      <c r="H35" s="24">
        <v>9.1999999999999993</v>
      </c>
      <c r="I35" s="24">
        <v>5.2</v>
      </c>
      <c r="J35" s="24">
        <v>9.6</v>
      </c>
      <c r="K35" s="65">
        <v>8.1999999999999993</v>
      </c>
      <c r="L35" s="65">
        <v>6.9</v>
      </c>
      <c r="M35" s="65"/>
      <c r="N35" s="62">
        <f t="shared" si="0"/>
        <v>7.6</v>
      </c>
      <c r="O35" s="43">
        <v>5.9</v>
      </c>
      <c r="P35" s="43">
        <v>5.7</v>
      </c>
      <c r="Q35" s="44">
        <f t="shared" si="1"/>
        <v>5.8</v>
      </c>
      <c r="R35" s="18">
        <v>4.327</v>
      </c>
      <c r="S35" s="18">
        <v>4.2670000000000003</v>
      </c>
      <c r="T35" s="23">
        <f t="shared" si="2"/>
        <v>4.2969999999999997</v>
      </c>
      <c r="U35" s="18">
        <v>4.0330000000000004</v>
      </c>
      <c r="V35" s="18">
        <v>4.0279999999999996</v>
      </c>
      <c r="W35" s="23">
        <f t="shared" si="3"/>
        <v>4.0309999999999997</v>
      </c>
      <c r="X35" s="18">
        <v>0.45900000000000002</v>
      </c>
      <c r="Y35" s="18">
        <v>0.45200000000000001</v>
      </c>
      <c r="Z35" s="22">
        <f t="shared" si="4"/>
        <v>0.45600000000000002</v>
      </c>
      <c r="AA35" s="20">
        <v>2.3258952017023291</v>
      </c>
      <c r="AB35" s="20">
        <v>2.3113786135127796</v>
      </c>
      <c r="AC35" s="22">
        <f t="shared" si="5"/>
        <v>2.319</v>
      </c>
      <c r="AD35" s="105">
        <f t="shared" si="6"/>
        <v>10.265387020775327</v>
      </c>
      <c r="AE35" s="105">
        <f t="shared" si="7"/>
        <v>9.7414739256900584E-2</v>
      </c>
      <c r="AF35" s="103">
        <f t="shared" si="8"/>
        <v>165.56007710430498</v>
      </c>
      <c r="AG35" s="20">
        <v>0.22900000000000001</v>
      </c>
      <c r="AH35" s="20">
        <v>0.20499999999999999</v>
      </c>
      <c r="AI35" s="22">
        <f t="shared" si="9"/>
        <v>0.217</v>
      </c>
      <c r="AJ35" s="34">
        <v>8.8999999999999996E-2</v>
      </c>
      <c r="AK35" s="34">
        <v>8.5000000000000006E-2</v>
      </c>
      <c r="AL35" s="35">
        <f t="shared" si="10"/>
        <v>8.6999999999999994E-2</v>
      </c>
      <c r="AM35" s="34">
        <v>7.9000000000000001E-2</v>
      </c>
      <c r="AN35" s="34">
        <v>7.6999999999999999E-2</v>
      </c>
      <c r="AO35" s="35">
        <f t="shared" si="11"/>
        <v>7.8E-2</v>
      </c>
      <c r="AP35" s="20">
        <v>42.588554072845504</v>
      </c>
      <c r="AQ35" s="20">
        <v>42.104876413757296</v>
      </c>
      <c r="AR35" s="22">
        <f t="shared" si="12"/>
        <v>42.347000000000001</v>
      </c>
      <c r="AS35" s="223">
        <f t="shared" si="13"/>
        <v>1194.4546300736188</v>
      </c>
      <c r="AT35" s="57">
        <v>0.14169999999999999</v>
      </c>
      <c r="AU35" s="57">
        <v>0.14030000000000001</v>
      </c>
      <c r="AV35" s="56">
        <f t="shared" si="14"/>
        <v>0.14099999999999999</v>
      </c>
      <c r="AW35" s="91">
        <v>10.06</v>
      </c>
      <c r="AX35" s="113">
        <v>4.6198522442654488E-2</v>
      </c>
      <c r="AY35" s="91">
        <v>1.24</v>
      </c>
      <c r="AZ35" s="91"/>
      <c r="BA35" s="113">
        <v>0.26169205970488624</v>
      </c>
      <c r="BB35">
        <f>AF35/AS35</f>
        <v>0.13860725467161603</v>
      </c>
      <c r="BD35" s="106">
        <f>AE35</f>
        <v>9.7414739256900584E-2</v>
      </c>
      <c r="BE35" s="106"/>
    </row>
    <row r="36" spans="1:57" x14ac:dyDescent="0.3">
      <c r="A36" s="94" t="s">
        <v>31</v>
      </c>
      <c r="B36" s="5" t="s">
        <v>102</v>
      </c>
      <c r="C36" s="6" t="s">
        <v>103</v>
      </c>
      <c r="D36" s="6" t="s">
        <v>36</v>
      </c>
      <c r="E36" s="24">
        <v>23.1</v>
      </c>
      <c r="F36" s="24">
        <v>8.9</v>
      </c>
      <c r="G36" s="48">
        <v>227</v>
      </c>
      <c r="H36" s="24">
        <v>9.8000000000000007</v>
      </c>
      <c r="I36" s="24">
        <v>3.6</v>
      </c>
      <c r="J36" s="24">
        <v>7.3</v>
      </c>
      <c r="K36" s="65">
        <v>4.0999999999999996</v>
      </c>
      <c r="L36" s="65">
        <v>4.8</v>
      </c>
      <c r="M36" s="65"/>
      <c r="N36" s="62">
        <f t="shared" si="0"/>
        <v>4.5</v>
      </c>
      <c r="O36" s="43">
        <v>4</v>
      </c>
      <c r="P36" s="43">
        <v>3.7</v>
      </c>
      <c r="Q36" s="44">
        <f t="shared" si="1"/>
        <v>3.9</v>
      </c>
      <c r="R36" s="18">
        <v>1.494</v>
      </c>
      <c r="S36" s="18">
        <v>1.552</v>
      </c>
      <c r="T36" s="23">
        <f t="shared" si="2"/>
        <v>1.5229999999999999</v>
      </c>
      <c r="U36" s="18">
        <v>1.1890000000000001</v>
      </c>
      <c r="V36" s="18">
        <v>1.18</v>
      </c>
      <c r="W36" s="23">
        <f t="shared" si="3"/>
        <v>1.1850000000000001</v>
      </c>
      <c r="X36" s="18">
        <v>6.0999999999999999E-2</v>
      </c>
      <c r="Y36" s="18">
        <v>6.3E-2</v>
      </c>
      <c r="Z36" s="22">
        <f t="shared" si="4"/>
        <v>6.2E-2</v>
      </c>
      <c r="AA36" s="20">
        <v>0.68017557960841957</v>
      </c>
      <c r="AB36" s="20">
        <v>0.68204765224696484</v>
      </c>
      <c r="AC36" s="22">
        <f t="shared" si="5"/>
        <v>0.68100000000000005</v>
      </c>
      <c r="AD36" s="105">
        <f t="shared" si="6"/>
        <v>3.0145444420646821</v>
      </c>
      <c r="AE36" s="105">
        <f t="shared" si="7"/>
        <v>0.33172508125807998</v>
      </c>
      <c r="AF36" s="103">
        <f t="shared" si="8"/>
        <v>48.61854786892269</v>
      </c>
      <c r="AG36" s="20">
        <v>0.127</v>
      </c>
      <c r="AH36" s="20">
        <v>0.129</v>
      </c>
      <c r="AI36" s="22">
        <f t="shared" si="9"/>
        <v>0.128</v>
      </c>
      <c r="AJ36" s="34">
        <v>4.9000000000000002E-2</v>
      </c>
      <c r="AK36" s="34">
        <v>4.8000000000000001E-2</v>
      </c>
      <c r="AL36" s="35">
        <f t="shared" si="10"/>
        <v>4.9000000000000002E-2</v>
      </c>
      <c r="AM36" s="34">
        <v>3.6999999999999998E-2</v>
      </c>
      <c r="AN36" s="34">
        <v>3.7999999999999999E-2</v>
      </c>
      <c r="AO36" s="35">
        <f t="shared" si="11"/>
        <v>3.7999999999999999E-2</v>
      </c>
      <c r="AP36" s="20">
        <v>15.798335600767198</v>
      </c>
      <c r="AQ36" s="20">
        <v>15.673248072177763</v>
      </c>
      <c r="AR36" s="22">
        <f t="shared" si="12"/>
        <v>15.736000000000001</v>
      </c>
      <c r="AS36" s="103">
        <f t="shared" si="13"/>
        <v>443.85524497221672</v>
      </c>
      <c r="AT36" s="57">
        <v>8.9300000000000004E-2</v>
      </c>
      <c r="AU36" s="57">
        <v>8.8700000000000001E-2</v>
      </c>
      <c r="AV36" s="56">
        <f t="shared" si="14"/>
        <v>8.8999999999999996E-2</v>
      </c>
      <c r="AW36" s="91">
        <v>12.27</v>
      </c>
      <c r="AX36" s="113">
        <v>7.9835648592240946E-2</v>
      </c>
      <c r="AY36" s="91"/>
      <c r="AZ36" s="91">
        <v>6.77</v>
      </c>
      <c r="BA36" s="113">
        <v>8.3576944207537196E-2</v>
      </c>
      <c r="BC36">
        <f>AF36/AS36</f>
        <v>0.10953694570392197</v>
      </c>
      <c r="BD36" s="106"/>
      <c r="BE36" s="106">
        <f>AE36</f>
        <v>0.33172508125807998</v>
      </c>
    </row>
    <row r="37" spans="1:57" x14ac:dyDescent="0.3">
      <c r="A37" s="98" t="s">
        <v>32</v>
      </c>
      <c r="B37" s="5" t="s">
        <v>104</v>
      </c>
      <c r="C37" s="6" t="s">
        <v>44</v>
      </c>
      <c r="D37" s="6" t="s">
        <v>105</v>
      </c>
      <c r="E37" s="24">
        <v>22.1</v>
      </c>
      <c r="F37" s="24">
        <v>7.7</v>
      </c>
      <c r="G37" s="48">
        <v>285</v>
      </c>
      <c r="H37" s="24">
        <v>8.1999999999999993</v>
      </c>
      <c r="I37" s="24">
        <v>2.6</v>
      </c>
      <c r="J37" s="24">
        <v>11.8</v>
      </c>
      <c r="K37" s="65">
        <v>9.1999999999999993</v>
      </c>
      <c r="L37" s="65">
        <v>8.5</v>
      </c>
      <c r="M37" s="65"/>
      <c r="N37" s="62">
        <f t="shared" si="0"/>
        <v>8.9</v>
      </c>
      <c r="O37" s="43">
        <v>7.7</v>
      </c>
      <c r="P37" s="43">
        <v>7.5</v>
      </c>
      <c r="Q37" s="44">
        <f t="shared" si="1"/>
        <v>7.6</v>
      </c>
      <c r="R37" s="18">
        <v>2.6549999999999998</v>
      </c>
      <c r="S37" s="18">
        <v>2.645</v>
      </c>
      <c r="T37" s="23">
        <f t="shared" si="2"/>
        <v>2.65</v>
      </c>
      <c r="U37" s="18">
        <v>2.4159999999999999</v>
      </c>
      <c r="V37" s="18">
        <v>2.4140000000000001</v>
      </c>
      <c r="W37" s="23">
        <f t="shared" si="3"/>
        <v>2.415</v>
      </c>
      <c r="X37" s="18">
        <v>0.21</v>
      </c>
      <c r="Y37" s="18">
        <v>0.20899999999999999</v>
      </c>
      <c r="Z37" s="22">
        <f t="shared" si="4"/>
        <v>0.21</v>
      </c>
      <c r="AA37" s="20">
        <v>1.0276193087038628</v>
      </c>
      <c r="AB37" s="20">
        <v>1.0565643473169666</v>
      </c>
      <c r="AC37" s="22">
        <f t="shared" si="5"/>
        <v>1.042</v>
      </c>
      <c r="AD37" s="105">
        <f t="shared" si="6"/>
        <v>4.6125628614264302</v>
      </c>
      <c r="AE37" s="105">
        <f t="shared" si="7"/>
        <v>0.21679921337500235</v>
      </c>
      <c r="AF37" s="103">
        <f t="shared" si="8"/>
        <v>74.391375740701079</v>
      </c>
      <c r="AG37" s="20">
        <v>0.24099999999999999</v>
      </c>
      <c r="AH37" s="20">
        <v>0.23100000000000001</v>
      </c>
      <c r="AI37" s="22">
        <f t="shared" si="9"/>
        <v>0.23599999999999999</v>
      </c>
      <c r="AJ37" s="34">
        <v>7.6999999999999999E-2</v>
      </c>
      <c r="AK37" s="34">
        <v>7.9000000000000001E-2</v>
      </c>
      <c r="AL37" s="35">
        <f t="shared" si="10"/>
        <v>7.8E-2</v>
      </c>
      <c r="AM37" s="34">
        <v>6.6000000000000003E-2</v>
      </c>
      <c r="AN37" s="34">
        <v>6.8000000000000005E-2</v>
      </c>
      <c r="AO37" s="35">
        <f t="shared" si="11"/>
        <v>6.7000000000000004E-2</v>
      </c>
      <c r="AP37" s="20">
        <v>21.099067607611925</v>
      </c>
      <c r="AQ37" s="20">
        <v>21.524075457629667</v>
      </c>
      <c r="AR37" s="22">
        <f t="shared" si="12"/>
        <v>21.312000000000001</v>
      </c>
      <c r="AS37" s="103">
        <f t="shared" si="13"/>
        <v>601.13389558006372</v>
      </c>
      <c r="AT37" s="57">
        <v>0.2228</v>
      </c>
      <c r="AU37" s="57">
        <v>0.22209999999999999</v>
      </c>
      <c r="AV37" s="56">
        <f t="shared" si="14"/>
        <v>0.2225</v>
      </c>
      <c r="AW37" s="91">
        <v>7.56</v>
      </c>
      <c r="AX37" s="113">
        <v>3.180984131174109E-2</v>
      </c>
      <c r="AY37" s="91">
        <v>1.72</v>
      </c>
      <c r="AZ37" s="91"/>
      <c r="BA37" s="113">
        <v>0.2515964791081044</v>
      </c>
      <c r="BB37">
        <f>AF37/AS37</f>
        <v>0.12375175695078244</v>
      </c>
      <c r="BD37" s="106">
        <f>AE37</f>
        <v>0.21679921337500235</v>
      </c>
      <c r="BE37" s="106"/>
    </row>
    <row r="38" spans="1:57" x14ac:dyDescent="0.3">
      <c r="A38" s="94" t="s">
        <v>33</v>
      </c>
      <c r="B38" s="5" t="s">
        <v>106</v>
      </c>
      <c r="C38" s="6" t="s">
        <v>107</v>
      </c>
      <c r="D38" s="6" t="s">
        <v>36</v>
      </c>
      <c r="E38" s="24">
        <v>22.6</v>
      </c>
      <c r="F38" s="24">
        <v>8.3000000000000007</v>
      </c>
      <c r="G38" s="48">
        <v>252</v>
      </c>
      <c r="H38" s="24">
        <v>9.1</v>
      </c>
      <c r="I38" s="24">
        <v>3</v>
      </c>
      <c r="J38" s="24">
        <v>8.3000000000000007</v>
      </c>
      <c r="K38" s="65">
        <v>5.6</v>
      </c>
      <c r="L38" s="65">
        <v>6.3</v>
      </c>
      <c r="M38" s="65"/>
      <c r="N38" s="62">
        <f t="shared" si="0"/>
        <v>6</v>
      </c>
      <c r="O38" s="43">
        <v>5.0999999999999996</v>
      </c>
      <c r="P38" s="43">
        <v>4.9000000000000004</v>
      </c>
      <c r="Q38" s="44">
        <f t="shared" si="1"/>
        <v>5</v>
      </c>
      <c r="R38" s="18">
        <v>2.2360000000000002</v>
      </c>
      <c r="S38" s="18">
        <v>2.2160000000000002</v>
      </c>
      <c r="T38" s="23">
        <f t="shared" si="2"/>
        <v>2.226</v>
      </c>
      <c r="U38" s="18">
        <v>1.9390000000000001</v>
      </c>
      <c r="V38" s="18">
        <v>1.9530000000000001</v>
      </c>
      <c r="W38" s="23">
        <f t="shared" si="3"/>
        <v>1.946</v>
      </c>
      <c r="X38" s="18">
        <v>5.7000000000000002E-2</v>
      </c>
      <c r="Y38" s="18">
        <v>5.3999999999999999E-2</v>
      </c>
      <c r="Z38" s="22">
        <f t="shared" si="4"/>
        <v>5.6000000000000001E-2</v>
      </c>
      <c r="AA38" s="20">
        <v>1.2311400513398494</v>
      </c>
      <c r="AB38" s="20">
        <v>1.2584957238621524</v>
      </c>
      <c r="AC38" s="22">
        <f t="shared" si="5"/>
        <v>1.2450000000000001</v>
      </c>
      <c r="AD38" s="105">
        <f t="shared" si="6"/>
        <v>5.5111715570786037</v>
      </c>
      <c r="AE38" s="105">
        <f t="shared" si="7"/>
        <v>0.18144962276044374</v>
      </c>
      <c r="AF38" s="103">
        <f t="shared" si="8"/>
        <v>88.8841293638895</v>
      </c>
      <c r="AG38" s="20">
        <v>0.16900000000000001</v>
      </c>
      <c r="AH38" s="20">
        <v>0.16700000000000001</v>
      </c>
      <c r="AI38" s="22">
        <f t="shared" si="9"/>
        <v>0.16800000000000001</v>
      </c>
      <c r="AJ38" s="34">
        <v>6.7000000000000004E-2</v>
      </c>
      <c r="AK38" s="34">
        <v>6.9000000000000006E-2</v>
      </c>
      <c r="AL38" s="35">
        <f t="shared" si="10"/>
        <v>6.8000000000000005E-2</v>
      </c>
      <c r="AM38" s="34">
        <v>6.2E-2</v>
      </c>
      <c r="AN38" s="34">
        <v>6.0999999999999999E-2</v>
      </c>
      <c r="AO38" s="35">
        <f t="shared" si="11"/>
        <v>6.2E-2</v>
      </c>
      <c r="AP38" s="20">
        <v>18.200285554922921</v>
      </c>
      <c r="AQ38" s="20">
        <v>18.451535535618671</v>
      </c>
      <c r="AR38" s="22">
        <f t="shared" si="12"/>
        <v>18.326000000000001</v>
      </c>
      <c r="AS38" s="103">
        <f t="shared" si="13"/>
        <v>516.90971144896059</v>
      </c>
      <c r="AT38" s="57">
        <v>0.12570000000000001</v>
      </c>
      <c r="AU38" s="57">
        <v>0.12540000000000001</v>
      </c>
      <c r="AV38" s="56">
        <f t="shared" si="14"/>
        <v>0.12559999999999999</v>
      </c>
      <c r="AW38" s="91">
        <v>11.08</v>
      </c>
      <c r="AX38" s="113">
        <v>5.0059246979080908E-2</v>
      </c>
      <c r="AY38" s="91"/>
      <c r="AZ38" s="91">
        <v>3.28</v>
      </c>
      <c r="BA38" s="113">
        <v>8.5769444748119289E-2</v>
      </c>
      <c r="BC38">
        <f>AF38/AS38</f>
        <v>0.17195291052810074</v>
      </c>
      <c r="BD38" s="106"/>
      <c r="BE38" s="106">
        <f>AE38</f>
        <v>0.18144962276044374</v>
      </c>
    </row>
    <row r="39" spans="1:57" x14ac:dyDescent="0.3">
      <c r="A39" s="59" t="s">
        <v>137</v>
      </c>
      <c r="B39" s="5" t="s">
        <v>138</v>
      </c>
      <c r="C39" s="6"/>
      <c r="D39" s="6"/>
      <c r="E39" s="24">
        <v>21.4</v>
      </c>
      <c r="F39" s="24">
        <v>7.4</v>
      </c>
      <c r="G39" s="68">
        <v>352</v>
      </c>
      <c r="H39" s="24">
        <v>7.8</v>
      </c>
      <c r="I39" s="24">
        <v>12.8</v>
      </c>
      <c r="J39" s="24">
        <v>13.9</v>
      </c>
      <c r="K39" s="65">
        <v>9</v>
      </c>
      <c r="L39" s="65">
        <v>8.8000000000000007</v>
      </c>
      <c r="M39" s="65"/>
      <c r="N39" s="62">
        <f>ROUND(AVERAGE(K39:M39),1)</f>
        <v>8.9</v>
      </c>
      <c r="O39" s="43">
        <v>5.3</v>
      </c>
      <c r="P39" s="43">
        <v>5.3</v>
      </c>
      <c r="Q39" s="44">
        <f>ROUND(AVERAGE(O39:P39),1)</f>
        <v>5.3</v>
      </c>
      <c r="R39" s="18">
        <v>7.415</v>
      </c>
      <c r="S39" s="18">
        <v>7.4669999999999996</v>
      </c>
      <c r="T39" s="23">
        <f>ROUND(AVERAGE(R39:S39),3)</f>
        <v>7.4409999999999998</v>
      </c>
      <c r="U39" s="4">
        <v>6.319</v>
      </c>
      <c r="V39" s="4">
        <v>6.3330000000000002</v>
      </c>
      <c r="W39" s="23">
        <f>ROUND(AVERAGE(U39:V39),3)</f>
        <v>6.3259999999999996</v>
      </c>
      <c r="X39" s="18">
        <v>1.992</v>
      </c>
      <c r="Y39" s="18">
        <v>1.9990000000000001</v>
      </c>
      <c r="Z39" s="22">
        <f>ROUND(AVERAGE(X39:Y39),3)</f>
        <v>1.996</v>
      </c>
      <c r="AA39" s="20">
        <v>3.6415662703146876</v>
      </c>
      <c r="AB39" s="20">
        <v>3.6414300414756355</v>
      </c>
      <c r="AC39" s="22">
        <f>ROUND(AVERAGE(AA39:AB39),3)</f>
        <v>3.641</v>
      </c>
      <c r="AD39" s="105">
        <f>(AC39*62.004)/14.007</f>
        <v>16.117410152066824</v>
      </c>
      <c r="AE39" s="105">
        <f>1/AD39</f>
        <v>6.2044707590429127E-2</v>
      </c>
      <c r="AF39" s="103">
        <f>((AD39*0.001)/62.004)*1000*1000</f>
        <v>259.9414578425073</v>
      </c>
      <c r="AG39" s="20">
        <v>0.42599999999999999</v>
      </c>
      <c r="AH39" s="20">
        <v>0.43099999999999999</v>
      </c>
      <c r="AI39" s="22">
        <f>ROUND(AVERAGE(AG39:AH39),3)</f>
        <v>0.42899999999999999</v>
      </c>
      <c r="AJ39" s="34">
        <v>0.114</v>
      </c>
      <c r="AK39" s="34">
        <v>0.115</v>
      </c>
      <c r="AL39" s="35">
        <f>ROUND(AVERAGE(AJ39:AK39),3)</f>
        <v>0.115</v>
      </c>
      <c r="AM39" s="34">
        <v>0.10299999999999999</v>
      </c>
      <c r="AN39" s="34">
        <v>0.10299999999999999</v>
      </c>
      <c r="AO39" s="35">
        <f>ROUND(AVERAGE(AM39:AN39),3)</f>
        <v>0.10299999999999999</v>
      </c>
      <c r="AP39" s="67">
        <v>41.143224578526571</v>
      </c>
      <c r="AQ39" s="66">
        <v>40.742228080656439</v>
      </c>
      <c r="AR39" s="22">
        <f>ROUND(AVERAGE(AP39:AQ39),3)</f>
        <v>40.942999999999998</v>
      </c>
      <c r="AS39" s="103">
        <f>((AR39*0.001)/35.453)*1000*1000</f>
        <v>1154.8529038445263</v>
      </c>
      <c r="AT39" s="57">
        <v>0.10639999999999999</v>
      </c>
      <c r="AU39" s="57">
        <v>0.10580000000000001</v>
      </c>
      <c r="AV39" s="56">
        <f>ROUND(AVERAGE(AT39:AU39),4)</f>
        <v>0.1061</v>
      </c>
      <c r="AW39" s="115">
        <v>9.83</v>
      </c>
      <c r="AX39" s="113">
        <v>8.0842603296883281E-2</v>
      </c>
      <c r="AY39" s="91">
        <v>-1.54</v>
      </c>
      <c r="BA39" s="113">
        <v>0.60360057682348767</v>
      </c>
      <c r="BB39">
        <f>AF39/AS39</f>
        <v>0.22508620533156862</v>
      </c>
      <c r="BD39" s="106"/>
      <c r="BE39" s="106">
        <f>AE39</f>
        <v>6.2044707590429127E-2</v>
      </c>
    </row>
    <row r="40" spans="1:57" x14ac:dyDescent="0.3">
      <c r="A40" s="74" t="s">
        <v>154</v>
      </c>
      <c r="B40" s="5" t="s">
        <v>156</v>
      </c>
      <c r="C40" s="6"/>
      <c r="D40" s="6"/>
      <c r="E40" s="4"/>
      <c r="F40" s="4"/>
      <c r="G40" s="4"/>
      <c r="H40" s="4"/>
      <c r="I40" s="4"/>
      <c r="J40" s="4"/>
      <c r="K40" s="4"/>
      <c r="L40" s="4"/>
      <c r="M40" s="4"/>
      <c r="N40" s="4"/>
      <c r="O40" s="43">
        <v>1</v>
      </c>
      <c r="P40" s="43">
        <v>0.9</v>
      </c>
      <c r="Q40" s="45">
        <f>ROUND(AVERAGE(O40:P40),1)</f>
        <v>1</v>
      </c>
      <c r="R40" s="4"/>
      <c r="S40" s="4"/>
      <c r="T40" s="4"/>
      <c r="U40" s="79">
        <v>22.016999999999999</v>
      </c>
      <c r="V40" s="4">
        <v>21.994</v>
      </c>
      <c r="W40" s="23">
        <f>ROUND(AVERAGE(U40:V40),3)</f>
        <v>22.006</v>
      </c>
      <c r="X40" s="4"/>
      <c r="Y40" s="4"/>
      <c r="Z40" s="4"/>
      <c r="AA40" s="4">
        <v>21.283999999999999</v>
      </c>
      <c r="AB40" s="4">
        <v>21.279</v>
      </c>
      <c r="AC40" s="22">
        <f>ROUND(AVERAGE(AA40:AB40),3)</f>
        <v>21.282</v>
      </c>
      <c r="AD40" s="105">
        <f>(AC40*62.004)/14.007</f>
        <v>94.207833797387011</v>
      </c>
      <c r="AE40" s="105">
        <f>1/AD40</f>
        <v>1.0614828509385983E-2</v>
      </c>
      <c r="AF40" s="103">
        <f>((AD40*0.001)/62.004)*1000*1000</f>
        <v>1519.3831655600768</v>
      </c>
      <c r="AG40" s="4"/>
      <c r="AH40" s="4"/>
      <c r="AI40" s="5"/>
      <c r="AJ40" s="34">
        <v>0.113</v>
      </c>
      <c r="AK40" s="34">
        <v>0.11</v>
      </c>
      <c r="AL40" s="35">
        <f>ROUND(AVERAGE(AJ40:AK40),3)</f>
        <v>0.112</v>
      </c>
      <c r="AM40" s="34">
        <v>0.11</v>
      </c>
      <c r="AN40" s="34">
        <v>0.108</v>
      </c>
      <c r="AO40" s="35">
        <f>ROUND(AVERAGE(AM40:AN40),3)</f>
        <v>0.109</v>
      </c>
      <c r="AP40" s="5">
        <v>39.999000000000002</v>
      </c>
      <c r="AQ40" s="5">
        <v>39.921999999999997</v>
      </c>
      <c r="AR40" s="22">
        <f>ROUND(AVERAGE(AP40:AQ40),3)</f>
        <v>39.960999999999999</v>
      </c>
      <c r="AS40" s="103">
        <f>((AR40*0.001)/35.453)*1000*1000</f>
        <v>1127.1542605703323</v>
      </c>
      <c r="AT40" s="5">
        <v>2.93E-2</v>
      </c>
      <c r="AU40" s="5">
        <v>3.15E-2</v>
      </c>
      <c r="AV40" s="56">
        <f>ROUND(AVERAGE(AT40:AU40),4)</f>
        <v>3.04E-2</v>
      </c>
      <c r="AW40" s="114">
        <v>13.13</v>
      </c>
      <c r="AX40" s="114">
        <v>0.3630873127382262</v>
      </c>
      <c r="AY40" s="114">
        <v>3.23</v>
      </c>
      <c r="BA40" s="114">
        <v>2.8077547872875478E-2</v>
      </c>
      <c r="BB40">
        <f>AF40/AS40</f>
        <v>1.3479815662421215</v>
      </c>
      <c r="BD40" s="106"/>
      <c r="BE40" s="106">
        <f>AE40</f>
        <v>1.0614828509385983E-2</v>
      </c>
    </row>
    <row r="41" spans="1:57" x14ac:dyDescent="0.3">
      <c r="A41" s="63" t="s">
        <v>143</v>
      </c>
      <c r="B41" s="5" t="s">
        <v>141</v>
      </c>
      <c r="C41" s="6"/>
      <c r="D41" s="6"/>
      <c r="E41" s="24">
        <v>22</v>
      </c>
      <c r="F41" s="24">
        <v>7.2</v>
      </c>
      <c r="G41" s="48">
        <v>262</v>
      </c>
      <c r="H41" s="24">
        <v>7.6</v>
      </c>
      <c r="I41" s="24"/>
      <c r="J41" s="24"/>
      <c r="K41" s="16"/>
      <c r="L41" s="16"/>
      <c r="M41" s="16"/>
      <c r="N41" s="21"/>
      <c r="O41" s="43">
        <v>5.4</v>
      </c>
      <c r="P41" s="43">
        <v>5.5</v>
      </c>
      <c r="Q41" s="44">
        <f>ROUND(AVERAGE(O41:P41),1)</f>
        <v>5.5</v>
      </c>
      <c r="R41" s="18"/>
      <c r="S41" s="18"/>
      <c r="T41" s="23"/>
      <c r="U41" s="18">
        <v>1.1879999999999999</v>
      </c>
      <c r="V41" s="18">
        <v>1.1679999999999999</v>
      </c>
      <c r="W41" s="23">
        <f>ROUND(AVERAGE(U41:V41),3)</f>
        <v>1.1779999999999999</v>
      </c>
      <c r="X41" s="18"/>
      <c r="Y41" s="18"/>
      <c r="Z41" s="22"/>
      <c r="AA41" s="20">
        <v>0.47079004704469107</v>
      </c>
      <c r="AB41" s="20">
        <v>0.46987061114717787</v>
      </c>
      <c r="AC41" s="22">
        <f>ROUND(AVERAGE(AA41:AB41),3)</f>
        <v>0.47</v>
      </c>
      <c r="AD41" s="105">
        <f>(AC41*62.004)/14.007</f>
        <v>2.0805225958449345</v>
      </c>
      <c r="AE41" s="105">
        <f t="shared" ref="AE41:AE42" si="15">1/AD41</f>
        <v>0.48064846880160106</v>
      </c>
      <c r="AF41" s="103">
        <f t="shared" ref="AF41:AF42" si="16">((AD41*0.001)/62.004)*1000*1000</f>
        <v>33.554651245805665</v>
      </c>
      <c r="AG41" s="20"/>
      <c r="AH41" s="20"/>
      <c r="AI41" s="22"/>
      <c r="AJ41" s="34">
        <v>0.04</v>
      </c>
      <c r="AK41" s="34">
        <v>3.7999999999999999E-2</v>
      </c>
      <c r="AL41" s="35">
        <f>ROUND(AVERAGE(AJ41:AK41),3)</f>
        <v>3.9E-2</v>
      </c>
      <c r="AM41" s="34">
        <v>3.3000000000000002E-2</v>
      </c>
      <c r="AN41" s="34">
        <v>3.1E-2</v>
      </c>
      <c r="AO41" s="35">
        <f>ROUND(AVERAGE(AM41:AN41),3)</f>
        <v>3.2000000000000001E-2</v>
      </c>
      <c r="AP41" s="20">
        <v>20.923497501413927</v>
      </c>
      <c r="AQ41" s="20">
        <v>20.549515613939835</v>
      </c>
      <c r="AR41" s="22">
        <f>ROUND(AVERAGE(AP41:AQ41),3)</f>
        <v>20.736999999999998</v>
      </c>
      <c r="AS41" s="103">
        <f>((AR41*0.001)/35.453)*1000*1000</f>
        <v>584.9152398950722</v>
      </c>
      <c r="AT41" s="57">
        <v>0.14069999999999999</v>
      </c>
      <c r="AU41" s="57">
        <v>0.1399</v>
      </c>
      <c r="AV41" s="56">
        <f>ROUND(AVERAGE(AT41:AU41),4)</f>
        <v>0.14030000000000001</v>
      </c>
      <c r="AW41" s="91"/>
      <c r="AX41" s="113"/>
      <c r="AY41" s="91"/>
      <c r="AZ41" s="91"/>
      <c r="BA41" s="113"/>
      <c r="BB41" s="118">
        <f>AF41/AS41</f>
        <v>5.736669000422185E-2</v>
      </c>
      <c r="BC41" s="118"/>
      <c r="BD41" s="106">
        <f>AE41</f>
        <v>0.48064846880160106</v>
      </c>
      <c r="BE41" s="106"/>
    </row>
    <row r="42" spans="1:57" x14ac:dyDescent="0.3">
      <c r="A42" s="63" t="s">
        <v>144</v>
      </c>
      <c r="B42" s="5" t="s">
        <v>142</v>
      </c>
      <c r="C42" s="6"/>
      <c r="D42" s="6"/>
      <c r="E42" s="24">
        <v>22.1</v>
      </c>
      <c r="F42" s="24">
        <v>6.9</v>
      </c>
      <c r="G42" s="48">
        <v>211</v>
      </c>
      <c r="H42" s="24">
        <v>6.9</v>
      </c>
      <c r="I42" s="24"/>
      <c r="J42" s="24"/>
      <c r="K42" s="16"/>
      <c r="L42" s="16"/>
      <c r="M42" s="16"/>
      <c r="N42" s="21"/>
      <c r="O42" s="43">
        <v>8.8000000000000007</v>
      </c>
      <c r="P42" s="43">
        <v>8.9</v>
      </c>
      <c r="Q42" s="44">
        <f>ROUND(AVERAGE(O42:P42),1)</f>
        <v>8.9</v>
      </c>
      <c r="R42" s="18"/>
      <c r="S42" s="18"/>
      <c r="T42" s="23"/>
      <c r="U42" s="18">
        <v>2.5019999999999998</v>
      </c>
      <c r="V42" s="18">
        <v>2.4950000000000001</v>
      </c>
      <c r="W42" s="23">
        <f>ROUND(AVERAGE(U42:V42),3)</f>
        <v>2.4990000000000001</v>
      </c>
      <c r="X42" s="18"/>
      <c r="Y42" s="18"/>
      <c r="Z42" s="22"/>
      <c r="AA42" s="20">
        <v>0.82382929678224104</v>
      </c>
      <c r="AB42" s="20">
        <v>0.81682083159662389</v>
      </c>
      <c r="AC42" s="22">
        <f>ROUND(AVERAGE(AA42:AB42),3)</f>
        <v>0.82</v>
      </c>
      <c r="AD42" s="105">
        <f>(AC42*62.004)/14.007</f>
        <v>3.6298479331762685</v>
      </c>
      <c r="AE42" s="105">
        <f t="shared" si="15"/>
        <v>0.27549363455701525</v>
      </c>
      <c r="AF42" s="103">
        <f t="shared" si="16"/>
        <v>58.542157492682229</v>
      </c>
      <c r="AG42" s="20"/>
      <c r="AH42" s="20"/>
      <c r="AI42" s="22"/>
      <c r="AJ42" s="34">
        <v>0.49299999999999999</v>
      </c>
      <c r="AK42" s="34">
        <v>0.48199999999999998</v>
      </c>
      <c r="AL42" s="35">
        <f>ROUND(AVERAGE(AJ42:AK42),3)</f>
        <v>0.48799999999999999</v>
      </c>
      <c r="AM42" s="34">
        <v>0.433</v>
      </c>
      <c r="AN42" s="34">
        <v>0.443</v>
      </c>
      <c r="AO42" s="35">
        <f>ROUND(AVERAGE(AM42:AN42),3)</f>
        <v>0.438</v>
      </c>
      <c r="AP42" s="20">
        <v>18.326600485586191</v>
      </c>
      <c r="AQ42" s="20">
        <v>18.024077966363429</v>
      </c>
      <c r="AR42" s="22">
        <f>ROUND(AVERAGE(AP42:AQ42),3)</f>
        <v>18.175000000000001</v>
      </c>
      <c r="AS42" s="103">
        <f>((AR42*0.001)/35.453)*1000*1000</f>
        <v>512.65055143429322</v>
      </c>
      <c r="AT42" s="57">
        <v>0.94579999999999997</v>
      </c>
      <c r="AU42" s="57">
        <v>0.93069999999999997</v>
      </c>
      <c r="AV42" s="56">
        <f>ROUND(AVERAGE(AT42:AU42),4)</f>
        <v>0.93830000000000002</v>
      </c>
      <c r="AW42" s="90">
        <v>6.83</v>
      </c>
      <c r="AX42" s="114">
        <v>7.4910792696846876E-2</v>
      </c>
      <c r="AY42" s="90">
        <v>3.8</v>
      </c>
      <c r="AZ42" s="90"/>
      <c r="BA42" s="114">
        <v>0.3187383058635101</v>
      </c>
      <c r="BB42" s="118">
        <f>AF42/AS42</f>
        <v>0.11419505417265823</v>
      </c>
      <c r="BC42" s="118"/>
      <c r="BD42" s="106">
        <f>AE42</f>
        <v>0.27549363455701525</v>
      </c>
      <c r="BE42" s="106"/>
    </row>
    <row r="45" spans="1:57" x14ac:dyDescent="0.3">
      <c r="AW45" s="91"/>
      <c r="AX45" s="113"/>
      <c r="AY45" s="113"/>
      <c r="AZ45" s="91"/>
      <c r="BA45" s="113"/>
    </row>
  </sheetData>
  <mergeCells count="20">
    <mergeCell ref="I1:I2"/>
    <mergeCell ref="A1:A2"/>
    <mergeCell ref="B1:B2"/>
    <mergeCell ref="C1:C2"/>
    <mergeCell ref="D1:D2"/>
    <mergeCell ref="E1:H1"/>
    <mergeCell ref="AW1:AX1"/>
    <mergeCell ref="AZ1:BA1"/>
    <mergeCell ref="J1:J2"/>
    <mergeCell ref="K1:N1"/>
    <mergeCell ref="O1:Q1"/>
    <mergeCell ref="R1:T1"/>
    <mergeCell ref="AM1:AO1"/>
    <mergeCell ref="AP1:AR1"/>
    <mergeCell ref="AT1:AV1"/>
    <mergeCell ref="U1:W1"/>
    <mergeCell ref="X1:Z1"/>
    <mergeCell ref="AA1:AC1"/>
    <mergeCell ref="AG1:AI1"/>
    <mergeCell ref="AJ1:AL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21</vt:i4>
      </vt:variant>
    </vt:vector>
  </HeadingPairs>
  <TitlesOfParts>
    <vt:vector size="21" baseType="lpstr">
      <vt:lpstr>DO (전체)</vt:lpstr>
      <vt:lpstr>안정동위원소 (전체)</vt:lpstr>
      <vt:lpstr>1회차(0402)</vt:lpstr>
      <vt:lpstr>1회차(402)-re</vt:lpstr>
      <vt:lpstr>2회차(0416)</vt:lpstr>
      <vt:lpstr>2회차(416)-re</vt:lpstr>
      <vt:lpstr>3회차(0508)</vt:lpstr>
      <vt:lpstr>3회차(0508)-re</vt:lpstr>
      <vt:lpstr>4회차(0528)</vt:lpstr>
      <vt:lpstr>4회차(528)-re</vt:lpstr>
      <vt:lpstr>5회차(0611-0612)</vt:lpstr>
      <vt:lpstr>6회차(0625)</vt:lpstr>
      <vt:lpstr>7회차(0709)</vt:lpstr>
      <vt:lpstr>8회차(0723)</vt:lpstr>
      <vt:lpstr>9회차(0806)</vt:lpstr>
      <vt:lpstr>10회차(0820)</vt:lpstr>
      <vt:lpstr>11회차(9월 1회)</vt:lpstr>
      <vt:lpstr>12회차(9월 2회)</vt:lpstr>
      <vt:lpstr>13회차(10월)</vt:lpstr>
      <vt:lpstr>14회차(11월)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NIER</dc:creator>
  <cp:lastModifiedBy>user</cp:lastModifiedBy>
  <dcterms:created xsi:type="dcterms:W3CDTF">2024-04-08T00:04:25Z</dcterms:created>
  <dcterms:modified xsi:type="dcterms:W3CDTF">2024-12-11T08:42:24Z</dcterms:modified>
</cp:coreProperties>
</file>