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holly/Desktop/HMS_dipole/"/>
    </mc:Choice>
  </mc:AlternateContent>
  <bookViews>
    <workbookView xWindow="0" yWindow="460" windowWidth="26620" windowHeight="14400" firstSheet="2" activeTab="5"/>
  </bookViews>
  <sheets>
    <sheet name="Measured 1997" sheetId="7" r:id="rId1"/>
    <sheet name="Tosca 1997" sheetId="5" r:id="rId2"/>
    <sheet name="Tosca 2017" sheetId="1" r:id="rId3"/>
    <sheet name="Chart1" sheetId="9" r:id="rId4"/>
    <sheet name="External Probes" sheetId="8" r:id="rId5"/>
    <sheet name="Center Field" sheetId="10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6" i="10" l="1"/>
  <c r="I55" i="10"/>
  <c r="K62" i="10"/>
  <c r="I62" i="10"/>
  <c r="K61" i="10"/>
  <c r="I61" i="10"/>
  <c r="K60" i="10"/>
  <c r="I60" i="10"/>
  <c r="K59" i="10"/>
  <c r="I59" i="10"/>
  <c r="K58" i="10"/>
  <c r="I58" i="10"/>
  <c r="K57" i="10"/>
  <c r="I57" i="10"/>
  <c r="K56" i="10"/>
  <c r="I56" i="10"/>
  <c r="K55" i="10"/>
  <c r="J55" i="10"/>
  <c r="K54" i="10"/>
  <c r="J54" i="10"/>
  <c r="I54" i="10"/>
  <c r="K53" i="10"/>
  <c r="J53" i="10"/>
  <c r="I53" i="10"/>
  <c r="I51" i="10"/>
  <c r="I52" i="10"/>
  <c r="K52" i="10"/>
  <c r="J52" i="10"/>
  <c r="K51" i="10"/>
  <c r="J51" i="10"/>
  <c r="N15" i="10"/>
  <c r="M15" i="10"/>
  <c r="O15" i="10"/>
  <c r="N14" i="10"/>
  <c r="M14" i="10"/>
  <c r="O14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2" i="10"/>
  <c r="K11" i="10"/>
  <c r="K10" i="10"/>
  <c r="K9" i="10"/>
  <c r="K8" i="10"/>
  <c r="K7" i="10"/>
  <c r="K6" i="10"/>
  <c r="K5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2" i="10"/>
  <c r="L11" i="10"/>
  <c r="L10" i="10"/>
  <c r="L9" i="10"/>
  <c r="L8" i="10"/>
  <c r="L7" i="10"/>
  <c r="L6" i="10"/>
  <c r="M7" i="10"/>
  <c r="O7" i="10"/>
  <c r="N7" i="10"/>
  <c r="L5" i="10"/>
  <c r="L29" i="10"/>
  <c r="L27" i="10"/>
  <c r="K28" i="10"/>
  <c r="L28" i="10"/>
  <c r="K29" i="10"/>
  <c r="K27" i="10"/>
  <c r="B12" i="8"/>
  <c r="B11" i="8"/>
  <c r="B10" i="8"/>
  <c r="B9" i="8"/>
  <c r="B8" i="8"/>
  <c r="B7" i="8"/>
  <c r="B6" i="8"/>
  <c r="B32" i="1"/>
  <c r="B31" i="1"/>
  <c r="B30" i="1"/>
  <c r="B29" i="1"/>
  <c r="B28" i="1"/>
  <c r="B27" i="1"/>
  <c r="B26" i="1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12" i="5"/>
  <c r="G12" i="5"/>
  <c r="G11" i="5"/>
  <c r="C11" i="5"/>
  <c r="G10" i="5"/>
  <c r="C10" i="5"/>
  <c r="G9" i="5"/>
  <c r="C9" i="5"/>
  <c r="G8" i="5"/>
  <c r="C8" i="5"/>
  <c r="G7" i="5"/>
  <c r="C7" i="5"/>
  <c r="G6" i="5"/>
  <c r="C6" i="5"/>
  <c r="G11" i="1"/>
  <c r="G10" i="1"/>
  <c r="G9" i="1"/>
  <c r="G8" i="1"/>
  <c r="G7" i="1"/>
  <c r="G6" i="1"/>
  <c r="D6" i="1"/>
  <c r="D7" i="1"/>
  <c r="D8" i="1"/>
  <c r="D9" i="1"/>
  <c r="D10" i="1"/>
  <c r="E10" i="1"/>
  <c r="D11" i="1"/>
  <c r="E11" i="1"/>
  <c r="C11" i="1"/>
  <c r="E9" i="1"/>
  <c r="E8" i="1"/>
  <c r="E7" i="1"/>
  <c r="E6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<sst xmlns="http://schemas.openxmlformats.org/spreadsheetml/2006/main" count="182" uniqueCount="83">
  <si>
    <t>HMS Dipole Tosca Model</t>
  </si>
  <si>
    <t>Current</t>
  </si>
  <si>
    <t>B(0,0,0)</t>
  </si>
  <si>
    <t>EFL</t>
  </si>
  <si>
    <t>SE</t>
  </si>
  <si>
    <t>I</t>
  </si>
  <si>
    <t>A</t>
  </si>
  <si>
    <t>T</t>
  </si>
  <si>
    <t>T.m</t>
  </si>
  <si>
    <t>m</t>
  </si>
  <si>
    <t>kJ</t>
  </si>
  <si>
    <t>H</t>
  </si>
  <si>
    <t xml:space="preserve"> </t>
  </si>
  <si>
    <t>B/I</t>
  </si>
  <si>
    <t>mT/A</t>
  </si>
  <si>
    <t>0,0,0</t>
  </si>
  <si>
    <t>0,40,-400</t>
  </si>
  <si>
    <t>npoint=200</t>
  </si>
  <si>
    <t>HMS-Dipole-cases.op3</t>
  </si>
  <si>
    <t>Int By.dz</t>
  </si>
  <si>
    <t xml:space="preserve">IntBy,dz Line </t>
  </si>
  <si>
    <t>Line at a angle thru maget</t>
  </si>
  <si>
    <t>NMR Locked data</t>
  </si>
  <si>
    <t xml:space="preserve">Probe </t>
  </si>
  <si>
    <t>Low</t>
  </si>
  <si>
    <t>High</t>
  </si>
  <si>
    <t>Probe #</t>
  </si>
  <si>
    <t>5&amp;6</t>
  </si>
  <si>
    <t>5 min wait</t>
  </si>
  <si>
    <t>ramp rate 1.2 A/s</t>
  </si>
  <si>
    <t>I_True</t>
  </si>
  <si>
    <t>Expected</t>
  </si>
  <si>
    <t>Actual</t>
  </si>
  <si>
    <t>External</t>
  </si>
  <si>
    <t>G</t>
  </si>
  <si>
    <t>3 HP Center</t>
  </si>
  <si>
    <t>NMR Center</t>
  </si>
  <si>
    <t>Bx</t>
  </si>
  <si>
    <t>By</t>
  </si>
  <si>
    <t>BZ</t>
  </si>
  <si>
    <t>Probe 5</t>
  </si>
  <si>
    <t>Agreement</t>
  </si>
  <si>
    <t>HP to NMR</t>
  </si>
  <si>
    <t>Type in</t>
  </si>
  <si>
    <t>waited 12 minutes to settle</t>
  </si>
  <si>
    <t>waited 5 minutes</t>
  </si>
  <si>
    <t>ramp rate changed from 1.6 to 1.2 A/s, settled in 10 min, data at 12 min.</t>
  </si>
  <si>
    <t>settled in about 2-3 min.</t>
  </si>
  <si>
    <t>overshoots before coming back down, took about 10 min to settle</t>
  </si>
  <si>
    <t>fast dump, then ramp up again</t>
  </si>
  <si>
    <t>ramped to 2100 directly, overshot by 600 G, took about 8  min to settle</t>
  </si>
  <si>
    <t>undershoot, waited 4 min. to settle</t>
  </si>
  <si>
    <t>undershoots, stabilized at 3 minutes</t>
  </si>
  <si>
    <t>settles after 4 minutes</t>
  </si>
  <si>
    <t>4 minutes to settle</t>
  </si>
  <si>
    <t>initially overshot, then undershot by approximately 0.4 G, took a good 10 min to settle</t>
  </si>
  <si>
    <t>I_true</t>
  </si>
  <si>
    <t>again, overshoot, then undershoot by 0.3 G</t>
  </si>
  <si>
    <t>waited about 5 min, stable within 0.05G</t>
  </si>
  <si>
    <t>waited about 9 min, good at 0.05G</t>
  </si>
  <si>
    <t>waited 12 min, stable to about 0.2 G</t>
  </si>
  <si>
    <t xml:space="preserve">waited 10 minutes, uncertainty about 0.5 G </t>
  </si>
  <si>
    <t>waited 12 min, still decreasing slowly, reliable at 0.5 G</t>
  </si>
  <si>
    <t>B</t>
  </si>
  <si>
    <t>repeatable</t>
  </si>
  <si>
    <t>PPM</t>
  </si>
  <si>
    <t>Internal</t>
  </si>
  <si>
    <t>positive polarity</t>
  </si>
  <si>
    <t>nov 8 2017</t>
  </si>
  <si>
    <t>Nov 9 2017</t>
  </si>
  <si>
    <t>3axis HP</t>
  </si>
  <si>
    <t>Central NMR</t>
  </si>
  <si>
    <t>External NMR</t>
  </si>
  <si>
    <t>ramp rate 1.55a/S</t>
  </si>
  <si>
    <t>ramp rate 1.55A/s</t>
  </si>
  <si>
    <t>N/A</t>
  </si>
  <si>
    <t>Nov 10 2017</t>
  </si>
  <si>
    <t>pos pol</t>
  </si>
  <si>
    <t>1.6 A/s</t>
  </si>
  <si>
    <t>ramp to 2990 A</t>
  </si>
  <si>
    <t xml:space="preserve">% agreement </t>
  </si>
  <si>
    <t>magnet lost comm</t>
  </si>
  <si>
    <t>neg pol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</si>
</sst>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18" fontId="0" fillId="0" borderId="0" xfId="0" applyNumberFormat="1"/>
    <xf numFmtId="0" fontId="0" fillId="0" borderId="0" xfId="0" applyFill="1"/>
    <xf numFmtId="3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HMS Dipole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'Measured 1997'!$A$1</c:f>
              <c:strCache>
                <c:ptCount val="1"/>
                <c:pt idx="0">
                  <c:v>NMR Locked data</c:v>
                </c:pt>
              </c:strCache>
            </c:strRef>
          </c:tx>
          <c:spPr>
            <a:ln w="3175"/>
          </c:spPr>
          <c:xVal>
            <c:numRef>
              <c:f>'Measured 1997'!$A$6:$A$26</c:f>
              <c:numCache>
                <c:formatCode>General</c:formatCode>
                <c:ptCount val="21"/>
                <c:pt idx="0">
                  <c:v>108.0</c:v>
                </c:pt>
                <c:pt idx="1">
                  <c:v>177.6</c:v>
                </c:pt>
                <c:pt idx="2">
                  <c:v>247.2</c:v>
                </c:pt>
                <c:pt idx="3">
                  <c:v>316.8</c:v>
                </c:pt>
                <c:pt idx="4">
                  <c:v>386.4</c:v>
                </c:pt>
                <c:pt idx="5">
                  <c:v>456.0</c:v>
                </c:pt>
                <c:pt idx="6">
                  <c:v>525.6</c:v>
                </c:pt>
                <c:pt idx="7">
                  <c:v>595.6</c:v>
                </c:pt>
                <c:pt idx="8">
                  <c:v>664.8</c:v>
                </c:pt>
                <c:pt idx="9">
                  <c:v>734.4</c:v>
                </c:pt>
                <c:pt idx="10">
                  <c:v>804.0</c:v>
                </c:pt>
                <c:pt idx="11">
                  <c:v>873.6</c:v>
                </c:pt>
                <c:pt idx="12">
                  <c:v>943.2</c:v>
                </c:pt>
                <c:pt idx="13">
                  <c:v>1012.8</c:v>
                </c:pt>
                <c:pt idx="14">
                  <c:v>1082.4</c:v>
                </c:pt>
                <c:pt idx="15">
                  <c:v>1152.0</c:v>
                </c:pt>
                <c:pt idx="16">
                  <c:v>1221.6</c:v>
                </c:pt>
                <c:pt idx="17">
                  <c:v>1291.6</c:v>
                </c:pt>
                <c:pt idx="18">
                  <c:v>1360.8</c:v>
                </c:pt>
                <c:pt idx="19">
                  <c:v>1430.4</c:v>
                </c:pt>
                <c:pt idx="20">
                  <c:v>1500.0</c:v>
                </c:pt>
              </c:numCache>
            </c:numRef>
          </c:xVal>
          <c:yVal>
            <c:numRef>
              <c:f>'Measured 1997'!$B$6:$B$26</c:f>
              <c:numCache>
                <c:formatCode>General</c:formatCode>
                <c:ptCount val="21"/>
                <c:pt idx="0">
                  <c:v>0.097539</c:v>
                </c:pt>
                <c:pt idx="1">
                  <c:v>0.158857</c:v>
                </c:pt>
                <c:pt idx="2">
                  <c:v>0.221251</c:v>
                </c:pt>
                <c:pt idx="3">
                  <c:v>0.28352</c:v>
                </c:pt>
                <c:pt idx="4">
                  <c:v>0.34522</c:v>
                </c:pt>
                <c:pt idx="5">
                  <c:v>0.40755</c:v>
                </c:pt>
                <c:pt idx="6">
                  <c:v>0.470475</c:v>
                </c:pt>
                <c:pt idx="7">
                  <c:v>0.532051</c:v>
                </c:pt>
                <c:pt idx="8">
                  <c:v>0.594166</c:v>
                </c:pt>
                <c:pt idx="9">
                  <c:v>0.656262</c:v>
                </c:pt>
                <c:pt idx="10">
                  <c:v>0.718257</c:v>
                </c:pt>
                <c:pt idx="11">
                  <c:v>0.780171</c:v>
                </c:pt>
                <c:pt idx="12">
                  <c:v>0.841995</c:v>
                </c:pt>
                <c:pt idx="13">
                  <c:v>0.903733</c:v>
                </c:pt>
                <c:pt idx="14">
                  <c:v>0.96534</c:v>
                </c:pt>
                <c:pt idx="15">
                  <c:v>1.026748</c:v>
                </c:pt>
                <c:pt idx="16">
                  <c:v>1.088805</c:v>
                </c:pt>
                <c:pt idx="17">
                  <c:v>1.14888</c:v>
                </c:pt>
                <c:pt idx="18">
                  <c:v>1.208815</c:v>
                </c:pt>
                <c:pt idx="19">
                  <c:v>1.267381</c:v>
                </c:pt>
                <c:pt idx="20">
                  <c:v>1.32418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042432"/>
        <c:axId val="917891440"/>
      </c:scatterChart>
      <c:valAx>
        <c:axId val="940042432"/>
        <c:scaling>
          <c:orientation val="minMax"/>
          <c:max val="15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 [A]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crossAx val="917891440"/>
        <c:crosses val="autoZero"/>
        <c:crossBetween val="midCat"/>
      </c:valAx>
      <c:valAx>
        <c:axId val="917891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Central Field B [T]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crossAx val="940042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HMS Dipole EFL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'Tosca 2017'!$A$2</c:f>
              <c:strCache>
                <c:ptCount val="1"/>
                <c:pt idx="0">
                  <c:v>2017</c:v>
                </c:pt>
              </c:strCache>
            </c:strRef>
          </c:tx>
          <c:spPr>
            <a:ln w="3175"/>
          </c:spPr>
          <c:xVal>
            <c:numRef>
              <c:f>'Tosca 2017'!$A$6:$A$11</c:f>
              <c:numCache>
                <c:formatCode>General</c:formatCode>
                <c:ptCount val="6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  <c:pt idx="5">
                  <c:v>3000.0</c:v>
                </c:pt>
              </c:numCache>
            </c:numRef>
          </c:xVal>
          <c:yVal>
            <c:numRef>
              <c:f>'Tosca 2017'!$E$6:$E$11</c:f>
              <c:numCache>
                <c:formatCode>0.000</c:formatCode>
                <c:ptCount val="6"/>
                <c:pt idx="0">
                  <c:v>5.287447665869728</c:v>
                </c:pt>
                <c:pt idx="1">
                  <c:v>5.28579738628216</c:v>
                </c:pt>
                <c:pt idx="2">
                  <c:v>5.277335645969471</c:v>
                </c:pt>
                <c:pt idx="3">
                  <c:v>5.242630071607997</c:v>
                </c:pt>
                <c:pt idx="4">
                  <c:v>5.187336665843146</c:v>
                </c:pt>
                <c:pt idx="5">
                  <c:v>5.131752379549842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'Tosca 1997'!$A$2</c:f>
              <c:strCache>
                <c:ptCount val="1"/>
                <c:pt idx="0">
                  <c:v>1997</c:v>
                </c:pt>
              </c:strCache>
            </c:strRef>
          </c:tx>
          <c:spPr>
            <a:ln w="3175"/>
          </c:spPr>
          <c:xVal>
            <c:numRef>
              <c:f>'Tosca 1997'!$A$6:$A$12</c:f>
              <c:numCache>
                <c:formatCode>General</c:formatCode>
                <c:ptCount val="7"/>
                <c:pt idx="0">
                  <c:v>70.0</c:v>
                </c:pt>
                <c:pt idx="1">
                  <c:v>331.0</c:v>
                </c:pt>
                <c:pt idx="2">
                  <c:v>938.0</c:v>
                </c:pt>
                <c:pt idx="3">
                  <c:v>1378.0</c:v>
                </c:pt>
                <c:pt idx="4">
                  <c:v>1987.0</c:v>
                </c:pt>
                <c:pt idx="5">
                  <c:v>2885.0</c:v>
                </c:pt>
                <c:pt idx="6">
                  <c:v>3000.0</c:v>
                </c:pt>
              </c:numCache>
            </c:numRef>
          </c:xVal>
          <c:yVal>
            <c:numRef>
              <c:f>'Tosca 1997'!$E$6:$E$12</c:f>
              <c:numCache>
                <c:formatCode>0.000</c:formatCode>
                <c:ptCount val="7"/>
                <c:pt idx="0">
                  <c:v>5.199</c:v>
                </c:pt>
                <c:pt idx="1">
                  <c:v>5.199</c:v>
                </c:pt>
                <c:pt idx="2">
                  <c:v>5.199</c:v>
                </c:pt>
                <c:pt idx="3">
                  <c:v>5.196</c:v>
                </c:pt>
                <c:pt idx="4">
                  <c:v>5.165</c:v>
                </c:pt>
                <c:pt idx="5">
                  <c:v>5.118</c:v>
                </c:pt>
                <c:pt idx="6">
                  <c:v>5.112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673600"/>
        <c:axId val="2092774240"/>
      </c:scatterChart>
      <c:valAx>
        <c:axId val="2026673600"/>
        <c:scaling>
          <c:orientation val="minMax"/>
          <c:max val="3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 [A]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crossAx val="2092774240"/>
        <c:crosses val="autoZero"/>
        <c:crossBetween val="midCat"/>
      </c:valAx>
      <c:valAx>
        <c:axId val="2092774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EFL [m]</a:t>
                </a:r>
              </a:p>
            </c:rich>
          </c:tx>
          <c:overlay val="0"/>
        </c:title>
        <c:numFmt formatCode="0.00" sourceLinked="0"/>
        <c:majorTickMark val="out"/>
        <c:minorTickMark val="in"/>
        <c:tickLblPos val="nextTo"/>
        <c:crossAx val="2026673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HMS Dipole NMR probes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Probe 2 expected</c:v>
          </c:tx>
          <c:xVal>
            <c:numRef>
              <c:f>'External Probes'!$E$6:$F$6</c:f>
              <c:numCache>
                <c:formatCode>General</c:formatCode>
                <c:ptCount val="2"/>
                <c:pt idx="0">
                  <c:v>0.09</c:v>
                </c:pt>
                <c:pt idx="1">
                  <c:v>0.26</c:v>
                </c:pt>
              </c:numCache>
            </c:numRef>
          </c:xVal>
          <c:yVal>
            <c:numRef>
              <c:f>'External Probes'!$C$6:$D$6</c:f>
              <c:numCache>
                <c:formatCode>General</c:formatCod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yVal>
          <c:smooth val="0"/>
        </c:ser>
        <c:ser>
          <c:idx val="5"/>
          <c:order val="1"/>
          <c:tx>
            <c:v>Probe 2 actual</c:v>
          </c:tx>
          <c:xVal>
            <c:numRef>
              <c:f>'External Probes'!$J$6:$K$6</c:f>
              <c:numCache>
                <c:formatCode>General</c:formatCode>
                <c:ptCount val="2"/>
                <c:pt idx="0">
                  <c:v>0.11</c:v>
                </c:pt>
                <c:pt idx="1">
                  <c:v>0.252</c:v>
                </c:pt>
              </c:numCache>
            </c:numRef>
          </c:xVal>
          <c:yVal>
            <c:numRef>
              <c:f>'External Probes'!$H$6:$I$6</c:f>
              <c:numCache>
                <c:formatCode>General</c:formatCode>
                <c:ptCount val="2"/>
                <c:pt idx="0">
                  <c:v>2.2</c:v>
                </c:pt>
                <c:pt idx="1">
                  <c:v>2.2</c:v>
                </c:pt>
              </c:numCache>
            </c:numRef>
          </c:yVal>
          <c:smooth val="0"/>
        </c:ser>
        <c:ser>
          <c:idx val="1"/>
          <c:order val="2"/>
          <c:tx>
            <c:v>Probe 3 expected</c:v>
          </c:tx>
          <c:xVal>
            <c:numRef>
              <c:f>'External Probes'!$E$7:$F$7</c:f>
              <c:numCache>
                <c:formatCode>General</c:formatCode>
                <c:ptCount val="2"/>
                <c:pt idx="0">
                  <c:v>0.17</c:v>
                </c:pt>
                <c:pt idx="1">
                  <c:v>0.52</c:v>
                </c:pt>
              </c:numCache>
            </c:numRef>
          </c:xVal>
          <c:yVal>
            <c:numRef>
              <c:f>'External Probes'!$C$7:$D$7</c:f>
              <c:numCache>
                <c:formatCode>General</c:formatCod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yVal>
          <c:smooth val="0"/>
        </c:ser>
        <c:ser>
          <c:idx val="6"/>
          <c:order val="3"/>
          <c:tx>
            <c:v>Probe 3 actual</c:v>
          </c:tx>
          <c:xVal>
            <c:numRef>
              <c:f>'External Probes'!$J$7:$K$7</c:f>
              <c:numCache>
                <c:formatCode>General</c:formatCode>
                <c:ptCount val="2"/>
                <c:pt idx="0">
                  <c:v>0.1665</c:v>
                </c:pt>
                <c:pt idx="1">
                  <c:v>0.538</c:v>
                </c:pt>
              </c:numCache>
            </c:numRef>
          </c:xVal>
          <c:yVal>
            <c:numRef>
              <c:f>'External Probes'!$H$7:$I$7</c:f>
              <c:numCache>
                <c:formatCode>General</c:formatCode>
                <c:ptCount val="2"/>
                <c:pt idx="0">
                  <c:v>3.2</c:v>
                </c:pt>
                <c:pt idx="1">
                  <c:v>3.2</c:v>
                </c:pt>
              </c:numCache>
            </c:numRef>
          </c:yVal>
          <c:smooth val="0"/>
        </c:ser>
        <c:ser>
          <c:idx val="2"/>
          <c:order val="4"/>
          <c:tx>
            <c:v>probe 4 expected</c:v>
          </c:tx>
          <c:xVal>
            <c:numRef>
              <c:f>'External Probes'!$E$8:$F$8</c:f>
              <c:numCache>
                <c:formatCode>General</c:formatCode>
                <c:ptCount val="2"/>
                <c:pt idx="0">
                  <c:v>0.35</c:v>
                </c:pt>
                <c:pt idx="1">
                  <c:v>1.05</c:v>
                </c:pt>
              </c:numCache>
            </c:numRef>
          </c:xVal>
          <c:yVal>
            <c:numRef>
              <c:f>'External Probes'!$C$8:$D$8</c:f>
              <c:numCache>
                <c:formatCode>General</c:formatCod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yVal>
          <c:smooth val="0"/>
        </c:ser>
        <c:ser>
          <c:idx val="7"/>
          <c:order val="5"/>
          <c:tx>
            <c:v>Probe 4 actual</c:v>
          </c:tx>
          <c:xVal>
            <c:numRef>
              <c:f>'External Probes'!$J$8:$K$8</c:f>
              <c:numCache>
                <c:formatCode>General</c:formatCode>
                <c:ptCount val="2"/>
                <c:pt idx="0">
                  <c:v>0.2136</c:v>
                </c:pt>
                <c:pt idx="1">
                  <c:v>0.984</c:v>
                </c:pt>
              </c:numCache>
            </c:numRef>
          </c:xVal>
          <c:yVal>
            <c:numRef>
              <c:f>'External Probes'!$H$8:$I$8</c:f>
              <c:numCache>
                <c:formatCode>General</c:formatCode>
                <c:ptCount val="2"/>
                <c:pt idx="0">
                  <c:v>4.2</c:v>
                </c:pt>
                <c:pt idx="1">
                  <c:v>4.2</c:v>
                </c:pt>
              </c:numCache>
            </c:numRef>
          </c:yVal>
          <c:smooth val="0"/>
        </c:ser>
        <c:ser>
          <c:idx val="3"/>
          <c:order val="6"/>
          <c:tx>
            <c:v>Probe 5 expected</c:v>
          </c:tx>
          <c:xVal>
            <c:numRef>
              <c:f>'External Probes'!$E$9:$F$9</c:f>
              <c:numCache>
                <c:formatCode>General</c:formatCode>
                <c:ptCount val="2"/>
                <c:pt idx="0">
                  <c:v>0.7</c:v>
                </c:pt>
                <c:pt idx="1">
                  <c:v>2.1</c:v>
                </c:pt>
              </c:numCache>
            </c:numRef>
          </c:xVal>
          <c:yVal>
            <c:numRef>
              <c:f>'External Probes'!$C$9:$D$9</c:f>
              <c:numCache>
                <c:formatCode>General</c:formatCode>
                <c:ptCount val="2"/>
                <c:pt idx="0">
                  <c:v>5.0</c:v>
                </c:pt>
                <c:pt idx="1">
                  <c:v>5.0</c:v>
                </c:pt>
              </c:numCache>
            </c:numRef>
          </c:yVal>
          <c:smooth val="0"/>
        </c:ser>
        <c:ser>
          <c:idx val="8"/>
          <c:order val="7"/>
          <c:tx>
            <c:v>Probe 5 actual</c:v>
          </c:tx>
          <c:xVal>
            <c:numRef>
              <c:f>'External Probes'!$J$9:$K$9</c:f>
              <c:numCache>
                <c:formatCode>General</c:formatCode>
                <c:ptCount val="2"/>
                <c:pt idx="0">
                  <c:v>1.4</c:v>
                </c:pt>
                <c:pt idx="1">
                  <c:v>1.78</c:v>
                </c:pt>
              </c:numCache>
            </c:numRef>
          </c:xVal>
          <c:yVal>
            <c:numRef>
              <c:f>'External Probes'!$H$9:$I$9</c:f>
              <c:numCache>
                <c:formatCode>General</c:formatCode>
                <c:ptCount val="2"/>
                <c:pt idx="0">
                  <c:v>5.2</c:v>
                </c:pt>
                <c:pt idx="1">
                  <c:v>5.2</c:v>
                </c:pt>
              </c:numCache>
            </c:numRef>
          </c:yVal>
          <c:smooth val="0"/>
        </c:ser>
        <c:ser>
          <c:idx val="4"/>
          <c:order val="8"/>
          <c:tx>
            <c:v>Probe 6 expected</c:v>
          </c:tx>
          <c:xVal>
            <c:numRef>
              <c:f>'External Probes'!$E$10:$F$10</c:f>
              <c:numCache>
                <c:formatCode>General</c:formatCode>
                <c:ptCount val="2"/>
                <c:pt idx="0">
                  <c:v>1.5</c:v>
                </c:pt>
                <c:pt idx="1">
                  <c:v>3.4</c:v>
                </c:pt>
              </c:numCache>
            </c:numRef>
          </c:xVal>
          <c:yVal>
            <c:numRef>
              <c:f>'External Probes'!$C$10:$D$10</c:f>
              <c:numCache>
                <c:formatCode>General</c:formatCode>
                <c:ptCount val="2"/>
                <c:pt idx="0">
                  <c:v>6.0</c:v>
                </c:pt>
                <c:pt idx="1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4447264"/>
        <c:axId val="-1836933264"/>
      </c:scatterChart>
      <c:valAx>
        <c:axId val="-1834447264"/>
        <c:scaling>
          <c:orientation val="minMax"/>
          <c:max val="2.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Field [T]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crossAx val="-1836933264"/>
        <c:crosses val="autoZero"/>
        <c:crossBetween val="midCat"/>
      </c:valAx>
      <c:valAx>
        <c:axId val="-1836933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1834447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HMS Dipole</a:t>
            </a:r>
            <a:r>
              <a:rPr lang="en-US" baseline="0"/>
              <a:t> </a:t>
            </a:r>
            <a:r>
              <a:rPr lang="en-US"/>
              <a:t>3 Axis Hall Probe</a:t>
            </a:r>
          </a:p>
        </c:rich>
      </c:tx>
      <c:layout>
        <c:manualLayout>
          <c:xMode val="edge"/>
          <c:yMode val="edge"/>
          <c:x val="0.120354111986002"/>
          <c:y val="0.03703703703703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Ramp Up</c:v>
          </c:tx>
          <c:spPr>
            <a:ln w="28575">
              <a:noFill/>
            </a:ln>
          </c:spPr>
          <c:xVal>
            <c:numRef>
              <c:f>'Center Field'!$B$32:$B$50</c:f>
              <c:numCache>
                <c:formatCode>General</c:formatCode>
                <c:ptCount val="19"/>
                <c:pt idx="0">
                  <c:v>100.74</c:v>
                </c:pt>
                <c:pt idx="1">
                  <c:v>130.8</c:v>
                </c:pt>
                <c:pt idx="2">
                  <c:v>150.33</c:v>
                </c:pt>
                <c:pt idx="3">
                  <c:v>200.49</c:v>
                </c:pt>
                <c:pt idx="4">
                  <c:v>300.48</c:v>
                </c:pt>
                <c:pt idx="5">
                  <c:v>400.59</c:v>
                </c:pt>
                <c:pt idx="6">
                  <c:v>500.64</c:v>
                </c:pt>
                <c:pt idx="7">
                  <c:v>750.9299999999999</c:v>
                </c:pt>
                <c:pt idx="8">
                  <c:v>1001.1</c:v>
                </c:pt>
                <c:pt idx="9">
                  <c:v>1251.33</c:v>
                </c:pt>
                <c:pt idx="10">
                  <c:v>1501.71</c:v>
                </c:pt>
                <c:pt idx="13">
                  <c:v>1001.07</c:v>
                </c:pt>
                <c:pt idx="14">
                  <c:v>1501.59</c:v>
                </c:pt>
                <c:pt idx="15">
                  <c:v>2002.14</c:v>
                </c:pt>
                <c:pt idx="16">
                  <c:v>2502.6</c:v>
                </c:pt>
                <c:pt idx="17">
                  <c:v>2752.71</c:v>
                </c:pt>
                <c:pt idx="18">
                  <c:v>2999.97</c:v>
                </c:pt>
              </c:numCache>
            </c:numRef>
          </c:xVal>
          <c:yVal>
            <c:numRef>
              <c:f>'Center Field'!$C$32:$C$50</c:f>
              <c:numCache>
                <c:formatCode>General</c:formatCode>
                <c:ptCount val="19"/>
                <c:pt idx="0">
                  <c:v>0.090643</c:v>
                </c:pt>
                <c:pt idx="1">
                  <c:v>0.117573</c:v>
                </c:pt>
                <c:pt idx="2">
                  <c:v>0.134899</c:v>
                </c:pt>
                <c:pt idx="3">
                  <c:v>0.179858</c:v>
                </c:pt>
                <c:pt idx="4">
                  <c:v>0.269376</c:v>
                </c:pt>
                <c:pt idx="5">
                  <c:v>0.358758</c:v>
                </c:pt>
                <c:pt idx="6">
                  <c:v>0.448259</c:v>
                </c:pt>
                <c:pt idx="7">
                  <c:v>0.671543</c:v>
                </c:pt>
                <c:pt idx="8">
                  <c:v>0.894091</c:v>
                </c:pt>
                <c:pt idx="9">
                  <c:v>1.114727</c:v>
                </c:pt>
                <c:pt idx="10">
                  <c:v>1.327302</c:v>
                </c:pt>
                <c:pt idx="12">
                  <c:v>0.0</c:v>
                </c:pt>
                <c:pt idx="13">
                  <c:v>0.895338</c:v>
                </c:pt>
                <c:pt idx="14">
                  <c:v>1.328342</c:v>
                </c:pt>
                <c:pt idx="15">
                  <c:v>1.673945</c:v>
                </c:pt>
                <c:pt idx="16">
                  <c:v>1.929239</c:v>
                </c:pt>
                <c:pt idx="17">
                  <c:v>2.028467</c:v>
                </c:pt>
                <c:pt idx="18">
                  <c:v>2.106145</c:v>
                </c:pt>
              </c:numCache>
            </c:numRef>
          </c:yVal>
          <c:smooth val="0"/>
        </c:ser>
        <c:ser>
          <c:idx val="1"/>
          <c:order val="1"/>
          <c:tx>
            <c:v>Ramp Down</c:v>
          </c:tx>
          <c:spPr>
            <a:ln w="28575">
              <a:noFill/>
            </a:ln>
          </c:spPr>
          <c:trendline>
            <c:trendlineType val="poly"/>
            <c:order val="3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'Center Field'!$B$50:$B$63</c:f>
              <c:numCache>
                <c:formatCode>General</c:formatCode>
                <c:ptCount val="14"/>
                <c:pt idx="0">
                  <c:v>2999.97</c:v>
                </c:pt>
                <c:pt idx="1">
                  <c:v>2752.77</c:v>
                </c:pt>
                <c:pt idx="2">
                  <c:v>2502.66</c:v>
                </c:pt>
                <c:pt idx="3">
                  <c:v>2002.2</c:v>
                </c:pt>
                <c:pt idx="4">
                  <c:v>1501.65</c:v>
                </c:pt>
                <c:pt idx="5">
                  <c:v>1001.1</c:v>
                </c:pt>
                <c:pt idx="6">
                  <c:v>750.9299999999999</c:v>
                </c:pt>
                <c:pt idx="7">
                  <c:v>500.61</c:v>
                </c:pt>
                <c:pt idx="8">
                  <c:v>400.62</c:v>
                </c:pt>
                <c:pt idx="9">
                  <c:v>300.51</c:v>
                </c:pt>
                <c:pt idx="10">
                  <c:v>200.46</c:v>
                </c:pt>
                <c:pt idx="11">
                  <c:v>150.36</c:v>
                </c:pt>
                <c:pt idx="12">
                  <c:v>130.77</c:v>
                </c:pt>
                <c:pt idx="13">
                  <c:v>0.0</c:v>
                </c:pt>
              </c:numCache>
            </c:numRef>
          </c:xVal>
          <c:yVal>
            <c:numRef>
              <c:f>'Center Field'!$C$50:$C$63</c:f>
              <c:numCache>
                <c:formatCode>General</c:formatCode>
                <c:ptCount val="14"/>
                <c:pt idx="0">
                  <c:v>2.106145</c:v>
                </c:pt>
                <c:pt idx="1">
                  <c:v>2.028826</c:v>
                </c:pt>
                <c:pt idx="2">
                  <c:v>1.930162</c:v>
                </c:pt>
                <c:pt idx="3">
                  <c:v>1.674975</c:v>
                </c:pt>
                <c:pt idx="4">
                  <c:v>1.329699</c:v>
                </c:pt>
                <c:pt idx="5">
                  <c:v>0.89487</c:v>
                </c:pt>
                <c:pt idx="6">
                  <c:v>0.671955</c:v>
                </c:pt>
                <c:pt idx="7">
                  <c:v>0.44856</c:v>
                </c:pt>
                <c:pt idx="8">
                  <c:v>0.35936</c:v>
                </c:pt>
                <c:pt idx="9">
                  <c:v>0.269865</c:v>
                </c:pt>
                <c:pt idx="10">
                  <c:v>0.180299</c:v>
                </c:pt>
                <c:pt idx="11">
                  <c:v>0.135528</c:v>
                </c:pt>
                <c:pt idx="12">
                  <c:v>0.117558</c:v>
                </c:pt>
                <c:pt idx="13">
                  <c:v>0.000802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99394288"/>
        <c:axId val="-1857218416"/>
      </c:scatterChart>
      <c:scatterChart>
        <c:scatterStyle val="lineMarker"/>
        <c:varyColors val="0"/>
        <c:ser>
          <c:idx val="2"/>
          <c:order val="2"/>
          <c:tx>
            <c:v>Delta</c:v>
          </c:tx>
          <c:spPr>
            <a:ln w="28575">
              <a:noFill/>
            </a:ln>
          </c:spPr>
          <c:xVal>
            <c:numRef>
              <c:f>'Center Field'!$B$51:$B$62</c:f>
              <c:numCache>
                <c:formatCode>General</c:formatCode>
                <c:ptCount val="12"/>
                <c:pt idx="0">
                  <c:v>2752.77</c:v>
                </c:pt>
                <c:pt idx="1">
                  <c:v>2502.66</c:v>
                </c:pt>
                <c:pt idx="2">
                  <c:v>2002.2</c:v>
                </c:pt>
                <c:pt idx="3">
                  <c:v>1501.65</c:v>
                </c:pt>
                <c:pt idx="4">
                  <c:v>1001.1</c:v>
                </c:pt>
                <c:pt idx="5">
                  <c:v>750.9299999999999</c:v>
                </c:pt>
                <c:pt idx="6">
                  <c:v>500.61</c:v>
                </c:pt>
                <c:pt idx="7">
                  <c:v>400.62</c:v>
                </c:pt>
                <c:pt idx="8">
                  <c:v>300.51</c:v>
                </c:pt>
                <c:pt idx="9">
                  <c:v>200.46</c:v>
                </c:pt>
                <c:pt idx="10">
                  <c:v>150.36</c:v>
                </c:pt>
                <c:pt idx="11">
                  <c:v>130.77</c:v>
                </c:pt>
              </c:numCache>
            </c:numRef>
          </c:xVal>
          <c:yVal>
            <c:numRef>
              <c:f>'Center Field'!$I$51:$I$62</c:f>
              <c:numCache>
                <c:formatCode>General</c:formatCode>
                <c:ptCount val="12"/>
                <c:pt idx="0">
                  <c:v>3.589999999999982</c:v>
                </c:pt>
                <c:pt idx="1">
                  <c:v>9.230000000000071</c:v>
                </c:pt>
                <c:pt idx="2">
                  <c:v>10.30000000000086</c:v>
                </c:pt>
                <c:pt idx="3">
                  <c:v>13.57000000000053</c:v>
                </c:pt>
                <c:pt idx="4">
                  <c:v>-4.67999999999913</c:v>
                </c:pt>
                <c:pt idx="5">
                  <c:v>4.11999999999968</c:v>
                </c:pt>
                <c:pt idx="6">
                  <c:v>3.009999999999957</c:v>
                </c:pt>
                <c:pt idx="7">
                  <c:v>6.019999999999914</c:v>
                </c:pt>
                <c:pt idx="8">
                  <c:v>4.890000000000172</c:v>
                </c:pt>
                <c:pt idx="9">
                  <c:v>4.40999999999997</c:v>
                </c:pt>
                <c:pt idx="10">
                  <c:v>6.290000000000184</c:v>
                </c:pt>
                <c:pt idx="11">
                  <c:v>-0.150000000000011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7550560"/>
        <c:axId val="949598128"/>
      </c:scatterChart>
      <c:valAx>
        <c:axId val="-1899394288"/>
        <c:scaling>
          <c:orientation val="minMax"/>
          <c:max val="3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 [A]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1857218416"/>
        <c:crosses val="autoZero"/>
        <c:crossBetween val="midCat"/>
      </c:valAx>
      <c:valAx>
        <c:axId val="-1857218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Field [T]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1899394288"/>
        <c:crosses val="autoZero"/>
        <c:crossBetween val="midCat"/>
      </c:valAx>
      <c:valAx>
        <c:axId val="949598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1857550560"/>
        <c:crosses val="max"/>
        <c:crossBetween val="midCat"/>
      </c:valAx>
      <c:valAx>
        <c:axId val="-1857550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9598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HMS Dipole</a:t>
            </a:r>
            <a:r>
              <a:rPr lang="en-US" baseline="0"/>
              <a:t> </a:t>
            </a:r>
            <a:r>
              <a:rPr lang="en-US"/>
              <a:t>NMR</a:t>
            </a:r>
            <a:r>
              <a:rPr lang="en-US" baseline="0"/>
              <a:t> Probe 5 Center</a:t>
            </a:r>
            <a:endParaRPr lang="en-US"/>
          </a:p>
        </c:rich>
      </c:tx>
      <c:layout>
        <c:manualLayout>
          <c:xMode val="edge"/>
          <c:yMode val="edge"/>
          <c:x val="0.120354111986002"/>
          <c:y val="0.03703703703703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Ramp Up</c:v>
          </c:tx>
          <c:spPr>
            <a:ln w="28575">
              <a:noFill/>
            </a:ln>
          </c:spPr>
          <c:xVal>
            <c:numRef>
              <c:f>'Center Field'!$B$45:$B$50</c:f>
              <c:numCache>
                <c:formatCode>General</c:formatCode>
                <c:ptCount val="6"/>
                <c:pt idx="0">
                  <c:v>1001.07</c:v>
                </c:pt>
                <c:pt idx="1">
                  <c:v>1501.59</c:v>
                </c:pt>
                <c:pt idx="2">
                  <c:v>2002.14</c:v>
                </c:pt>
                <c:pt idx="3">
                  <c:v>2502.6</c:v>
                </c:pt>
                <c:pt idx="4">
                  <c:v>2752.71</c:v>
                </c:pt>
                <c:pt idx="5">
                  <c:v>2999.97</c:v>
                </c:pt>
              </c:numCache>
            </c:numRef>
          </c:xVal>
          <c:yVal>
            <c:numRef>
              <c:f>'Center Field'!$G$45:$G$50</c:f>
              <c:numCache>
                <c:formatCode>General</c:formatCode>
                <c:ptCount val="6"/>
                <c:pt idx="0">
                  <c:v>0.8940179</c:v>
                </c:pt>
                <c:pt idx="1">
                  <c:v>1.328923</c:v>
                </c:pt>
                <c:pt idx="2">
                  <c:v>1.6728051</c:v>
                </c:pt>
                <c:pt idx="3">
                  <c:v>1.9292969</c:v>
                </c:pt>
                <c:pt idx="4">
                  <c:v>2.0287872</c:v>
                </c:pt>
                <c:pt idx="5">
                  <c:v>2.1069818</c:v>
                </c:pt>
              </c:numCache>
            </c:numRef>
          </c:yVal>
          <c:smooth val="0"/>
        </c:ser>
        <c:ser>
          <c:idx val="1"/>
          <c:order val="1"/>
          <c:tx>
            <c:v>Ramp Down</c:v>
          </c:tx>
          <c:spPr>
            <a:ln w="28575">
              <a:noFill/>
            </a:ln>
          </c:spPr>
          <c:xVal>
            <c:numRef>
              <c:f>'Center Field'!$B$50:$B$56</c:f>
              <c:numCache>
                <c:formatCode>General</c:formatCode>
                <c:ptCount val="7"/>
                <c:pt idx="0">
                  <c:v>2999.97</c:v>
                </c:pt>
                <c:pt idx="1">
                  <c:v>2752.77</c:v>
                </c:pt>
                <c:pt idx="2">
                  <c:v>2502.66</c:v>
                </c:pt>
                <c:pt idx="3">
                  <c:v>2002.2</c:v>
                </c:pt>
                <c:pt idx="4">
                  <c:v>1501.65</c:v>
                </c:pt>
                <c:pt idx="5">
                  <c:v>1001.1</c:v>
                </c:pt>
                <c:pt idx="6">
                  <c:v>750.9299999999999</c:v>
                </c:pt>
              </c:numCache>
            </c:numRef>
          </c:xVal>
          <c:yVal>
            <c:numRef>
              <c:f>'Center Field'!$G$50:$G$56</c:f>
              <c:numCache>
                <c:formatCode>General</c:formatCode>
                <c:ptCount val="7"/>
                <c:pt idx="0">
                  <c:v>2.1069818</c:v>
                </c:pt>
                <c:pt idx="1">
                  <c:v>2.0295528</c:v>
                </c:pt>
                <c:pt idx="2">
                  <c:v>1.9306724</c:v>
                </c:pt>
                <c:pt idx="3">
                  <c:v>1.6750744</c:v>
                </c:pt>
                <c:pt idx="4">
                  <c:v>1.329509</c:v>
                </c:pt>
                <c:pt idx="5">
                  <c:v>0.8948945</c:v>
                </c:pt>
                <c:pt idx="6">
                  <c:v>0.6723352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478000"/>
        <c:axId val="1970498944"/>
      </c:scatterChart>
      <c:scatterChart>
        <c:scatterStyle val="lineMarker"/>
        <c:varyColors val="0"/>
        <c:ser>
          <c:idx val="2"/>
          <c:order val="2"/>
          <c:tx>
            <c:v>Delta</c:v>
          </c:tx>
          <c:spPr>
            <a:ln w="28575">
              <a:noFill/>
            </a:ln>
          </c:spPr>
          <c:xVal>
            <c:numRef>
              <c:f>'Center Field'!$B$51:$B$56</c:f>
              <c:numCache>
                <c:formatCode>General</c:formatCode>
                <c:ptCount val="6"/>
                <c:pt idx="0">
                  <c:v>2752.77</c:v>
                </c:pt>
                <c:pt idx="1">
                  <c:v>2502.66</c:v>
                </c:pt>
                <c:pt idx="2">
                  <c:v>2002.2</c:v>
                </c:pt>
                <c:pt idx="3">
                  <c:v>1501.65</c:v>
                </c:pt>
                <c:pt idx="4">
                  <c:v>1001.1</c:v>
                </c:pt>
                <c:pt idx="5">
                  <c:v>750.9299999999999</c:v>
                </c:pt>
              </c:numCache>
            </c:numRef>
          </c:xVal>
          <c:yVal>
            <c:numRef>
              <c:f>'Center Field'!$J$51:$J$55</c:f>
              <c:numCache>
                <c:formatCode>General</c:formatCode>
                <c:ptCount val="5"/>
                <c:pt idx="0">
                  <c:v>7.655999999998109</c:v>
                </c:pt>
                <c:pt idx="1">
                  <c:v>13.75499999999974</c:v>
                </c:pt>
                <c:pt idx="2">
                  <c:v>22.6930000000003</c:v>
                </c:pt>
                <c:pt idx="3">
                  <c:v>5.859999999999754</c:v>
                </c:pt>
                <c:pt idx="4">
                  <c:v>8.766000000000051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429264"/>
        <c:axId val="-1857294048"/>
      </c:scatterChart>
      <c:valAx>
        <c:axId val="1967478000"/>
        <c:scaling>
          <c:orientation val="minMax"/>
          <c:max val="3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 [A]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70498944"/>
        <c:crosses val="autoZero"/>
        <c:crossBetween val="midCat"/>
      </c:valAx>
      <c:valAx>
        <c:axId val="1970498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Field [T]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67478000"/>
        <c:crosses val="autoZero"/>
        <c:crossBetween val="midCat"/>
      </c:valAx>
      <c:valAx>
        <c:axId val="-1857294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967429264"/>
        <c:crosses val="max"/>
        <c:crossBetween val="midCat"/>
      </c:valAx>
      <c:valAx>
        <c:axId val="196742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57294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HMS Dipole</a:t>
            </a:r>
            <a:r>
              <a:rPr lang="en-US" baseline="0"/>
              <a:t> </a:t>
            </a:r>
            <a:r>
              <a:rPr lang="en-US"/>
              <a:t>NMR</a:t>
            </a:r>
            <a:r>
              <a:rPr lang="en-US" baseline="0"/>
              <a:t> External</a:t>
            </a:r>
            <a:endParaRPr lang="en-US"/>
          </a:p>
        </c:rich>
      </c:tx>
      <c:layout>
        <c:manualLayout>
          <c:xMode val="edge"/>
          <c:yMode val="edge"/>
          <c:x val="0.120354111986002"/>
          <c:y val="0.03703703703703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Ramp Up</c:v>
          </c:tx>
          <c:spPr>
            <a:ln w="28575">
              <a:noFill/>
            </a:ln>
          </c:spPr>
          <c:xVal>
            <c:numRef>
              <c:f>'Center Field'!$B$33:$B$49</c:f>
              <c:numCache>
                <c:formatCode>General</c:formatCode>
                <c:ptCount val="17"/>
                <c:pt idx="0">
                  <c:v>130.8</c:v>
                </c:pt>
                <c:pt idx="1">
                  <c:v>150.33</c:v>
                </c:pt>
                <c:pt idx="2">
                  <c:v>200.49</c:v>
                </c:pt>
                <c:pt idx="3">
                  <c:v>300.48</c:v>
                </c:pt>
                <c:pt idx="4">
                  <c:v>400.59</c:v>
                </c:pt>
                <c:pt idx="5">
                  <c:v>500.64</c:v>
                </c:pt>
                <c:pt idx="6">
                  <c:v>750.9299999999999</c:v>
                </c:pt>
                <c:pt idx="7">
                  <c:v>1001.1</c:v>
                </c:pt>
                <c:pt idx="8">
                  <c:v>1251.33</c:v>
                </c:pt>
                <c:pt idx="9">
                  <c:v>1501.71</c:v>
                </c:pt>
                <c:pt idx="12">
                  <c:v>1001.07</c:v>
                </c:pt>
                <c:pt idx="13">
                  <c:v>1501.59</c:v>
                </c:pt>
                <c:pt idx="14">
                  <c:v>2002.14</c:v>
                </c:pt>
                <c:pt idx="15">
                  <c:v>2502.6</c:v>
                </c:pt>
                <c:pt idx="16">
                  <c:v>2752.71</c:v>
                </c:pt>
              </c:numCache>
            </c:numRef>
          </c:xVal>
          <c:yVal>
            <c:numRef>
              <c:f>'Center Field'!$H$33:$H$49</c:f>
              <c:numCache>
                <c:formatCode>General</c:formatCode>
                <c:ptCount val="17"/>
                <c:pt idx="0">
                  <c:v>0.1168136</c:v>
                </c:pt>
                <c:pt idx="1">
                  <c:v>0.1346777</c:v>
                </c:pt>
                <c:pt idx="2">
                  <c:v>0.179509</c:v>
                </c:pt>
                <c:pt idx="3">
                  <c:v>0.2689007</c:v>
                </c:pt>
                <c:pt idx="4">
                  <c:v>0.3581782</c:v>
                </c:pt>
                <c:pt idx="5">
                  <c:v>0.4475249</c:v>
                </c:pt>
                <c:pt idx="6">
                  <c:v>0.6699495</c:v>
                </c:pt>
                <c:pt idx="7">
                  <c:v>0.8916588</c:v>
                </c:pt>
                <c:pt idx="8">
                  <c:v>1.1127152</c:v>
                </c:pt>
                <c:pt idx="9">
                  <c:v>1.325442</c:v>
                </c:pt>
                <c:pt idx="12">
                  <c:v>0.8925526</c:v>
                </c:pt>
                <c:pt idx="13">
                  <c:v>1.3255419</c:v>
                </c:pt>
                <c:pt idx="14">
                  <c:v>1.6723392</c:v>
                </c:pt>
                <c:pt idx="15">
                  <c:v>1.9289428</c:v>
                </c:pt>
                <c:pt idx="16">
                  <c:v>2.0270388</c:v>
                </c:pt>
              </c:numCache>
            </c:numRef>
          </c:yVal>
          <c:smooth val="0"/>
        </c:ser>
        <c:ser>
          <c:idx val="1"/>
          <c:order val="1"/>
          <c:tx>
            <c:v>Ramp Down</c:v>
          </c:tx>
          <c:spPr>
            <a:ln w="28575">
              <a:noFill/>
            </a:ln>
          </c:spPr>
          <c:xVal>
            <c:numRef>
              <c:f>'Center Field'!$B$51:$B$62</c:f>
              <c:numCache>
                <c:formatCode>General</c:formatCode>
                <c:ptCount val="12"/>
                <c:pt idx="0">
                  <c:v>2752.77</c:v>
                </c:pt>
                <c:pt idx="1">
                  <c:v>2502.66</c:v>
                </c:pt>
                <c:pt idx="2">
                  <c:v>2002.2</c:v>
                </c:pt>
                <c:pt idx="3">
                  <c:v>1501.65</c:v>
                </c:pt>
                <c:pt idx="4">
                  <c:v>1001.1</c:v>
                </c:pt>
                <c:pt idx="5">
                  <c:v>750.9299999999999</c:v>
                </c:pt>
                <c:pt idx="6">
                  <c:v>500.61</c:v>
                </c:pt>
                <c:pt idx="7">
                  <c:v>400.62</c:v>
                </c:pt>
                <c:pt idx="8">
                  <c:v>300.51</c:v>
                </c:pt>
                <c:pt idx="9">
                  <c:v>200.46</c:v>
                </c:pt>
                <c:pt idx="10">
                  <c:v>150.36</c:v>
                </c:pt>
                <c:pt idx="11">
                  <c:v>130.77</c:v>
                </c:pt>
              </c:numCache>
            </c:numRef>
          </c:xVal>
          <c:yVal>
            <c:numRef>
              <c:f>'Center Field'!$H$51:$H$62</c:f>
              <c:numCache>
                <c:formatCode>General</c:formatCode>
                <c:ptCount val="12"/>
                <c:pt idx="0">
                  <c:v>2.0277922</c:v>
                </c:pt>
                <c:pt idx="1">
                  <c:v>1.930324</c:v>
                </c:pt>
                <c:pt idx="2">
                  <c:v>1.6746389</c:v>
                </c:pt>
                <c:pt idx="3">
                  <c:v>1.3281814</c:v>
                </c:pt>
                <c:pt idx="4">
                  <c:v>0.893429</c:v>
                </c:pt>
                <c:pt idx="5">
                  <c:v>0.6707909</c:v>
                </c:pt>
                <c:pt idx="6">
                  <c:v>0.4480811</c:v>
                </c:pt>
                <c:pt idx="7">
                  <c:v>0.358928</c:v>
                </c:pt>
                <c:pt idx="8">
                  <c:v>0.2695877</c:v>
                </c:pt>
                <c:pt idx="9">
                  <c:v>0.180166</c:v>
                </c:pt>
                <c:pt idx="10">
                  <c:v>0.1353447</c:v>
                </c:pt>
                <c:pt idx="11">
                  <c:v>0.1174169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493920"/>
        <c:axId val="1967141376"/>
      </c:scatterChart>
      <c:scatterChart>
        <c:scatterStyle val="lineMarker"/>
        <c:varyColors val="0"/>
        <c:ser>
          <c:idx val="2"/>
          <c:order val="2"/>
          <c:tx>
            <c:v>Delta</c:v>
          </c:tx>
          <c:spPr>
            <a:ln w="28575">
              <a:noFill/>
            </a:ln>
          </c:spPr>
          <c:xVal>
            <c:numRef>
              <c:f>'Center Field'!$B$51:$B$62</c:f>
              <c:numCache>
                <c:formatCode>General</c:formatCode>
                <c:ptCount val="12"/>
                <c:pt idx="0">
                  <c:v>2752.77</c:v>
                </c:pt>
                <c:pt idx="1">
                  <c:v>2502.66</c:v>
                </c:pt>
                <c:pt idx="2">
                  <c:v>2002.2</c:v>
                </c:pt>
                <c:pt idx="3">
                  <c:v>1501.65</c:v>
                </c:pt>
                <c:pt idx="4">
                  <c:v>1001.1</c:v>
                </c:pt>
                <c:pt idx="5">
                  <c:v>750.9299999999999</c:v>
                </c:pt>
                <c:pt idx="6">
                  <c:v>500.61</c:v>
                </c:pt>
                <c:pt idx="7">
                  <c:v>400.62</c:v>
                </c:pt>
                <c:pt idx="8">
                  <c:v>300.51</c:v>
                </c:pt>
                <c:pt idx="9">
                  <c:v>200.46</c:v>
                </c:pt>
                <c:pt idx="10">
                  <c:v>150.36</c:v>
                </c:pt>
                <c:pt idx="11">
                  <c:v>130.77</c:v>
                </c:pt>
              </c:numCache>
            </c:numRef>
          </c:xVal>
          <c:yVal>
            <c:numRef>
              <c:f>'Center Field'!$K$51:$K$62</c:f>
              <c:numCache>
                <c:formatCode>General</c:formatCode>
                <c:ptCount val="12"/>
                <c:pt idx="0">
                  <c:v>7.533999999997931</c:v>
                </c:pt>
                <c:pt idx="1">
                  <c:v>13.81199999999971</c:v>
                </c:pt>
                <c:pt idx="2">
                  <c:v>22.99700000000016</c:v>
                </c:pt>
                <c:pt idx="3">
                  <c:v>26.39500000000128</c:v>
                </c:pt>
                <c:pt idx="4">
                  <c:v>8.763999999999993</c:v>
                </c:pt>
                <c:pt idx="5">
                  <c:v>8.41399999999992</c:v>
                </c:pt>
                <c:pt idx="6">
                  <c:v>5.562000000000067</c:v>
                </c:pt>
                <c:pt idx="7">
                  <c:v>7.498000000000226</c:v>
                </c:pt>
                <c:pt idx="8">
                  <c:v>6.869999999999932</c:v>
                </c:pt>
                <c:pt idx="9">
                  <c:v>6.56999999999991</c:v>
                </c:pt>
                <c:pt idx="10">
                  <c:v>6.670000000000009</c:v>
                </c:pt>
                <c:pt idx="11">
                  <c:v>6.03300000000001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167648"/>
        <c:axId val="1970934224"/>
      </c:scatterChart>
      <c:valAx>
        <c:axId val="1967493920"/>
        <c:scaling>
          <c:orientation val="minMax"/>
          <c:max val="3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 [A]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67141376"/>
        <c:crosses val="autoZero"/>
        <c:crossBetween val="midCat"/>
      </c:valAx>
      <c:valAx>
        <c:axId val="1967141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Field [T]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67493920"/>
        <c:crosses val="autoZero"/>
        <c:crossBetween val="midCat"/>
      </c:valAx>
      <c:valAx>
        <c:axId val="1970934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275167648"/>
        <c:crosses val="max"/>
        <c:crossBetween val="midCat"/>
      </c:valAx>
      <c:valAx>
        <c:axId val="1275167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0934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HMS Dipole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'Measured 1997'!$A$1</c:f>
              <c:strCache>
                <c:ptCount val="1"/>
                <c:pt idx="0">
                  <c:v>NMR Locked data</c:v>
                </c:pt>
              </c:strCache>
            </c:strRef>
          </c:tx>
          <c:spPr>
            <a:ln w="3175"/>
          </c:spPr>
          <c:xVal>
            <c:numRef>
              <c:f>'Measured 1997'!$A$6:$A$26</c:f>
              <c:numCache>
                <c:formatCode>General</c:formatCode>
                <c:ptCount val="21"/>
                <c:pt idx="0">
                  <c:v>108.0</c:v>
                </c:pt>
                <c:pt idx="1">
                  <c:v>177.6</c:v>
                </c:pt>
                <c:pt idx="2">
                  <c:v>247.2</c:v>
                </c:pt>
                <c:pt idx="3">
                  <c:v>316.8</c:v>
                </c:pt>
                <c:pt idx="4">
                  <c:v>386.4</c:v>
                </c:pt>
                <c:pt idx="5">
                  <c:v>456.0</c:v>
                </c:pt>
                <c:pt idx="6">
                  <c:v>525.6</c:v>
                </c:pt>
                <c:pt idx="7">
                  <c:v>595.6</c:v>
                </c:pt>
                <c:pt idx="8">
                  <c:v>664.8</c:v>
                </c:pt>
                <c:pt idx="9">
                  <c:v>734.4</c:v>
                </c:pt>
                <c:pt idx="10">
                  <c:v>804.0</c:v>
                </c:pt>
                <c:pt idx="11">
                  <c:v>873.6</c:v>
                </c:pt>
                <c:pt idx="12">
                  <c:v>943.2</c:v>
                </c:pt>
                <c:pt idx="13">
                  <c:v>1012.8</c:v>
                </c:pt>
                <c:pt idx="14">
                  <c:v>1082.4</c:v>
                </c:pt>
                <c:pt idx="15">
                  <c:v>1152.0</c:v>
                </c:pt>
                <c:pt idx="16">
                  <c:v>1221.6</c:v>
                </c:pt>
                <c:pt idx="17">
                  <c:v>1291.6</c:v>
                </c:pt>
                <c:pt idx="18">
                  <c:v>1360.8</c:v>
                </c:pt>
                <c:pt idx="19">
                  <c:v>1430.4</c:v>
                </c:pt>
                <c:pt idx="20">
                  <c:v>1500.0</c:v>
                </c:pt>
              </c:numCache>
            </c:numRef>
          </c:xVal>
          <c:yVal>
            <c:numRef>
              <c:f>'Measured 1997'!$C$6:$C$25</c:f>
              <c:numCache>
                <c:formatCode>General</c:formatCode>
                <c:ptCount val="20"/>
                <c:pt idx="0">
                  <c:v>0.903138888888889</c:v>
                </c:pt>
                <c:pt idx="1">
                  <c:v>0.89446509009009</c:v>
                </c:pt>
                <c:pt idx="2">
                  <c:v>0.895028317152104</c:v>
                </c:pt>
                <c:pt idx="3">
                  <c:v>0.894949494949495</c:v>
                </c:pt>
                <c:pt idx="4">
                  <c:v>0.893426501035197</c:v>
                </c:pt>
                <c:pt idx="5">
                  <c:v>0.89375</c:v>
                </c:pt>
                <c:pt idx="6">
                  <c:v>0.895119863013698</c:v>
                </c:pt>
                <c:pt idx="7">
                  <c:v>0.893302552048355</c:v>
                </c:pt>
                <c:pt idx="8">
                  <c:v>0.893751504211793</c:v>
                </c:pt>
                <c:pt idx="9">
                  <c:v>0.893602941176471</c:v>
                </c:pt>
                <c:pt idx="10">
                  <c:v>0.89335447761194</c:v>
                </c:pt>
                <c:pt idx="11">
                  <c:v>0.893052884615384</c:v>
                </c:pt>
                <c:pt idx="12">
                  <c:v>0.892700381679389</c:v>
                </c:pt>
                <c:pt idx="13">
                  <c:v>0.892311413902054</c:v>
                </c:pt>
                <c:pt idx="14">
                  <c:v>0.891851441241685</c:v>
                </c:pt>
                <c:pt idx="15">
                  <c:v>0.891274305555556</c:v>
                </c:pt>
                <c:pt idx="16">
                  <c:v>0.8912942043222</c:v>
                </c:pt>
                <c:pt idx="17">
                  <c:v>0.889501393620316</c:v>
                </c:pt>
                <c:pt idx="18">
                  <c:v>0.8883120223398</c:v>
                </c:pt>
                <c:pt idx="19">
                  <c:v>0.886032578299776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204384"/>
        <c:axId val="917953296"/>
      </c:scatterChart>
      <c:valAx>
        <c:axId val="2092204384"/>
        <c:scaling>
          <c:orientation val="minMax"/>
          <c:max val="15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 [A]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crossAx val="917953296"/>
        <c:crosses val="autoZero"/>
        <c:crossBetween val="midCat"/>
      </c:valAx>
      <c:valAx>
        <c:axId val="917953296"/>
        <c:scaling>
          <c:orientation val="minMax"/>
          <c:max val="0.92"/>
          <c:min val="0.8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B/I [mT/A]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crossAx val="2092204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HMS Dipole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'Tosca 1997'!$B$3</c:f>
              <c:strCache>
                <c:ptCount val="1"/>
                <c:pt idx="0">
                  <c:v>B(0,0,0)</c:v>
                </c:pt>
              </c:strCache>
            </c:strRef>
          </c:tx>
          <c:spPr>
            <a:ln w="3175"/>
          </c:spPr>
          <c:xVal>
            <c:numRef>
              <c:f>'Tosca 1997'!$A$6:$A$11</c:f>
              <c:numCache>
                <c:formatCode>General</c:formatCode>
                <c:ptCount val="6"/>
                <c:pt idx="0">
                  <c:v>70.0</c:v>
                </c:pt>
                <c:pt idx="1">
                  <c:v>331.0</c:v>
                </c:pt>
                <c:pt idx="2">
                  <c:v>938.0</c:v>
                </c:pt>
                <c:pt idx="3">
                  <c:v>1378.0</c:v>
                </c:pt>
                <c:pt idx="4">
                  <c:v>1987.0</c:v>
                </c:pt>
                <c:pt idx="5">
                  <c:v>2885.0</c:v>
                </c:pt>
              </c:numCache>
            </c:numRef>
          </c:xVal>
          <c:yVal>
            <c:numRef>
              <c:f>'Tosca 1997'!$B$6:$B$11</c:f>
              <c:numCache>
                <c:formatCode>General</c:formatCode>
                <c:ptCount val="6"/>
                <c:pt idx="0">
                  <c:v>0.06219</c:v>
                </c:pt>
                <c:pt idx="1">
                  <c:v>0.29441</c:v>
                </c:pt>
                <c:pt idx="2">
                  <c:v>0.83105</c:v>
                </c:pt>
                <c:pt idx="3">
                  <c:v>1.22062</c:v>
                </c:pt>
                <c:pt idx="4">
                  <c:v>1.65667</c:v>
                </c:pt>
                <c:pt idx="5">
                  <c:v>2.03907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692080"/>
        <c:axId val="917948368"/>
      </c:scatterChart>
      <c:valAx>
        <c:axId val="1934692080"/>
        <c:scaling>
          <c:orientation val="minMax"/>
          <c:max val="3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 [A]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crossAx val="917948368"/>
        <c:crosses val="autoZero"/>
        <c:crossBetween val="midCat"/>
      </c:valAx>
      <c:valAx>
        <c:axId val="917948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Central Field B [T]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crossAx val="1934692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HMS Dipole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'Tosca 1997'!$C$3</c:f>
              <c:strCache>
                <c:ptCount val="1"/>
                <c:pt idx="0">
                  <c:v>B/I</c:v>
                </c:pt>
              </c:strCache>
            </c:strRef>
          </c:tx>
          <c:spPr>
            <a:ln w="3175"/>
          </c:spPr>
          <c:xVal>
            <c:numRef>
              <c:f>'Tosca 1997'!$A$6:$A$11</c:f>
              <c:numCache>
                <c:formatCode>General</c:formatCode>
                <c:ptCount val="6"/>
                <c:pt idx="0">
                  <c:v>70.0</c:v>
                </c:pt>
                <c:pt idx="1">
                  <c:v>331.0</c:v>
                </c:pt>
                <c:pt idx="2">
                  <c:v>938.0</c:v>
                </c:pt>
                <c:pt idx="3">
                  <c:v>1378.0</c:v>
                </c:pt>
                <c:pt idx="4">
                  <c:v>1987.0</c:v>
                </c:pt>
                <c:pt idx="5">
                  <c:v>2885.0</c:v>
                </c:pt>
              </c:numCache>
            </c:numRef>
          </c:xVal>
          <c:yVal>
            <c:numRef>
              <c:f>'Tosca 1997'!$C$6:$C$11</c:f>
              <c:numCache>
                <c:formatCode>General</c:formatCode>
                <c:ptCount val="6"/>
                <c:pt idx="0">
                  <c:v>0.888428571428571</c:v>
                </c:pt>
                <c:pt idx="1">
                  <c:v>0.889456193353474</c:v>
                </c:pt>
                <c:pt idx="2">
                  <c:v>0.885980810234541</c:v>
                </c:pt>
                <c:pt idx="3">
                  <c:v>0.885791001451379</c:v>
                </c:pt>
                <c:pt idx="4">
                  <c:v>0.833754403623553</c:v>
                </c:pt>
                <c:pt idx="5">
                  <c:v>0.706783362218371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1080656"/>
        <c:axId val="2031386320"/>
      </c:scatterChart>
      <c:valAx>
        <c:axId val="-1831080656"/>
        <c:scaling>
          <c:orientation val="minMax"/>
          <c:max val="3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 [A]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crossAx val="2031386320"/>
        <c:crosses val="autoZero"/>
        <c:crossBetween val="midCat"/>
      </c:valAx>
      <c:valAx>
        <c:axId val="2031386320"/>
        <c:scaling>
          <c:orientation val="minMax"/>
          <c:max val="0.9"/>
          <c:min val="0.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B/I [mT/A]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crossAx val="-1831080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HMS Dipole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'Tosca 1997'!$D$3</c:f>
              <c:strCache>
                <c:ptCount val="1"/>
                <c:pt idx="0">
                  <c:v>Int By.dz</c:v>
                </c:pt>
              </c:strCache>
            </c:strRef>
          </c:tx>
          <c:spPr>
            <a:ln w="3175"/>
          </c:spPr>
          <c:xVal>
            <c:numRef>
              <c:f>'Tosca 1997'!$A$6:$A$11</c:f>
              <c:numCache>
                <c:formatCode>General</c:formatCode>
                <c:ptCount val="6"/>
                <c:pt idx="0">
                  <c:v>70.0</c:v>
                </c:pt>
                <c:pt idx="1">
                  <c:v>331.0</c:v>
                </c:pt>
                <c:pt idx="2">
                  <c:v>938.0</c:v>
                </c:pt>
                <c:pt idx="3">
                  <c:v>1378.0</c:v>
                </c:pt>
                <c:pt idx="4">
                  <c:v>1987.0</c:v>
                </c:pt>
                <c:pt idx="5">
                  <c:v>2885.0</c:v>
                </c:pt>
              </c:numCache>
            </c:numRef>
          </c:xVal>
          <c:yVal>
            <c:numRef>
              <c:f>'Tosca 1997'!$D$6:$D$11</c:f>
              <c:numCache>
                <c:formatCode>General</c:formatCode>
                <c:ptCount val="6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718544"/>
        <c:axId val="1935557312"/>
      </c:scatterChart>
      <c:valAx>
        <c:axId val="1934718544"/>
        <c:scaling>
          <c:orientation val="minMax"/>
          <c:max val="3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 [A]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crossAx val="1935557312"/>
        <c:crosses val="autoZero"/>
        <c:crossBetween val="midCat"/>
      </c:valAx>
      <c:valAx>
        <c:axId val="1935557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Integral B.dZ [T.m]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crossAx val="1934718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HMS Dipole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'Tosca 1997'!$E$3</c:f>
              <c:strCache>
                <c:ptCount val="1"/>
                <c:pt idx="0">
                  <c:v>EFL</c:v>
                </c:pt>
              </c:strCache>
            </c:strRef>
          </c:tx>
          <c:spPr>
            <a:ln w="3175"/>
          </c:spPr>
          <c:xVal>
            <c:numRef>
              <c:f>'Tosca 1997'!$A$6:$A$11</c:f>
              <c:numCache>
                <c:formatCode>General</c:formatCode>
                <c:ptCount val="6"/>
                <c:pt idx="0">
                  <c:v>70.0</c:v>
                </c:pt>
                <c:pt idx="1">
                  <c:v>331.0</c:v>
                </c:pt>
                <c:pt idx="2">
                  <c:v>938.0</c:v>
                </c:pt>
                <c:pt idx="3">
                  <c:v>1378.0</c:v>
                </c:pt>
                <c:pt idx="4">
                  <c:v>1987.0</c:v>
                </c:pt>
                <c:pt idx="5">
                  <c:v>2885.0</c:v>
                </c:pt>
              </c:numCache>
            </c:numRef>
          </c:xVal>
          <c:yVal>
            <c:numRef>
              <c:f>'Tosca 1997'!$E$6:$E$11</c:f>
              <c:numCache>
                <c:formatCode>0.000</c:formatCode>
                <c:ptCount val="6"/>
                <c:pt idx="0">
                  <c:v>5.199</c:v>
                </c:pt>
                <c:pt idx="1">
                  <c:v>5.199</c:v>
                </c:pt>
                <c:pt idx="2">
                  <c:v>5.199</c:v>
                </c:pt>
                <c:pt idx="3">
                  <c:v>5.196</c:v>
                </c:pt>
                <c:pt idx="4">
                  <c:v>5.165</c:v>
                </c:pt>
                <c:pt idx="5">
                  <c:v>5.118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608560"/>
        <c:axId val="939935520"/>
      </c:scatterChart>
      <c:valAx>
        <c:axId val="1935608560"/>
        <c:scaling>
          <c:orientation val="minMax"/>
          <c:max val="3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 [A]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crossAx val="939935520"/>
        <c:crosses val="autoZero"/>
        <c:crossBetween val="midCat"/>
      </c:valAx>
      <c:valAx>
        <c:axId val="939935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EFL [m]</a:t>
                </a:r>
              </a:p>
            </c:rich>
          </c:tx>
          <c:overlay val="0"/>
        </c:title>
        <c:numFmt formatCode="0.000" sourceLinked="1"/>
        <c:majorTickMark val="out"/>
        <c:minorTickMark val="in"/>
        <c:tickLblPos val="nextTo"/>
        <c:crossAx val="1935608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HMS Dipole B(0,0,0)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'Tosca 2017'!$A$2</c:f>
              <c:strCache>
                <c:ptCount val="1"/>
                <c:pt idx="0">
                  <c:v>2017</c:v>
                </c:pt>
              </c:strCache>
            </c:strRef>
          </c:tx>
          <c:spPr>
            <a:ln w="3175"/>
          </c:spPr>
          <c:xVal>
            <c:numRef>
              <c:f>'Tosca 2017'!$A$6:$A$11</c:f>
              <c:numCache>
                <c:formatCode>General</c:formatCode>
                <c:ptCount val="6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  <c:pt idx="5">
                  <c:v>3000.0</c:v>
                </c:pt>
              </c:numCache>
            </c:numRef>
          </c:xVal>
          <c:yVal>
            <c:numRef>
              <c:f>'Tosca 2017'!$B$6:$B$11</c:f>
              <c:numCache>
                <c:formatCode>General</c:formatCode>
                <c:ptCount val="6"/>
                <c:pt idx="0">
                  <c:v>0.445455</c:v>
                </c:pt>
                <c:pt idx="1">
                  <c:v>0.8885963</c:v>
                </c:pt>
                <c:pt idx="2">
                  <c:v>1.3144019</c:v>
                </c:pt>
                <c:pt idx="3">
                  <c:v>1.6529299</c:v>
                </c:pt>
                <c:pt idx="4">
                  <c:v>1.89041904</c:v>
                </c:pt>
                <c:pt idx="5">
                  <c:v>2.050703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'Tosca 1997'!$A$2</c:f>
              <c:strCache>
                <c:ptCount val="1"/>
                <c:pt idx="0">
                  <c:v>1997</c:v>
                </c:pt>
              </c:strCache>
            </c:strRef>
          </c:tx>
          <c:spPr>
            <a:ln w="3175"/>
          </c:spPr>
          <c:trendline>
            <c:trendlineType val="poly"/>
            <c:order val="2"/>
            <c:dispRSqr val="1"/>
            <c:dispEq val="1"/>
            <c:trendlineLbl>
              <c:numFmt formatCode="0.0000E+00" sourceLinked="0"/>
            </c:trendlineLbl>
          </c:trendline>
          <c:xVal>
            <c:numRef>
              <c:f>'Tosca 1997'!$A$6:$A$12</c:f>
              <c:numCache>
                <c:formatCode>General</c:formatCode>
                <c:ptCount val="7"/>
                <c:pt idx="0">
                  <c:v>70.0</c:v>
                </c:pt>
                <c:pt idx="1">
                  <c:v>331.0</c:v>
                </c:pt>
                <c:pt idx="2">
                  <c:v>938.0</c:v>
                </c:pt>
                <c:pt idx="3">
                  <c:v>1378.0</c:v>
                </c:pt>
                <c:pt idx="4">
                  <c:v>1987.0</c:v>
                </c:pt>
                <c:pt idx="5">
                  <c:v>2885.0</c:v>
                </c:pt>
                <c:pt idx="6">
                  <c:v>3000.0</c:v>
                </c:pt>
              </c:numCache>
            </c:numRef>
          </c:xVal>
          <c:yVal>
            <c:numRef>
              <c:f>'Tosca 1997'!$B$6:$B$12</c:f>
              <c:numCache>
                <c:formatCode>General</c:formatCode>
                <c:ptCount val="7"/>
                <c:pt idx="0">
                  <c:v>0.06219</c:v>
                </c:pt>
                <c:pt idx="1">
                  <c:v>0.29441</c:v>
                </c:pt>
                <c:pt idx="2">
                  <c:v>0.83105</c:v>
                </c:pt>
                <c:pt idx="3">
                  <c:v>1.22062</c:v>
                </c:pt>
                <c:pt idx="4">
                  <c:v>1.65667</c:v>
                </c:pt>
                <c:pt idx="5">
                  <c:v>2.03907</c:v>
                </c:pt>
                <c:pt idx="6">
                  <c:v>2.07314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'Measured 1997'!$A$1</c:f>
              <c:strCache>
                <c:ptCount val="1"/>
                <c:pt idx="0">
                  <c:v>NMR Locked data</c:v>
                </c:pt>
              </c:strCache>
            </c:strRef>
          </c:tx>
          <c:spPr>
            <a:ln w="3175"/>
          </c:spPr>
          <c:xVal>
            <c:numRef>
              <c:f>'Measured 1997'!$A$6:$A$26</c:f>
              <c:numCache>
                <c:formatCode>General</c:formatCode>
                <c:ptCount val="21"/>
                <c:pt idx="0">
                  <c:v>108.0</c:v>
                </c:pt>
                <c:pt idx="1">
                  <c:v>177.6</c:v>
                </c:pt>
                <c:pt idx="2">
                  <c:v>247.2</c:v>
                </c:pt>
                <c:pt idx="3">
                  <c:v>316.8</c:v>
                </c:pt>
                <c:pt idx="4">
                  <c:v>386.4</c:v>
                </c:pt>
                <c:pt idx="5">
                  <c:v>456.0</c:v>
                </c:pt>
                <c:pt idx="6">
                  <c:v>525.6</c:v>
                </c:pt>
                <c:pt idx="7">
                  <c:v>595.6</c:v>
                </c:pt>
                <c:pt idx="8">
                  <c:v>664.8</c:v>
                </c:pt>
                <c:pt idx="9">
                  <c:v>734.4</c:v>
                </c:pt>
                <c:pt idx="10">
                  <c:v>804.0</c:v>
                </c:pt>
                <c:pt idx="11">
                  <c:v>873.6</c:v>
                </c:pt>
                <c:pt idx="12">
                  <c:v>943.2</c:v>
                </c:pt>
                <c:pt idx="13">
                  <c:v>1012.8</c:v>
                </c:pt>
                <c:pt idx="14">
                  <c:v>1082.4</c:v>
                </c:pt>
                <c:pt idx="15">
                  <c:v>1152.0</c:v>
                </c:pt>
                <c:pt idx="16">
                  <c:v>1221.6</c:v>
                </c:pt>
                <c:pt idx="17">
                  <c:v>1291.6</c:v>
                </c:pt>
                <c:pt idx="18">
                  <c:v>1360.8</c:v>
                </c:pt>
                <c:pt idx="19">
                  <c:v>1430.4</c:v>
                </c:pt>
                <c:pt idx="20">
                  <c:v>1500.0</c:v>
                </c:pt>
              </c:numCache>
            </c:numRef>
          </c:xVal>
          <c:yVal>
            <c:numRef>
              <c:f>'Measured 1997'!$B$6:$B$26</c:f>
              <c:numCache>
                <c:formatCode>General</c:formatCode>
                <c:ptCount val="21"/>
                <c:pt idx="0">
                  <c:v>0.097539</c:v>
                </c:pt>
                <c:pt idx="1">
                  <c:v>0.158857</c:v>
                </c:pt>
                <c:pt idx="2">
                  <c:v>0.221251</c:v>
                </c:pt>
                <c:pt idx="3">
                  <c:v>0.28352</c:v>
                </c:pt>
                <c:pt idx="4">
                  <c:v>0.34522</c:v>
                </c:pt>
                <c:pt idx="5">
                  <c:v>0.40755</c:v>
                </c:pt>
                <c:pt idx="6">
                  <c:v>0.470475</c:v>
                </c:pt>
                <c:pt idx="7">
                  <c:v>0.532051</c:v>
                </c:pt>
                <c:pt idx="8">
                  <c:v>0.594166</c:v>
                </c:pt>
                <c:pt idx="9">
                  <c:v>0.656262</c:v>
                </c:pt>
                <c:pt idx="10">
                  <c:v>0.718257</c:v>
                </c:pt>
                <c:pt idx="11">
                  <c:v>0.780171</c:v>
                </c:pt>
                <c:pt idx="12">
                  <c:v>0.841995</c:v>
                </c:pt>
                <c:pt idx="13">
                  <c:v>0.903733</c:v>
                </c:pt>
                <c:pt idx="14">
                  <c:v>0.96534</c:v>
                </c:pt>
                <c:pt idx="15">
                  <c:v>1.026748</c:v>
                </c:pt>
                <c:pt idx="16">
                  <c:v>1.088805</c:v>
                </c:pt>
                <c:pt idx="17">
                  <c:v>1.14888</c:v>
                </c:pt>
                <c:pt idx="18">
                  <c:v>1.208815</c:v>
                </c:pt>
                <c:pt idx="19">
                  <c:v>1.267381</c:v>
                </c:pt>
                <c:pt idx="20">
                  <c:v>1.32418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901136"/>
        <c:axId val="1935045536"/>
      </c:scatterChart>
      <c:valAx>
        <c:axId val="1934901136"/>
        <c:scaling>
          <c:orientation val="minMax"/>
          <c:max val="3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 [A]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crossAx val="1935045536"/>
        <c:crosses val="autoZero"/>
        <c:crossBetween val="midCat"/>
      </c:valAx>
      <c:valAx>
        <c:axId val="1935045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Central Field B [T]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crossAx val="1934901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HMS Dipole B/I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3099737532808"/>
          <c:y val="0.208692403032954"/>
          <c:w val="0.632955818022747"/>
          <c:h val="0.591045129775445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'Tosca 2017'!$A$2</c:f>
              <c:strCache>
                <c:ptCount val="1"/>
                <c:pt idx="0">
                  <c:v>2017</c:v>
                </c:pt>
              </c:strCache>
            </c:strRef>
          </c:tx>
          <c:spPr>
            <a:ln w="3175"/>
          </c:spPr>
          <c:xVal>
            <c:numRef>
              <c:f>'Tosca 2017'!$A$6:$A$11</c:f>
              <c:numCache>
                <c:formatCode>General</c:formatCode>
                <c:ptCount val="6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  <c:pt idx="5">
                  <c:v>3000.0</c:v>
                </c:pt>
              </c:numCache>
            </c:numRef>
          </c:xVal>
          <c:yVal>
            <c:numRef>
              <c:f>'Tosca 2017'!$C$6:$C$11</c:f>
              <c:numCache>
                <c:formatCode>General</c:formatCode>
                <c:ptCount val="6"/>
                <c:pt idx="0">
                  <c:v>0.89091</c:v>
                </c:pt>
                <c:pt idx="1">
                  <c:v>0.8885963</c:v>
                </c:pt>
                <c:pt idx="2">
                  <c:v>0.876267933333333</c:v>
                </c:pt>
                <c:pt idx="3">
                  <c:v>0.82646495</c:v>
                </c:pt>
                <c:pt idx="4">
                  <c:v>0.756167616</c:v>
                </c:pt>
                <c:pt idx="5">
                  <c:v>0.683567666666667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'Tosca 1997'!$A$2</c:f>
              <c:strCache>
                <c:ptCount val="1"/>
                <c:pt idx="0">
                  <c:v>1997</c:v>
                </c:pt>
              </c:strCache>
            </c:strRef>
          </c:tx>
          <c:spPr>
            <a:ln w="3175"/>
          </c:spPr>
          <c:xVal>
            <c:numRef>
              <c:f>'Tosca 1997'!$A$6:$A$12</c:f>
              <c:numCache>
                <c:formatCode>General</c:formatCode>
                <c:ptCount val="7"/>
                <c:pt idx="0">
                  <c:v>70.0</c:v>
                </c:pt>
                <c:pt idx="1">
                  <c:v>331.0</c:v>
                </c:pt>
                <c:pt idx="2">
                  <c:v>938.0</c:v>
                </c:pt>
                <c:pt idx="3">
                  <c:v>1378.0</c:v>
                </c:pt>
                <c:pt idx="4">
                  <c:v>1987.0</c:v>
                </c:pt>
                <c:pt idx="5">
                  <c:v>2885.0</c:v>
                </c:pt>
                <c:pt idx="6">
                  <c:v>3000.0</c:v>
                </c:pt>
              </c:numCache>
            </c:numRef>
          </c:xVal>
          <c:yVal>
            <c:numRef>
              <c:f>'Tosca 1997'!$C$6:$C$12</c:f>
              <c:numCache>
                <c:formatCode>General</c:formatCode>
                <c:ptCount val="7"/>
                <c:pt idx="0">
                  <c:v>0.888428571428571</c:v>
                </c:pt>
                <c:pt idx="1">
                  <c:v>0.889456193353474</c:v>
                </c:pt>
                <c:pt idx="2">
                  <c:v>0.885980810234541</c:v>
                </c:pt>
                <c:pt idx="3">
                  <c:v>0.885791001451379</c:v>
                </c:pt>
                <c:pt idx="4">
                  <c:v>0.833754403623553</c:v>
                </c:pt>
                <c:pt idx="5">
                  <c:v>0.706783362218371</c:v>
                </c:pt>
                <c:pt idx="6">
                  <c:v>0.691046666666666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'Measured 1997'!$A$1</c:f>
              <c:strCache>
                <c:ptCount val="1"/>
                <c:pt idx="0">
                  <c:v>NMR Locked data</c:v>
                </c:pt>
              </c:strCache>
            </c:strRef>
          </c:tx>
          <c:spPr>
            <a:ln w="3175"/>
          </c:spPr>
          <c:xVal>
            <c:numRef>
              <c:f>'Measured 1997'!$A$6:$A$26</c:f>
              <c:numCache>
                <c:formatCode>General</c:formatCode>
                <c:ptCount val="21"/>
                <c:pt idx="0">
                  <c:v>108.0</c:v>
                </c:pt>
                <c:pt idx="1">
                  <c:v>177.6</c:v>
                </c:pt>
                <c:pt idx="2">
                  <c:v>247.2</c:v>
                </c:pt>
                <c:pt idx="3">
                  <c:v>316.8</c:v>
                </c:pt>
                <c:pt idx="4">
                  <c:v>386.4</c:v>
                </c:pt>
                <c:pt idx="5">
                  <c:v>456.0</c:v>
                </c:pt>
                <c:pt idx="6">
                  <c:v>525.6</c:v>
                </c:pt>
                <c:pt idx="7">
                  <c:v>595.6</c:v>
                </c:pt>
                <c:pt idx="8">
                  <c:v>664.8</c:v>
                </c:pt>
                <c:pt idx="9">
                  <c:v>734.4</c:v>
                </c:pt>
                <c:pt idx="10">
                  <c:v>804.0</c:v>
                </c:pt>
                <c:pt idx="11">
                  <c:v>873.6</c:v>
                </c:pt>
                <c:pt idx="12">
                  <c:v>943.2</c:v>
                </c:pt>
                <c:pt idx="13">
                  <c:v>1012.8</c:v>
                </c:pt>
                <c:pt idx="14">
                  <c:v>1082.4</c:v>
                </c:pt>
                <c:pt idx="15">
                  <c:v>1152.0</c:v>
                </c:pt>
                <c:pt idx="16">
                  <c:v>1221.6</c:v>
                </c:pt>
                <c:pt idx="17">
                  <c:v>1291.6</c:v>
                </c:pt>
                <c:pt idx="18">
                  <c:v>1360.8</c:v>
                </c:pt>
                <c:pt idx="19">
                  <c:v>1430.4</c:v>
                </c:pt>
                <c:pt idx="20">
                  <c:v>1500.0</c:v>
                </c:pt>
              </c:numCache>
            </c:numRef>
          </c:xVal>
          <c:yVal>
            <c:numRef>
              <c:f>'Measured 1997'!$C$6:$C$26</c:f>
              <c:numCache>
                <c:formatCode>General</c:formatCode>
                <c:ptCount val="21"/>
                <c:pt idx="0">
                  <c:v>0.903138888888889</c:v>
                </c:pt>
                <c:pt idx="1">
                  <c:v>0.89446509009009</c:v>
                </c:pt>
                <c:pt idx="2">
                  <c:v>0.895028317152104</c:v>
                </c:pt>
                <c:pt idx="3">
                  <c:v>0.894949494949495</c:v>
                </c:pt>
                <c:pt idx="4">
                  <c:v>0.893426501035197</c:v>
                </c:pt>
                <c:pt idx="5">
                  <c:v>0.89375</c:v>
                </c:pt>
                <c:pt idx="6">
                  <c:v>0.895119863013698</c:v>
                </c:pt>
                <c:pt idx="7">
                  <c:v>0.893302552048355</c:v>
                </c:pt>
                <c:pt idx="8">
                  <c:v>0.893751504211793</c:v>
                </c:pt>
                <c:pt idx="9">
                  <c:v>0.893602941176471</c:v>
                </c:pt>
                <c:pt idx="10">
                  <c:v>0.89335447761194</c:v>
                </c:pt>
                <c:pt idx="11">
                  <c:v>0.893052884615384</c:v>
                </c:pt>
                <c:pt idx="12">
                  <c:v>0.892700381679389</c:v>
                </c:pt>
                <c:pt idx="13">
                  <c:v>0.892311413902054</c:v>
                </c:pt>
                <c:pt idx="14">
                  <c:v>0.891851441241685</c:v>
                </c:pt>
                <c:pt idx="15">
                  <c:v>0.891274305555556</c:v>
                </c:pt>
                <c:pt idx="16">
                  <c:v>0.8912942043222</c:v>
                </c:pt>
                <c:pt idx="17">
                  <c:v>0.889501393620316</c:v>
                </c:pt>
                <c:pt idx="18">
                  <c:v>0.8883120223398</c:v>
                </c:pt>
                <c:pt idx="19">
                  <c:v>0.886032578299776</c:v>
                </c:pt>
                <c:pt idx="20">
                  <c:v>0.882786666666667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4574240"/>
        <c:axId val="-1834576832"/>
      </c:scatterChart>
      <c:valAx>
        <c:axId val="-1834574240"/>
        <c:scaling>
          <c:orientation val="minMax"/>
          <c:max val="3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 [A]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crossAx val="-1834576832"/>
        <c:crosses val="autoZero"/>
        <c:crossBetween val="midCat"/>
      </c:valAx>
      <c:valAx>
        <c:axId val="-1834576832"/>
        <c:scaling>
          <c:orientation val="minMax"/>
          <c:max val="0.9"/>
          <c:min val="0.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B/I [mT/A]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crossAx val="-18345742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7707567804024"/>
          <c:y val="0.182236803732867"/>
          <c:w val="0.282292432195975"/>
          <c:h val="0.2511515748031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HMS Dipole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'Tosca 2017'!$D$3</c:f>
              <c:strCache>
                <c:ptCount val="1"/>
                <c:pt idx="0">
                  <c:v>Int By.dz</c:v>
                </c:pt>
              </c:strCache>
            </c:strRef>
          </c:tx>
          <c:spPr>
            <a:ln w="3175"/>
          </c:spPr>
          <c:xVal>
            <c:numRef>
              <c:f>'Tosca 2017'!$A$6:$A$11</c:f>
              <c:numCache>
                <c:formatCode>General</c:formatCode>
                <c:ptCount val="6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  <c:pt idx="5">
                  <c:v>3000.0</c:v>
                </c:pt>
              </c:numCache>
            </c:numRef>
          </c:xVal>
          <c:yVal>
            <c:numRef>
              <c:f>'Tosca 2017'!$D$6:$D$11</c:f>
              <c:numCache>
                <c:formatCode>General</c:formatCode>
                <c:ptCount val="6"/>
                <c:pt idx="0">
                  <c:v>2.35532</c:v>
                </c:pt>
                <c:pt idx="1">
                  <c:v>4.69694</c:v>
                </c:pt>
                <c:pt idx="2">
                  <c:v>6.93654</c:v>
                </c:pt>
                <c:pt idx="3">
                  <c:v>8.6657</c:v>
                </c:pt>
                <c:pt idx="4">
                  <c:v>9.80624</c:v>
                </c:pt>
                <c:pt idx="5">
                  <c:v>10.5237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4457664"/>
        <c:axId val="-1834478160"/>
      </c:scatterChart>
      <c:valAx>
        <c:axId val="-1834457664"/>
        <c:scaling>
          <c:orientation val="minMax"/>
          <c:max val="3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 [A]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crossAx val="-1834478160"/>
        <c:crosses val="autoZero"/>
        <c:crossBetween val="midCat"/>
      </c:valAx>
      <c:valAx>
        <c:axId val="-1834478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Integral B.dZ [T.m]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crossAx val="-1834457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image" Target="../media/image1.png"/><Relationship Id="rId6" Type="http://schemas.openxmlformats.org/officeDocument/2006/relationships/image" Target="../media/image2.png"/><Relationship Id="rId7" Type="http://schemas.openxmlformats.org/officeDocument/2006/relationships/image" Target="../media/image3.png"/><Relationship Id="rId8" Type="http://schemas.openxmlformats.org/officeDocument/2006/relationships/image" Target="../media/image4.png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2</xdr:row>
      <xdr:rowOff>109537</xdr:rowOff>
    </xdr:from>
    <xdr:to>
      <xdr:col>16</xdr:col>
      <xdr:colOff>76200</xdr:colOff>
      <xdr:row>16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18</xdr:row>
      <xdr:rowOff>0</xdr:rowOff>
    </xdr:from>
    <xdr:to>
      <xdr:col>16</xdr:col>
      <xdr:colOff>95250</xdr:colOff>
      <xdr:row>32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2</xdr:row>
      <xdr:rowOff>109537</xdr:rowOff>
    </xdr:from>
    <xdr:to>
      <xdr:col>16</xdr:col>
      <xdr:colOff>76200</xdr:colOff>
      <xdr:row>16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18</xdr:row>
      <xdr:rowOff>0</xdr:rowOff>
    </xdr:from>
    <xdr:to>
      <xdr:col>16</xdr:col>
      <xdr:colOff>95250</xdr:colOff>
      <xdr:row>32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</xdr:row>
      <xdr:rowOff>0</xdr:rowOff>
    </xdr:from>
    <xdr:to>
      <xdr:col>25</xdr:col>
      <xdr:colOff>304800</xdr:colOff>
      <xdr:row>17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19</xdr:row>
      <xdr:rowOff>0</xdr:rowOff>
    </xdr:from>
    <xdr:to>
      <xdr:col>25</xdr:col>
      <xdr:colOff>304800</xdr:colOff>
      <xdr:row>33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2</xdr:row>
      <xdr:rowOff>109537</xdr:rowOff>
    </xdr:from>
    <xdr:to>
      <xdr:col>16</xdr:col>
      <xdr:colOff>76200</xdr:colOff>
      <xdr:row>16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18</xdr:row>
      <xdr:rowOff>28575</xdr:rowOff>
    </xdr:from>
    <xdr:to>
      <xdr:col>16</xdr:col>
      <xdr:colOff>95250</xdr:colOff>
      <xdr:row>32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</xdr:row>
      <xdr:rowOff>0</xdr:rowOff>
    </xdr:from>
    <xdr:to>
      <xdr:col>25</xdr:col>
      <xdr:colOff>304800</xdr:colOff>
      <xdr:row>17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19</xdr:row>
      <xdr:rowOff>0</xdr:rowOff>
    </xdr:from>
    <xdr:to>
      <xdr:col>25</xdr:col>
      <xdr:colOff>304800</xdr:colOff>
      <xdr:row>33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335280</xdr:colOff>
      <xdr:row>35</xdr:row>
      <xdr:rowOff>28575</xdr:rowOff>
    </xdr:from>
    <xdr:to>
      <xdr:col>14</xdr:col>
      <xdr:colOff>226695</xdr:colOff>
      <xdr:row>66</xdr:row>
      <xdr:rowOff>94504</xdr:rowOff>
    </xdr:to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2438" r="22954"/>
        <a:stretch/>
      </xdr:blipFill>
      <xdr:spPr>
        <a:xfrm>
          <a:off x="944880" y="6696075"/>
          <a:ext cx="7863840" cy="5971429"/>
        </a:xfrm>
        <a:prstGeom prst="rect">
          <a:avLst/>
        </a:prstGeom>
      </xdr:spPr>
    </xdr:pic>
    <xdr:clientData/>
  </xdr:twoCellAnchor>
  <xdr:twoCellAnchor>
    <xdr:from>
      <xdr:col>12</xdr:col>
      <xdr:colOff>581025</xdr:colOff>
      <xdr:row>38</xdr:row>
      <xdr:rowOff>180975</xdr:rowOff>
    </xdr:from>
    <xdr:to>
      <xdr:col>15</xdr:col>
      <xdr:colOff>390525</xdr:colOff>
      <xdr:row>40</xdr:row>
      <xdr:rowOff>123825</xdr:rowOff>
    </xdr:to>
    <xdr:sp macro="" textlink="">
      <xdr:nvSpPr>
        <xdr:cNvPr id="11" name="TextBox 10"/>
        <xdr:cNvSpPr txBox="1"/>
      </xdr:nvSpPr>
      <xdr:spPr>
        <a:xfrm>
          <a:off x="7943850" y="7419975"/>
          <a:ext cx="1638300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NMR Probe locations ~</a:t>
          </a:r>
        </a:p>
      </xdr:txBody>
    </xdr:sp>
    <xdr:clientData/>
  </xdr:twoCellAnchor>
  <xdr:twoCellAnchor>
    <xdr:from>
      <xdr:col>8</xdr:col>
      <xdr:colOff>38100</xdr:colOff>
      <xdr:row>40</xdr:row>
      <xdr:rowOff>123825</xdr:rowOff>
    </xdr:from>
    <xdr:to>
      <xdr:col>14</xdr:col>
      <xdr:colOff>180975</xdr:colOff>
      <xdr:row>48</xdr:row>
      <xdr:rowOff>47625</xdr:rowOff>
    </xdr:to>
    <xdr:cxnSp macro="">
      <xdr:nvCxnSpPr>
        <xdr:cNvPr id="13" name="Straight Arrow Connector 12"/>
        <xdr:cNvCxnSpPr>
          <a:stCxn id="11" idx="2"/>
        </xdr:cNvCxnSpPr>
      </xdr:nvCxnSpPr>
      <xdr:spPr>
        <a:xfrm flipH="1">
          <a:off x="4962525" y="7743825"/>
          <a:ext cx="3800475" cy="1447800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64770</xdr:colOff>
      <xdr:row>35</xdr:row>
      <xdr:rowOff>19050</xdr:rowOff>
    </xdr:from>
    <xdr:to>
      <xdr:col>26</xdr:col>
      <xdr:colOff>430530</xdr:colOff>
      <xdr:row>66</xdr:row>
      <xdr:rowOff>84979</xdr:rowOff>
    </xdr:to>
    <xdr:pic>
      <xdr:nvPicPr>
        <xdr:cNvPr id="14" name="Picture 13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30146" r="29215"/>
        <a:stretch/>
      </xdr:blipFill>
      <xdr:spPr>
        <a:xfrm>
          <a:off x="10475595" y="6686550"/>
          <a:ext cx="5852160" cy="5971429"/>
        </a:xfrm>
        <a:prstGeom prst="rect">
          <a:avLst/>
        </a:prstGeom>
      </xdr:spPr>
    </xdr:pic>
    <xdr:clientData/>
  </xdr:twoCellAnchor>
  <xdr:twoCellAnchor editAs="oneCell">
    <xdr:from>
      <xdr:col>27</xdr:col>
      <xdr:colOff>325754</xdr:colOff>
      <xdr:row>31</xdr:row>
      <xdr:rowOff>118884</xdr:rowOff>
    </xdr:from>
    <xdr:to>
      <xdr:col>35</xdr:col>
      <xdr:colOff>495299</xdr:colOff>
      <xdr:row>70</xdr:row>
      <xdr:rowOff>101203</xdr:rowOff>
    </xdr:to>
    <xdr:pic>
      <xdr:nvPicPr>
        <xdr:cNvPr id="15" name="Picture 14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40094" t="13911" r="39586" b="14114"/>
        <a:stretch/>
      </xdr:blipFill>
      <xdr:spPr>
        <a:xfrm>
          <a:off x="16832579" y="6024384"/>
          <a:ext cx="5046345" cy="7411819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</xdr:row>
      <xdr:rowOff>0</xdr:rowOff>
    </xdr:from>
    <xdr:to>
      <xdr:col>37</xdr:col>
      <xdr:colOff>182880</xdr:colOff>
      <xdr:row>33</xdr:row>
      <xdr:rowOff>65929</xdr:rowOff>
    </xdr:to>
    <xdr:pic>
      <xdr:nvPicPr>
        <xdr:cNvPr id="16" name="Picture 15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5" r="60625"/>
        <a:stretch/>
      </xdr:blipFill>
      <xdr:spPr>
        <a:xfrm>
          <a:off x="17116425" y="381000"/>
          <a:ext cx="5669280" cy="59714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6680" cy="629543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0.3672</cdr:x>
      <cdr:y>0.275</cdr:y>
    </cdr:from>
    <cdr:to>
      <cdr:x>0.47731</cdr:x>
      <cdr:y>0.4207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185388" y="1731818"/>
          <a:ext cx="955232" cy="9175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39000"/>
          </a:schemeClr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Gap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0.61071</cdr:x>
      <cdr:y>0.25328</cdr:y>
    </cdr:from>
    <cdr:to>
      <cdr:x>0.72884</cdr:x>
      <cdr:y>0.34012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297789" y="1595036"/>
          <a:ext cx="1024778" cy="5468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39000"/>
          </a:schemeClr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No coverage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39</xdr:row>
      <xdr:rowOff>42862</xdr:rowOff>
    </xdr:from>
    <xdr:to>
      <xdr:col>19</xdr:col>
      <xdr:colOff>133350</xdr:colOff>
      <xdr:row>53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</xdr:colOff>
      <xdr:row>55</xdr:row>
      <xdr:rowOff>114300</xdr:rowOff>
    </xdr:from>
    <xdr:to>
      <xdr:col>19</xdr:col>
      <xdr:colOff>161925</xdr:colOff>
      <xdr:row>70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323850</xdr:colOff>
      <xdr:row>70</xdr:row>
      <xdr:rowOff>0</xdr:rowOff>
    </xdr:from>
    <xdr:to>
      <xdr:col>19</xdr:col>
      <xdr:colOff>438150</xdr:colOff>
      <xdr:row>78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D32" sqref="D32"/>
    </sheetView>
  </sheetViews>
  <sheetFormatPr baseColWidth="10" defaultColWidth="8.83203125" defaultRowHeight="15" x14ac:dyDescent="0.2"/>
  <cols>
    <col min="5" max="5" width="9.83203125" customWidth="1"/>
  </cols>
  <sheetData>
    <row r="1" spans="1:8" x14ac:dyDescent="0.2">
      <c r="A1" t="s">
        <v>22</v>
      </c>
      <c r="D1" t="s">
        <v>12</v>
      </c>
    </row>
    <row r="2" spans="1:8" x14ac:dyDescent="0.2">
      <c r="A2">
        <v>1997</v>
      </c>
    </row>
    <row r="3" spans="1:8" x14ac:dyDescent="0.2">
      <c r="A3" s="1" t="s">
        <v>1</v>
      </c>
      <c r="B3" s="1" t="s">
        <v>2</v>
      </c>
      <c r="C3" s="1" t="s">
        <v>13</v>
      </c>
      <c r="D3" s="1" t="s">
        <v>19</v>
      </c>
      <c r="E3" s="1" t="s">
        <v>3</v>
      </c>
      <c r="F3" s="1" t="s">
        <v>4</v>
      </c>
      <c r="G3" s="1" t="s">
        <v>5</v>
      </c>
      <c r="H3" s="1" t="s">
        <v>12</v>
      </c>
    </row>
    <row r="4" spans="1:8" x14ac:dyDescent="0.2">
      <c r="A4" s="1" t="s">
        <v>6</v>
      </c>
      <c r="B4" s="1" t="s">
        <v>7</v>
      </c>
      <c r="C4" s="1" t="s">
        <v>14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</row>
    <row r="6" spans="1:8" x14ac:dyDescent="0.2">
      <c r="A6">
        <v>108</v>
      </c>
      <c r="B6">
        <v>9.7539000000000001E-2</v>
      </c>
      <c r="C6">
        <f>B6*1000/A6</f>
        <v>0.90313888888888894</v>
      </c>
      <c r="E6" s="2"/>
      <c r="G6" s="2"/>
    </row>
    <row r="7" spans="1:8" x14ac:dyDescent="0.2">
      <c r="A7">
        <v>177.6</v>
      </c>
      <c r="B7">
        <v>0.158857</v>
      </c>
      <c r="C7">
        <f t="shared" ref="C7:C26" si="0">B7*1000/A7</f>
        <v>0.89446509009009012</v>
      </c>
      <c r="E7" s="2"/>
      <c r="G7" s="2"/>
    </row>
    <row r="8" spans="1:8" x14ac:dyDescent="0.2">
      <c r="A8">
        <v>247.2</v>
      </c>
      <c r="B8">
        <v>0.221251</v>
      </c>
      <c r="C8">
        <f t="shared" si="0"/>
        <v>0.89502831715210363</v>
      </c>
      <c r="E8" s="2"/>
      <c r="G8" s="2"/>
    </row>
    <row r="9" spans="1:8" x14ac:dyDescent="0.2">
      <c r="A9">
        <v>316.8</v>
      </c>
      <c r="B9">
        <v>0.28351999999999999</v>
      </c>
      <c r="C9">
        <f t="shared" si="0"/>
        <v>0.89494949494949483</v>
      </c>
      <c r="E9" s="2"/>
      <c r="G9" s="2"/>
    </row>
    <row r="10" spans="1:8" x14ac:dyDescent="0.2">
      <c r="A10">
        <v>386.4</v>
      </c>
      <c r="B10">
        <v>0.34522000000000003</v>
      </c>
      <c r="C10">
        <f t="shared" si="0"/>
        <v>0.89342650103519683</v>
      </c>
      <c r="E10" s="2"/>
      <c r="G10" s="2"/>
    </row>
    <row r="11" spans="1:8" x14ac:dyDescent="0.2">
      <c r="A11">
        <v>456</v>
      </c>
      <c r="B11">
        <v>0.40755000000000002</v>
      </c>
      <c r="C11">
        <f t="shared" si="0"/>
        <v>0.89375000000000004</v>
      </c>
      <c r="E11" s="2"/>
      <c r="G11" s="2"/>
    </row>
    <row r="12" spans="1:8" x14ac:dyDescent="0.2">
      <c r="A12">
        <v>525.6</v>
      </c>
      <c r="B12">
        <v>0.47047499999999998</v>
      </c>
      <c r="C12">
        <f t="shared" si="0"/>
        <v>0.8951198630136985</v>
      </c>
      <c r="E12" s="2"/>
      <c r="G12" s="2"/>
      <c r="H12" t="s">
        <v>12</v>
      </c>
    </row>
    <row r="13" spans="1:8" x14ac:dyDescent="0.2">
      <c r="A13">
        <v>595.6</v>
      </c>
      <c r="B13">
        <v>0.53205100000000005</v>
      </c>
      <c r="C13">
        <f t="shared" si="0"/>
        <v>0.89330255204835463</v>
      </c>
      <c r="E13" s="2"/>
      <c r="G13" s="2"/>
    </row>
    <row r="14" spans="1:8" x14ac:dyDescent="0.2">
      <c r="A14">
        <v>664.8</v>
      </c>
      <c r="B14">
        <v>0.59416599999999997</v>
      </c>
      <c r="C14">
        <f t="shared" si="0"/>
        <v>0.89375150421179295</v>
      </c>
      <c r="G14" s="2"/>
    </row>
    <row r="15" spans="1:8" x14ac:dyDescent="0.2">
      <c r="A15">
        <v>734.4</v>
      </c>
      <c r="B15">
        <v>0.65626200000000001</v>
      </c>
      <c r="C15">
        <f t="shared" si="0"/>
        <v>0.89360294117647066</v>
      </c>
      <c r="G15" s="2"/>
    </row>
    <row r="16" spans="1:8" x14ac:dyDescent="0.2">
      <c r="A16">
        <v>804</v>
      </c>
      <c r="B16">
        <v>0.71825700000000003</v>
      </c>
      <c r="C16">
        <f t="shared" si="0"/>
        <v>0.89335447761194042</v>
      </c>
      <c r="G16" s="2"/>
    </row>
    <row r="17" spans="1:7" x14ac:dyDescent="0.2">
      <c r="A17">
        <v>873.6</v>
      </c>
      <c r="B17">
        <v>0.78017099999999995</v>
      </c>
      <c r="C17">
        <f t="shared" si="0"/>
        <v>0.89305288461538457</v>
      </c>
      <c r="G17" s="2"/>
    </row>
    <row r="18" spans="1:7" x14ac:dyDescent="0.2">
      <c r="A18">
        <v>943.2</v>
      </c>
      <c r="B18">
        <v>0.84199500000000005</v>
      </c>
      <c r="C18">
        <f t="shared" si="0"/>
        <v>0.89270038167938925</v>
      </c>
      <c r="G18" s="2"/>
    </row>
    <row r="19" spans="1:7" x14ac:dyDescent="0.2">
      <c r="A19">
        <v>1012.8</v>
      </c>
      <c r="B19">
        <v>0.90373300000000001</v>
      </c>
      <c r="C19">
        <f t="shared" si="0"/>
        <v>0.89231141390205382</v>
      </c>
      <c r="G19" s="2"/>
    </row>
    <row r="20" spans="1:7" x14ac:dyDescent="0.2">
      <c r="A20">
        <v>1082.4000000000001</v>
      </c>
      <c r="B20">
        <v>0.96533999999999998</v>
      </c>
      <c r="C20">
        <f t="shared" si="0"/>
        <v>0.89185144124168514</v>
      </c>
      <c r="G20" s="2"/>
    </row>
    <row r="21" spans="1:7" x14ac:dyDescent="0.2">
      <c r="A21">
        <v>1152</v>
      </c>
      <c r="B21">
        <v>1.026748</v>
      </c>
      <c r="C21">
        <f t="shared" si="0"/>
        <v>0.89127430555555565</v>
      </c>
      <c r="G21" s="2"/>
    </row>
    <row r="22" spans="1:7" x14ac:dyDescent="0.2">
      <c r="A22">
        <v>1221.5999999999999</v>
      </c>
      <c r="B22">
        <v>1.088805</v>
      </c>
      <c r="C22">
        <f t="shared" si="0"/>
        <v>0.89129420432220052</v>
      </c>
      <c r="G22" s="2"/>
    </row>
    <row r="23" spans="1:7" x14ac:dyDescent="0.2">
      <c r="A23">
        <v>1291.5999999999999</v>
      </c>
      <c r="B23">
        <v>1.1488799999999999</v>
      </c>
      <c r="C23">
        <f t="shared" si="0"/>
        <v>0.88950139362031588</v>
      </c>
      <c r="G23" s="2"/>
    </row>
    <row r="24" spans="1:7" x14ac:dyDescent="0.2">
      <c r="A24">
        <v>1360.8</v>
      </c>
      <c r="B24">
        <v>1.208815</v>
      </c>
      <c r="C24">
        <f t="shared" si="0"/>
        <v>0.88831202233980022</v>
      </c>
      <c r="G24" s="2"/>
    </row>
    <row r="25" spans="1:7" x14ac:dyDescent="0.2">
      <c r="A25">
        <v>1430.4</v>
      </c>
      <c r="B25">
        <v>1.2673810000000001</v>
      </c>
      <c r="C25">
        <f t="shared" si="0"/>
        <v>0.88603257829977633</v>
      </c>
      <c r="G25" s="2"/>
    </row>
    <row r="26" spans="1:7" x14ac:dyDescent="0.2">
      <c r="A26">
        <v>1500</v>
      </c>
      <c r="B26">
        <v>1.3241799999999999</v>
      </c>
      <c r="C26">
        <f t="shared" si="0"/>
        <v>0.88278666666666661</v>
      </c>
      <c r="G26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39" sqref="F39"/>
    </sheetView>
  </sheetViews>
  <sheetFormatPr baseColWidth="10" defaultColWidth="8.83203125" defaultRowHeight="15" x14ac:dyDescent="0.2"/>
  <cols>
    <col min="5" max="5" width="9.83203125" customWidth="1"/>
  </cols>
  <sheetData>
    <row r="1" spans="1:8" x14ac:dyDescent="0.2">
      <c r="A1" t="s">
        <v>0</v>
      </c>
      <c r="D1" t="s">
        <v>12</v>
      </c>
    </row>
    <row r="2" spans="1:8" x14ac:dyDescent="0.2">
      <c r="A2">
        <v>1997</v>
      </c>
    </row>
    <row r="3" spans="1:8" x14ac:dyDescent="0.2">
      <c r="A3" s="1" t="s">
        <v>1</v>
      </c>
      <c r="B3" s="1" t="s">
        <v>2</v>
      </c>
      <c r="C3" s="1" t="s">
        <v>13</v>
      </c>
      <c r="D3" s="1" t="s">
        <v>19</v>
      </c>
      <c r="E3" s="1" t="s">
        <v>3</v>
      </c>
      <c r="F3" s="1" t="s">
        <v>4</v>
      </c>
      <c r="G3" s="1" t="s">
        <v>5</v>
      </c>
      <c r="H3" s="1" t="s">
        <v>12</v>
      </c>
    </row>
    <row r="4" spans="1:8" x14ac:dyDescent="0.2">
      <c r="A4" s="1" t="s">
        <v>6</v>
      </c>
      <c r="B4" s="1" t="s">
        <v>7</v>
      </c>
      <c r="C4" s="1" t="s">
        <v>14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</row>
    <row r="6" spans="1:8" x14ac:dyDescent="0.2">
      <c r="A6">
        <v>70</v>
      </c>
      <c r="B6">
        <v>6.2190000000000002E-2</v>
      </c>
      <c r="C6">
        <f>B6*1000/A6</f>
        <v>0.88842857142857146</v>
      </c>
      <c r="E6" s="2">
        <v>5.1989999999999998</v>
      </c>
      <c r="F6">
        <v>6.9253999999999998</v>
      </c>
      <c r="G6" s="2">
        <f>2*F6*1000/A6^2</f>
        <v>2.8266938775510204</v>
      </c>
    </row>
    <row r="7" spans="1:8" x14ac:dyDescent="0.2">
      <c r="A7">
        <v>331</v>
      </c>
      <c r="B7">
        <v>0.29441000000000001</v>
      </c>
      <c r="C7">
        <f t="shared" ref="C7:C12" si="0">B7*1000/A7</f>
        <v>0.88945619335347437</v>
      </c>
      <c r="E7" s="2">
        <v>5.1989999999999998</v>
      </c>
      <c r="F7">
        <v>155.22</v>
      </c>
      <c r="G7" s="2">
        <f t="shared" ref="G7:G12" si="1">2*F7*1000/A7^2</f>
        <v>2.8334900192586776</v>
      </c>
    </row>
    <row r="8" spans="1:8" x14ac:dyDescent="0.2">
      <c r="A8">
        <v>938</v>
      </c>
      <c r="B8">
        <v>0.83104999999999996</v>
      </c>
      <c r="C8">
        <f t="shared" si="0"/>
        <v>0.88598081023454156</v>
      </c>
      <c r="E8" s="2">
        <v>5.1989999999999998</v>
      </c>
      <c r="F8">
        <v>1235.2080000000001</v>
      </c>
      <c r="G8" s="2">
        <f t="shared" si="1"/>
        <v>2.8077886534431102</v>
      </c>
    </row>
    <row r="9" spans="1:8" x14ac:dyDescent="0.2">
      <c r="A9">
        <v>1378</v>
      </c>
      <c r="B9">
        <v>1.22062</v>
      </c>
      <c r="C9">
        <f t="shared" si="0"/>
        <v>0.8857910014513789</v>
      </c>
      <c r="E9" s="2">
        <v>5.1959999999999997</v>
      </c>
      <c r="F9">
        <v>2667.8470000000002</v>
      </c>
      <c r="G9" s="2">
        <f t="shared" si="1"/>
        <v>2.8099104526658816</v>
      </c>
    </row>
    <row r="10" spans="1:8" x14ac:dyDescent="0.2">
      <c r="A10">
        <v>1987</v>
      </c>
      <c r="B10">
        <v>1.6566700000000001</v>
      </c>
      <c r="C10">
        <f t="shared" si="0"/>
        <v>0.83375440362355313</v>
      </c>
      <c r="E10" s="2">
        <v>5.165</v>
      </c>
      <c r="F10">
        <v>5194.308</v>
      </c>
      <c r="G10" s="2">
        <f t="shared" si="1"/>
        <v>2.6312490676057685</v>
      </c>
    </row>
    <row r="11" spans="1:8" x14ac:dyDescent="0.2">
      <c r="A11">
        <v>2885</v>
      </c>
      <c r="B11">
        <v>2.0390700000000002</v>
      </c>
      <c r="C11">
        <f t="shared" si="0"/>
        <v>0.7067833622183709</v>
      </c>
      <c r="E11" s="2">
        <v>5.1180000000000003</v>
      </c>
      <c r="F11">
        <v>9178.09</v>
      </c>
      <c r="G11" s="2">
        <f t="shared" si="1"/>
        <v>2.2054167705426684</v>
      </c>
    </row>
    <row r="12" spans="1:8" x14ac:dyDescent="0.2">
      <c r="A12">
        <v>3000</v>
      </c>
      <c r="B12">
        <v>2.07314</v>
      </c>
      <c r="C12">
        <f t="shared" si="0"/>
        <v>0.69104666666666659</v>
      </c>
      <c r="E12" s="2">
        <v>5.1120000000000001</v>
      </c>
      <c r="G12" s="2">
        <f t="shared" si="1"/>
        <v>0</v>
      </c>
      <c r="H12" t="s">
        <v>12</v>
      </c>
    </row>
    <row r="13" spans="1:8" x14ac:dyDescent="0.2">
      <c r="E13" s="2"/>
    </row>
    <row r="17" spans="2:2" x14ac:dyDescent="0.2">
      <c r="B17" t="s">
        <v>12</v>
      </c>
    </row>
    <row r="18" spans="2:2" x14ac:dyDescent="0.2">
      <c r="B18" t="s">
        <v>12</v>
      </c>
    </row>
    <row r="19" spans="2:2" x14ac:dyDescent="0.2">
      <c r="B19" t="s">
        <v>12</v>
      </c>
    </row>
    <row r="20" spans="2:2" x14ac:dyDescent="0.2">
      <c r="B20" t="s">
        <v>12</v>
      </c>
    </row>
    <row r="21" spans="2:2" x14ac:dyDescent="0.2">
      <c r="B21" t="s">
        <v>12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3" workbookViewId="0">
      <selection activeCell="A30" sqref="A30"/>
    </sheetView>
  </sheetViews>
  <sheetFormatPr baseColWidth="10" defaultColWidth="8.83203125" defaultRowHeight="15" x14ac:dyDescent="0.2"/>
  <cols>
    <col min="5" max="5" width="9.83203125" customWidth="1"/>
  </cols>
  <sheetData>
    <row r="1" spans="1:8" x14ac:dyDescent="0.2">
      <c r="A1" t="s">
        <v>0</v>
      </c>
      <c r="D1" t="s">
        <v>18</v>
      </c>
    </row>
    <row r="2" spans="1:8" x14ac:dyDescent="0.2">
      <c r="A2">
        <v>2017</v>
      </c>
    </row>
    <row r="3" spans="1:8" x14ac:dyDescent="0.2">
      <c r="A3" s="1" t="s">
        <v>1</v>
      </c>
      <c r="B3" s="1" t="s">
        <v>2</v>
      </c>
      <c r="C3" s="1" t="s">
        <v>13</v>
      </c>
      <c r="D3" s="1" t="s">
        <v>19</v>
      </c>
      <c r="E3" s="1" t="s">
        <v>3</v>
      </c>
      <c r="F3" s="1" t="s">
        <v>4</v>
      </c>
      <c r="G3" s="1" t="s">
        <v>5</v>
      </c>
      <c r="H3" s="1" t="s">
        <v>12</v>
      </c>
    </row>
    <row r="4" spans="1:8" x14ac:dyDescent="0.2">
      <c r="A4" s="1" t="s">
        <v>6</v>
      </c>
      <c r="B4" s="1" t="s">
        <v>7</v>
      </c>
      <c r="C4" s="1" t="s">
        <v>14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</row>
    <row r="6" spans="1:8" x14ac:dyDescent="0.2">
      <c r="A6">
        <v>500</v>
      </c>
      <c r="B6">
        <v>0.44545499999999999</v>
      </c>
      <c r="C6">
        <f>B6*1000/A6</f>
        <v>0.89090999999999998</v>
      </c>
      <c r="D6">
        <f>2*1.17766</f>
        <v>2.3553199999999999</v>
      </c>
      <c r="E6" s="2">
        <f>D6/B6</f>
        <v>5.2874476658697285</v>
      </c>
      <c r="F6">
        <v>356.21</v>
      </c>
      <c r="G6" s="2">
        <f>2*F6*1000/A6^2</f>
        <v>2.8496800000000002</v>
      </c>
    </row>
    <row r="7" spans="1:8" x14ac:dyDescent="0.2">
      <c r="A7">
        <v>1000</v>
      </c>
      <c r="B7">
        <v>0.88859630000000001</v>
      </c>
      <c r="C7">
        <f t="shared" ref="C7:C11" si="0">B7*1000/A7</f>
        <v>0.88859630000000001</v>
      </c>
      <c r="D7">
        <f>2*2.34847</f>
        <v>4.6969399999999997</v>
      </c>
      <c r="E7" s="2">
        <f t="shared" ref="E7:E11" si="1">D7/B7</f>
        <v>5.2857973862821614</v>
      </c>
      <c r="F7">
        <v>1416.921</v>
      </c>
      <c r="G7" s="2">
        <f t="shared" ref="G7:G11" si="2">2*F7*1000/A7^2</f>
        <v>2.8338420000000002</v>
      </c>
    </row>
    <row r="8" spans="1:8" x14ac:dyDescent="0.2">
      <c r="A8">
        <v>1500</v>
      </c>
      <c r="B8">
        <v>1.3144019</v>
      </c>
      <c r="C8">
        <f t="shared" si="0"/>
        <v>0.87626793333333342</v>
      </c>
      <c r="D8">
        <f>2*3.46827</f>
        <v>6.9365399999999999</v>
      </c>
      <c r="E8" s="2">
        <f t="shared" si="1"/>
        <v>5.2773356459694707</v>
      </c>
      <c r="G8" s="2">
        <f t="shared" si="2"/>
        <v>0</v>
      </c>
    </row>
    <row r="9" spans="1:8" x14ac:dyDescent="0.2">
      <c r="A9">
        <v>2000</v>
      </c>
      <c r="B9">
        <v>1.6529299</v>
      </c>
      <c r="C9">
        <f t="shared" si="0"/>
        <v>0.82646494999999998</v>
      </c>
      <c r="D9">
        <f>2*4.33285</f>
        <v>8.6656999999999993</v>
      </c>
      <c r="E9" s="2">
        <f t="shared" si="1"/>
        <v>5.242630071607997</v>
      </c>
      <c r="G9" s="2">
        <f t="shared" si="2"/>
        <v>0</v>
      </c>
    </row>
    <row r="10" spans="1:8" x14ac:dyDescent="0.2">
      <c r="A10">
        <v>2500</v>
      </c>
      <c r="B10">
        <v>1.8904190400000001</v>
      </c>
      <c r="C10">
        <f t="shared" si="0"/>
        <v>0.75616761600000004</v>
      </c>
      <c r="D10">
        <f>2*4.90312</f>
        <v>9.8062400000000007</v>
      </c>
      <c r="E10" s="2">
        <f t="shared" si="1"/>
        <v>5.1873366658431461</v>
      </c>
      <c r="G10" s="2">
        <f t="shared" si="2"/>
        <v>0</v>
      </c>
    </row>
    <row r="11" spans="1:8" x14ac:dyDescent="0.2">
      <c r="A11">
        <v>3000</v>
      </c>
      <c r="B11">
        <v>2.0507029999999999</v>
      </c>
      <c r="C11">
        <f t="shared" si="0"/>
        <v>0.68356766666666668</v>
      </c>
      <c r="D11">
        <f>2*5.26185</f>
        <v>10.5237</v>
      </c>
      <c r="E11" s="2">
        <f t="shared" si="1"/>
        <v>5.1317523795498419</v>
      </c>
      <c r="G11" s="2">
        <f t="shared" si="2"/>
        <v>0</v>
      </c>
    </row>
    <row r="12" spans="1:8" x14ac:dyDescent="0.2">
      <c r="E12" s="2"/>
      <c r="H12" t="s">
        <v>12</v>
      </c>
    </row>
    <row r="13" spans="1:8" x14ac:dyDescent="0.2">
      <c r="E13" s="2"/>
    </row>
    <row r="17" spans="1:6" x14ac:dyDescent="0.2">
      <c r="B17" t="s">
        <v>20</v>
      </c>
    </row>
    <row r="18" spans="1:6" x14ac:dyDescent="0.2">
      <c r="B18" t="s">
        <v>21</v>
      </c>
    </row>
    <row r="19" spans="1:6" x14ac:dyDescent="0.2">
      <c r="B19" t="s">
        <v>15</v>
      </c>
    </row>
    <row r="20" spans="1:6" x14ac:dyDescent="0.2">
      <c r="B20" t="s">
        <v>16</v>
      </c>
    </row>
    <row r="21" spans="1:6" x14ac:dyDescent="0.2">
      <c r="B21" t="s">
        <v>17</v>
      </c>
    </row>
    <row r="25" spans="1:6" x14ac:dyDescent="0.2">
      <c r="A25" t="s">
        <v>6</v>
      </c>
      <c r="B25" t="s">
        <v>7</v>
      </c>
      <c r="C25" t="s">
        <v>23</v>
      </c>
      <c r="D25" t="s">
        <v>23</v>
      </c>
      <c r="E25" t="s">
        <v>24</v>
      </c>
      <c r="F25" t="s">
        <v>25</v>
      </c>
    </row>
    <row r="26" spans="1:6" x14ac:dyDescent="0.2">
      <c r="A26">
        <v>280</v>
      </c>
      <c r="B26">
        <f>-0.00000012581*A26^2+0.001084*A26-0.037393</f>
        <v>0.25626349599999992</v>
      </c>
      <c r="C26">
        <v>2</v>
      </c>
      <c r="D26">
        <v>2</v>
      </c>
      <c r="E26">
        <v>0.09</v>
      </c>
      <c r="F26">
        <v>0.26</v>
      </c>
    </row>
    <row r="27" spans="1:6" x14ac:dyDescent="0.2">
      <c r="A27">
        <v>140</v>
      </c>
      <c r="B27">
        <f t="shared" ref="B27:B32" si="3">-0.00000012581*A27^2+0.001084*A27-0.037393</f>
        <v>0.11190112399999996</v>
      </c>
      <c r="C27">
        <v>3</v>
      </c>
      <c r="D27">
        <v>3</v>
      </c>
      <c r="E27">
        <v>0.17</v>
      </c>
      <c r="F27">
        <v>0.52</v>
      </c>
    </row>
    <row r="28" spans="1:6" x14ac:dyDescent="0.2">
      <c r="A28">
        <v>160</v>
      </c>
      <c r="B28">
        <f t="shared" si="3"/>
        <v>0.13282626399999997</v>
      </c>
      <c r="C28">
        <v>4</v>
      </c>
      <c r="D28">
        <v>4</v>
      </c>
      <c r="E28">
        <v>0.35</v>
      </c>
      <c r="F28">
        <v>1.05</v>
      </c>
    </row>
    <row r="29" spans="1:6" x14ac:dyDescent="0.2">
      <c r="A29">
        <v>90</v>
      </c>
      <c r="B29">
        <f t="shared" si="3"/>
        <v>5.914793899999999E-2</v>
      </c>
      <c r="C29" t="s">
        <v>12</v>
      </c>
      <c r="D29">
        <v>5</v>
      </c>
      <c r="E29">
        <v>0.7</v>
      </c>
      <c r="F29">
        <v>2.1</v>
      </c>
    </row>
    <row r="30" spans="1:6" x14ac:dyDescent="0.2">
      <c r="A30">
        <v>1600</v>
      </c>
      <c r="B30">
        <f t="shared" si="3"/>
        <v>1.3749334</v>
      </c>
      <c r="C30" t="s">
        <v>12</v>
      </c>
      <c r="D30">
        <v>6</v>
      </c>
      <c r="E30">
        <v>1.5</v>
      </c>
      <c r="F30">
        <v>3.4</v>
      </c>
    </row>
    <row r="31" spans="1:6" x14ac:dyDescent="0.2">
      <c r="A31">
        <v>2500</v>
      </c>
      <c r="B31">
        <f t="shared" si="3"/>
        <v>1.8862944999999993</v>
      </c>
    </row>
    <row r="32" spans="1:6" x14ac:dyDescent="0.2">
      <c r="A32">
        <v>2700</v>
      </c>
      <c r="B32">
        <f t="shared" si="3"/>
        <v>1.9722520999999993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4" sqref="F14"/>
    </sheetView>
  </sheetViews>
  <sheetFormatPr baseColWidth="10" defaultColWidth="8.83203125" defaultRowHeight="15" x14ac:dyDescent="0.2"/>
  <cols>
    <col min="1" max="1" width="12.83203125" customWidth="1"/>
  </cols>
  <sheetData>
    <row r="1" spans="1:11" x14ac:dyDescent="0.2">
      <c r="A1" s="3">
        <v>43034</v>
      </c>
    </row>
    <row r="4" spans="1:11" x14ac:dyDescent="0.2">
      <c r="E4" t="s">
        <v>31</v>
      </c>
      <c r="J4" t="s">
        <v>32</v>
      </c>
    </row>
    <row r="5" spans="1:11" x14ac:dyDescent="0.2">
      <c r="A5" t="s">
        <v>6</v>
      </c>
      <c r="B5" t="s">
        <v>7</v>
      </c>
      <c r="C5" t="s">
        <v>23</v>
      </c>
      <c r="D5" t="s">
        <v>23</v>
      </c>
      <c r="E5" t="s">
        <v>24</v>
      </c>
      <c r="F5" t="s">
        <v>25</v>
      </c>
    </row>
    <row r="6" spans="1:11" x14ac:dyDescent="0.2">
      <c r="A6">
        <v>200</v>
      </c>
      <c r="B6">
        <f>-0.00000012581*A6^2+0.001084*A6-0.037393</f>
        <v>0.17437459999999999</v>
      </c>
      <c r="C6">
        <v>2</v>
      </c>
      <c r="D6">
        <v>2</v>
      </c>
      <c r="E6">
        <v>0.09</v>
      </c>
      <c r="F6">
        <v>0.26</v>
      </c>
      <c r="H6">
        <v>2.2000000000000002</v>
      </c>
      <c r="I6">
        <v>2.2000000000000002</v>
      </c>
      <c r="J6">
        <v>0.11</v>
      </c>
      <c r="K6">
        <v>0.252</v>
      </c>
    </row>
    <row r="7" spans="1:11" x14ac:dyDescent="0.2">
      <c r="A7">
        <v>400</v>
      </c>
      <c r="B7">
        <f t="shared" ref="B7:B12" si="0">-0.00000012581*A7^2+0.001084*A7-0.037393</f>
        <v>0.37607739999999995</v>
      </c>
      <c r="C7">
        <v>3</v>
      </c>
      <c r="D7">
        <v>3</v>
      </c>
      <c r="E7">
        <v>0.17</v>
      </c>
      <c r="F7">
        <v>0.52</v>
      </c>
      <c r="H7">
        <v>3.2</v>
      </c>
      <c r="I7">
        <v>3.2</v>
      </c>
      <c r="J7">
        <v>0.16650000000000001</v>
      </c>
      <c r="K7">
        <v>0.53800000000000003</v>
      </c>
    </row>
    <row r="8" spans="1:11" x14ac:dyDescent="0.2">
      <c r="A8">
        <v>800</v>
      </c>
      <c r="B8">
        <f t="shared" si="0"/>
        <v>0.74928859999999997</v>
      </c>
      <c r="C8">
        <v>4</v>
      </c>
      <c r="D8">
        <v>4</v>
      </c>
      <c r="E8">
        <v>0.35</v>
      </c>
      <c r="F8">
        <v>1.05</v>
      </c>
      <c r="H8">
        <v>4.2</v>
      </c>
      <c r="I8">
        <v>4.2</v>
      </c>
      <c r="J8">
        <v>0.21360000000000001</v>
      </c>
      <c r="K8">
        <v>0.98399999999999999</v>
      </c>
    </row>
    <row r="9" spans="1:11" x14ac:dyDescent="0.2">
      <c r="A9">
        <v>500</v>
      </c>
      <c r="B9">
        <f t="shared" si="0"/>
        <v>0.47315449999999992</v>
      </c>
      <c r="C9">
        <v>5</v>
      </c>
      <c r="D9">
        <v>5</v>
      </c>
      <c r="E9">
        <v>0.7</v>
      </c>
      <c r="F9">
        <v>2.1</v>
      </c>
      <c r="H9">
        <v>5.2</v>
      </c>
      <c r="I9">
        <v>5.2</v>
      </c>
      <c r="J9">
        <v>1.4</v>
      </c>
      <c r="K9">
        <v>1.78</v>
      </c>
    </row>
    <row r="10" spans="1:11" x14ac:dyDescent="0.2">
      <c r="A10">
        <v>1600</v>
      </c>
      <c r="B10">
        <f t="shared" si="0"/>
        <v>1.3749334</v>
      </c>
      <c r="C10">
        <v>6</v>
      </c>
      <c r="D10">
        <v>6</v>
      </c>
      <c r="E10">
        <v>1.5</v>
      </c>
      <c r="F10">
        <v>3.4</v>
      </c>
      <c r="H10">
        <v>6.2</v>
      </c>
      <c r="I10">
        <v>6.2</v>
      </c>
    </row>
    <row r="11" spans="1:11" x14ac:dyDescent="0.2">
      <c r="A11">
        <v>2200</v>
      </c>
      <c r="B11">
        <f t="shared" si="0"/>
        <v>1.7384865999999997</v>
      </c>
    </row>
    <row r="12" spans="1:11" x14ac:dyDescent="0.2">
      <c r="A12">
        <v>2700</v>
      </c>
      <c r="B12">
        <f t="shared" si="0"/>
        <v>1.9722520999999993</v>
      </c>
    </row>
    <row r="14" spans="1:11" x14ac:dyDescent="0.2">
      <c r="A14" t="s">
        <v>29</v>
      </c>
    </row>
    <row r="15" spans="1:11" x14ac:dyDescent="0.2">
      <c r="C15" t="s">
        <v>28</v>
      </c>
    </row>
    <row r="16" spans="1:11" x14ac:dyDescent="0.2">
      <c r="A16" s="1" t="s">
        <v>30</v>
      </c>
      <c r="B16" s="1" t="s">
        <v>7</v>
      </c>
      <c r="C16" s="1" t="s">
        <v>26</v>
      </c>
    </row>
    <row r="17" spans="1:4" x14ac:dyDescent="0.2">
      <c r="A17" s="4">
        <v>90</v>
      </c>
      <c r="B17" s="1"/>
      <c r="C17" s="1">
        <v>1</v>
      </c>
    </row>
    <row r="18" spans="1:4" x14ac:dyDescent="0.2">
      <c r="A18">
        <v>120.45</v>
      </c>
      <c r="B18" s="1">
        <v>0.10899159999999999</v>
      </c>
      <c r="C18" s="1">
        <v>1</v>
      </c>
    </row>
    <row r="19" spans="1:4" x14ac:dyDescent="0.2">
      <c r="A19">
        <v>140</v>
      </c>
      <c r="B19" s="1">
        <v>0.10855919999999999</v>
      </c>
      <c r="C19" s="1">
        <v>2</v>
      </c>
    </row>
    <row r="20" spans="1:4" x14ac:dyDescent="0.2">
      <c r="A20">
        <v>280.52999999999997</v>
      </c>
      <c r="B20">
        <v>0.25188349999999998</v>
      </c>
      <c r="C20" s="1">
        <v>2</v>
      </c>
    </row>
    <row r="21" spans="1:4" x14ac:dyDescent="0.2">
      <c r="A21">
        <v>185.46</v>
      </c>
      <c r="B21">
        <v>0.1665056</v>
      </c>
      <c r="C21" s="1">
        <v>3</v>
      </c>
    </row>
    <row r="22" spans="1:4" x14ac:dyDescent="0.2">
      <c r="A22">
        <v>601.38</v>
      </c>
      <c r="B22">
        <v>0.53831019999999996</v>
      </c>
      <c r="C22" s="1">
        <v>3</v>
      </c>
    </row>
    <row r="23" spans="1:4" x14ac:dyDescent="0.2">
      <c r="A23">
        <v>480</v>
      </c>
      <c r="B23">
        <v>0.21360000000000001</v>
      </c>
      <c r="C23" s="1">
        <v>4</v>
      </c>
      <c r="D23" t="s">
        <v>12</v>
      </c>
    </row>
    <row r="24" spans="1:4" x14ac:dyDescent="0.2">
      <c r="A24">
        <v>801.09</v>
      </c>
      <c r="B24">
        <v>0.71629109999999996</v>
      </c>
      <c r="C24" s="1">
        <v>4</v>
      </c>
      <c r="D24" t="s">
        <v>12</v>
      </c>
    </row>
    <row r="25" spans="1:4" x14ac:dyDescent="0.2">
      <c r="A25">
        <v>1101.33</v>
      </c>
      <c r="B25">
        <v>0.98377210000000004</v>
      </c>
      <c r="C25" s="1">
        <v>4</v>
      </c>
    </row>
    <row r="26" spans="1:4" x14ac:dyDescent="0.2">
      <c r="A26">
        <v>1601.88</v>
      </c>
      <c r="B26">
        <v>1.4037984999999999</v>
      </c>
      <c r="C26" s="1">
        <v>5</v>
      </c>
    </row>
    <row r="27" spans="1:4" x14ac:dyDescent="0.2">
      <c r="A27">
        <v>2202.54</v>
      </c>
      <c r="B27">
        <v>1.78006</v>
      </c>
      <c r="C27" s="1">
        <v>5</v>
      </c>
    </row>
    <row r="28" spans="1:4" x14ac:dyDescent="0.2">
      <c r="A28">
        <v>2703.06</v>
      </c>
      <c r="C28" s="1">
        <v>5</v>
      </c>
    </row>
    <row r="29" spans="1:4" x14ac:dyDescent="0.2">
      <c r="A29">
        <v>2983.41</v>
      </c>
      <c r="C29" s="1" t="s">
        <v>27</v>
      </c>
    </row>
    <row r="30" spans="1:4" x14ac:dyDescent="0.2">
      <c r="A30" t="s">
        <v>12</v>
      </c>
    </row>
  </sheetData>
  <printOptions gridLines="1"/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tabSelected="1" workbookViewId="0">
      <pane ySplit="900" topLeftCell="A76" activePane="bottomLeft"/>
      <selection activeCell="H1" sqref="H1:H1048576"/>
      <selection pane="bottomLeft" activeCell="A89" sqref="A89"/>
    </sheetView>
  </sheetViews>
  <sheetFormatPr baseColWidth="10" defaultColWidth="8.83203125" defaultRowHeight="15" x14ac:dyDescent="0.2"/>
  <cols>
    <col min="3" max="6" width="11.83203125" customWidth="1"/>
    <col min="7" max="7" width="12.6640625" customWidth="1"/>
    <col min="8" max="8" width="10.83203125" customWidth="1"/>
    <col min="9" max="9" width="12.5" customWidth="1"/>
    <col min="10" max="10" width="13" customWidth="1"/>
    <col min="11" max="11" width="15" customWidth="1"/>
    <col min="12" max="12" width="10" style="5" bestFit="1" customWidth="1"/>
    <col min="15" max="15" width="12" style="2" customWidth="1"/>
  </cols>
  <sheetData>
    <row r="1" spans="1:16" x14ac:dyDescent="0.2">
      <c r="A1" t="s">
        <v>43</v>
      </c>
      <c r="B1" t="s">
        <v>1</v>
      </c>
      <c r="C1" t="s">
        <v>35</v>
      </c>
      <c r="D1" s="1" t="s">
        <v>37</v>
      </c>
      <c r="E1" s="1" t="s">
        <v>38</v>
      </c>
      <c r="F1" s="1" t="s">
        <v>39</v>
      </c>
      <c r="G1" t="s">
        <v>36</v>
      </c>
      <c r="H1" t="s">
        <v>33</v>
      </c>
      <c r="J1" t="s">
        <v>12</v>
      </c>
      <c r="K1" s="5" t="s">
        <v>41</v>
      </c>
      <c r="L1" s="5" t="s">
        <v>41</v>
      </c>
      <c r="M1" t="s">
        <v>64</v>
      </c>
      <c r="N1" t="s">
        <v>64</v>
      </c>
    </row>
    <row r="2" spans="1:16" s="1" customFormat="1" x14ac:dyDescent="0.2">
      <c r="B2" s="1" t="s">
        <v>56</v>
      </c>
      <c r="C2" s="1" t="s">
        <v>7</v>
      </c>
      <c r="D2" s="1" t="s">
        <v>34</v>
      </c>
      <c r="E2" s="1" t="s">
        <v>34</v>
      </c>
      <c r="F2" s="1" t="s">
        <v>34</v>
      </c>
      <c r="G2" s="1" t="s">
        <v>7</v>
      </c>
      <c r="H2" s="1" t="s">
        <v>7</v>
      </c>
      <c r="K2" s="6" t="s">
        <v>42</v>
      </c>
      <c r="L2" s="6" t="s">
        <v>42</v>
      </c>
      <c r="M2" s="1" t="s">
        <v>34</v>
      </c>
      <c r="N2" s="1" t="s">
        <v>34</v>
      </c>
      <c r="O2" s="7" t="s">
        <v>65</v>
      </c>
    </row>
    <row r="3" spans="1:16" x14ac:dyDescent="0.2">
      <c r="B3">
        <v>200.46</v>
      </c>
      <c r="E3">
        <v>-1800.19</v>
      </c>
      <c r="J3" t="s">
        <v>12</v>
      </c>
      <c r="K3" t="s">
        <v>63</v>
      </c>
      <c r="L3" s="5" t="s">
        <v>37</v>
      </c>
      <c r="M3" t="s">
        <v>66</v>
      </c>
      <c r="N3" t="s">
        <v>33</v>
      </c>
      <c r="O3" s="2" t="s">
        <v>66</v>
      </c>
    </row>
    <row r="4" spans="1:16" x14ac:dyDescent="0.2">
      <c r="A4">
        <v>750</v>
      </c>
      <c r="B4">
        <v>750.96</v>
      </c>
      <c r="C4">
        <v>0.67108820000000002</v>
      </c>
      <c r="D4">
        <v>85.564019999999999</v>
      </c>
      <c r="E4">
        <v>-6710.3230000000003</v>
      </c>
      <c r="F4">
        <v>-1.917788</v>
      </c>
      <c r="G4" t="s">
        <v>12</v>
      </c>
      <c r="H4">
        <v>0.66961479999999995</v>
      </c>
    </row>
    <row r="5" spans="1:16" x14ac:dyDescent="0.2">
      <c r="A5">
        <v>700</v>
      </c>
      <c r="B5">
        <v>700.98</v>
      </c>
      <c r="C5">
        <v>0.62731389999999998</v>
      </c>
      <c r="D5">
        <v>64.196359999999999</v>
      </c>
      <c r="E5">
        <v>-6272.5389999999998</v>
      </c>
      <c r="F5">
        <v>-58.418990000000001</v>
      </c>
      <c r="G5">
        <v>0.62729170000000001</v>
      </c>
      <c r="H5">
        <v>0.62630220000000003</v>
      </c>
      <c r="K5" s="5">
        <f>(G5-ABS(C5))/G5</f>
        <v>-3.5390233921431194E-5</v>
      </c>
      <c r="L5" s="5">
        <f>(G5-ABS(E5)/10000)/G5</f>
        <v>6.0259046947340032E-5</v>
      </c>
    </row>
    <row r="6" spans="1:16" x14ac:dyDescent="0.2">
      <c r="A6">
        <v>830</v>
      </c>
      <c r="B6">
        <v>831.06</v>
      </c>
      <c r="C6">
        <v>0.74271860000000001</v>
      </c>
      <c r="D6">
        <v>98.868279999999999</v>
      </c>
      <c r="E6">
        <v>-7426.527</v>
      </c>
      <c r="F6">
        <v>2.0151720000000002</v>
      </c>
      <c r="G6">
        <v>0.7423381</v>
      </c>
      <c r="H6">
        <v>0.74122770000000004</v>
      </c>
      <c r="K6" s="5">
        <f t="shared" ref="K6:K25" si="0">(G6-ABS(C6))/G6</f>
        <v>-5.1256967680899821E-4</v>
      </c>
      <c r="L6" s="5">
        <f t="shared" ref="L6:L25" si="1">(G6-ABS(E6)/10000)/G6</f>
        <v>-4.2379611123294592E-4</v>
      </c>
      <c r="P6" t="s">
        <v>40</v>
      </c>
    </row>
    <row r="7" spans="1:16" x14ac:dyDescent="0.2">
      <c r="A7">
        <v>830</v>
      </c>
      <c r="B7">
        <v>831.06</v>
      </c>
      <c r="C7">
        <v>0.74253060000000004</v>
      </c>
      <c r="D7">
        <v>75.469290000000001</v>
      </c>
      <c r="E7">
        <v>-7424.6019999999999</v>
      </c>
      <c r="F7">
        <v>-68.995320000000007</v>
      </c>
      <c r="G7">
        <v>0.74251270000000003</v>
      </c>
      <c r="H7">
        <v>0.74137739999999996</v>
      </c>
      <c r="K7" s="5">
        <f t="shared" si="0"/>
        <v>-2.4107331766870959E-5</v>
      </c>
      <c r="L7" s="5">
        <f t="shared" si="1"/>
        <v>7.0705861327369706E-5</v>
      </c>
      <c r="M7">
        <f>(G7-G6)*10000</f>
        <v>1.7460000000002474</v>
      </c>
      <c r="N7">
        <f>(H7-H6)*10000</f>
        <v>1.4969999999991934</v>
      </c>
      <c r="O7" s="2">
        <f>M7/(G7*10000)*1000000</f>
        <v>235.14749310015131</v>
      </c>
      <c r="P7" t="s">
        <v>45</v>
      </c>
    </row>
    <row r="8" spans="1:16" x14ac:dyDescent="0.2">
      <c r="A8">
        <v>1100</v>
      </c>
      <c r="B8">
        <v>1101.27</v>
      </c>
      <c r="C8">
        <v>0.98280610000000002</v>
      </c>
      <c r="D8">
        <v>97.348910000000004</v>
      </c>
      <c r="E8">
        <v>-9827.2019999999993</v>
      </c>
      <c r="F8">
        <v>-85.967600000000004</v>
      </c>
      <c r="G8">
        <v>0.98239730000000003</v>
      </c>
      <c r="H8">
        <v>0.98095739999999998</v>
      </c>
      <c r="K8" s="5">
        <f t="shared" si="0"/>
        <v>-4.1612492216742345E-4</v>
      </c>
      <c r="L8" s="5">
        <f t="shared" si="1"/>
        <v>-3.2868575677060983E-4</v>
      </c>
      <c r="P8" t="s">
        <v>44</v>
      </c>
    </row>
    <row r="9" spans="1:16" x14ac:dyDescent="0.2">
      <c r="A9">
        <v>1600</v>
      </c>
      <c r="B9">
        <v>1601.79</v>
      </c>
      <c r="C9">
        <v>1.4052199999999999</v>
      </c>
      <c r="D9">
        <v>140.15129999999999</v>
      </c>
      <c r="E9">
        <v>-14050.97</v>
      </c>
      <c r="F9">
        <v>-121.9782</v>
      </c>
      <c r="G9">
        <v>1.4050914999999999</v>
      </c>
      <c r="H9">
        <v>1.4040653000000001</v>
      </c>
      <c r="K9" s="5">
        <f t="shared" si="0"/>
        <v>-9.1453118889393224E-5</v>
      </c>
      <c r="L9" s="5">
        <f t="shared" si="1"/>
        <v>-3.9143358280244707E-6</v>
      </c>
      <c r="P9" t="s">
        <v>46</v>
      </c>
    </row>
    <row r="10" spans="1:16" x14ac:dyDescent="0.2">
      <c r="A10">
        <v>1800</v>
      </c>
      <c r="B10">
        <v>1802.25</v>
      </c>
      <c r="C10">
        <v>1.5469489999999999</v>
      </c>
      <c r="D10">
        <v>155.21420000000001</v>
      </c>
      <c r="E10">
        <v>-15468.13</v>
      </c>
      <c r="F10">
        <v>-134.42500000000001</v>
      </c>
      <c r="G10">
        <v>1.5471645999999999</v>
      </c>
      <c r="H10">
        <v>1.5464613</v>
      </c>
      <c r="K10" s="5">
        <f t="shared" si="0"/>
        <v>1.3935168888945784E-4</v>
      </c>
      <c r="L10" s="5">
        <f t="shared" si="1"/>
        <v>2.2725442399593195E-4</v>
      </c>
    </row>
    <row r="11" spans="1:16" x14ac:dyDescent="0.2">
      <c r="A11">
        <v>2100</v>
      </c>
      <c r="B11">
        <v>2102.2800000000002</v>
      </c>
      <c r="C11">
        <v>1.7297169999999999</v>
      </c>
      <c r="D11">
        <v>174.0104</v>
      </c>
      <c r="E11">
        <v>-17295.64</v>
      </c>
      <c r="F11">
        <v>-150.2576</v>
      </c>
      <c r="G11">
        <v>1.7304029000000001</v>
      </c>
      <c r="H11">
        <v>1.730032</v>
      </c>
      <c r="K11" s="5">
        <f t="shared" si="0"/>
        <v>3.9638167504234305E-4</v>
      </c>
      <c r="L11" s="5">
        <f t="shared" si="1"/>
        <v>4.8480038955101023E-4</v>
      </c>
      <c r="P11" t="s">
        <v>47</v>
      </c>
    </row>
    <row r="12" spans="1:16" x14ac:dyDescent="0.2">
      <c r="A12">
        <v>2400</v>
      </c>
      <c r="B12">
        <v>2402.67</v>
      </c>
      <c r="C12">
        <v>1.883502</v>
      </c>
      <c r="D12">
        <v>188.0275</v>
      </c>
      <c r="E12">
        <v>-18833.37</v>
      </c>
      <c r="F12">
        <v>-163.38890000000001</v>
      </c>
      <c r="G12">
        <v>1.8841783999999999</v>
      </c>
      <c r="H12">
        <v>1.8838307000000001</v>
      </c>
      <c r="K12" s="5">
        <f t="shared" si="0"/>
        <v>3.5898936109229912E-4</v>
      </c>
      <c r="L12" s="5">
        <f t="shared" si="1"/>
        <v>4.4656068661019744E-4</v>
      </c>
      <c r="P12" t="s">
        <v>48</v>
      </c>
    </row>
    <row r="13" spans="1:16" x14ac:dyDescent="0.2">
      <c r="A13" t="s">
        <v>49</v>
      </c>
      <c r="K13" s="5"/>
    </row>
    <row r="14" spans="1:16" x14ac:dyDescent="0.2">
      <c r="A14">
        <v>2100</v>
      </c>
      <c r="B14">
        <v>2102.25</v>
      </c>
      <c r="C14">
        <v>1.7299599999999999</v>
      </c>
      <c r="D14">
        <v>171.72</v>
      </c>
      <c r="E14">
        <v>-17298.11</v>
      </c>
      <c r="F14">
        <v>-149.11000000000001</v>
      </c>
      <c r="G14">
        <v>1.7304060000000001</v>
      </c>
      <c r="H14">
        <v>1.7300324</v>
      </c>
      <c r="K14" s="5">
        <f t="shared" si="0"/>
        <v>2.5774298054917082E-4</v>
      </c>
      <c r="L14" s="5">
        <f t="shared" si="1"/>
        <v>3.4384994041867812E-4</v>
      </c>
      <c r="M14">
        <f>(G14-G11)*10000</f>
        <v>3.1000000000336314E-2</v>
      </c>
      <c r="N14">
        <f>(H14-H11)*10000</f>
        <v>4.0000000001150227E-3</v>
      </c>
      <c r="O14" s="2">
        <f>M14/(G14*10000)*1000000</f>
        <v>1.7914870845533539</v>
      </c>
      <c r="P14" t="s">
        <v>50</v>
      </c>
    </row>
    <row r="15" spans="1:16" x14ac:dyDescent="0.2">
      <c r="A15">
        <v>2400</v>
      </c>
      <c r="B15">
        <v>2402.73</v>
      </c>
      <c r="C15">
        <v>1.883278</v>
      </c>
      <c r="D15">
        <v>186.84620000000001</v>
      </c>
      <c r="E15">
        <v>-18831.14</v>
      </c>
      <c r="F15">
        <v>-163.36619999999999</v>
      </c>
      <c r="G15">
        <v>1.8841749000000001</v>
      </c>
      <c r="H15">
        <v>1.8838271</v>
      </c>
      <c r="K15" s="5">
        <f t="shared" si="0"/>
        <v>4.7601738033984493E-4</v>
      </c>
      <c r="L15" s="5">
        <f t="shared" si="1"/>
        <v>5.6305813223610094E-4</v>
      </c>
      <c r="M15">
        <f>(G15-G12)*10000</f>
        <v>-3.4999999998230891E-2</v>
      </c>
      <c r="N15">
        <f>(H15-H12)*10000</f>
        <v>-3.6000000001035204E-2</v>
      </c>
      <c r="O15" s="2">
        <f>M15/(G15*10000)*1000000</f>
        <v>-1.8575770220817021</v>
      </c>
      <c r="P15" t="s">
        <v>51</v>
      </c>
    </row>
    <row r="16" spans="1:16" x14ac:dyDescent="0.2">
      <c r="A16">
        <v>2700</v>
      </c>
      <c r="B16">
        <v>2702.88</v>
      </c>
      <c r="C16">
        <v>2.0090319999999999</v>
      </c>
      <c r="D16">
        <v>198.2287</v>
      </c>
      <c r="E16">
        <v>-20088.560000000001</v>
      </c>
      <c r="F16">
        <v>-177.31639999999999</v>
      </c>
      <c r="G16">
        <v>2.0105461999999998</v>
      </c>
      <c r="H16">
        <v>2.0087728999999999</v>
      </c>
      <c r="K16" s="5">
        <f t="shared" si="0"/>
        <v>7.5312867717235751E-4</v>
      </c>
      <c r="L16" s="5">
        <f t="shared" si="1"/>
        <v>8.4066707842855946E-4</v>
      </c>
      <c r="P16" t="s">
        <v>52</v>
      </c>
    </row>
    <row r="17" spans="1:16" x14ac:dyDescent="0.2">
      <c r="A17">
        <v>2800</v>
      </c>
      <c r="B17">
        <v>2803.02</v>
      </c>
      <c r="C17">
        <v>2.0442300000000002</v>
      </c>
      <c r="D17">
        <v>200.79470000000001</v>
      </c>
      <c r="E17">
        <v>-20440.509999999998</v>
      </c>
      <c r="F17">
        <v>-181.5898</v>
      </c>
      <c r="G17">
        <v>2.0460929999999999</v>
      </c>
      <c r="H17">
        <v>2.0434306000000002</v>
      </c>
      <c r="K17" s="5">
        <f t="shared" si="0"/>
        <v>9.1051579766888698E-4</v>
      </c>
      <c r="L17" s="5">
        <f t="shared" si="1"/>
        <v>9.9799960216877801E-4</v>
      </c>
      <c r="P17" t="s">
        <v>53</v>
      </c>
    </row>
    <row r="18" spans="1:16" x14ac:dyDescent="0.2">
      <c r="A18">
        <v>2700</v>
      </c>
      <c r="B18">
        <v>2702.97</v>
      </c>
      <c r="C18">
        <v>2.0091399999999999</v>
      </c>
      <c r="D18">
        <v>198.2193</v>
      </c>
      <c r="E18">
        <v>-20089.64</v>
      </c>
      <c r="F18">
        <v>-177.32210000000001</v>
      </c>
      <c r="G18">
        <v>2.0109583999999998</v>
      </c>
      <c r="H18">
        <v>2.0091860000000001</v>
      </c>
      <c r="K18" s="5">
        <f t="shared" si="0"/>
        <v>9.0424545828490875E-4</v>
      </c>
      <c r="L18" s="5">
        <f t="shared" si="1"/>
        <v>9.917659161920321E-4</v>
      </c>
      <c r="P18" t="s">
        <v>54</v>
      </c>
    </row>
    <row r="19" spans="1:16" x14ac:dyDescent="0.2">
      <c r="A19">
        <v>2400</v>
      </c>
      <c r="B19">
        <v>2402.8200000000002</v>
      </c>
      <c r="C19">
        <v>1.884182</v>
      </c>
      <c r="D19">
        <v>186.83090000000001</v>
      </c>
      <c r="E19">
        <v>-18840.18</v>
      </c>
      <c r="F19">
        <v>-164.6044</v>
      </c>
      <c r="G19">
        <v>1.8855664000000001</v>
      </c>
      <c r="H19">
        <v>1.8852355000000001</v>
      </c>
      <c r="K19" s="5">
        <f t="shared" si="0"/>
        <v>7.3420909494360061E-4</v>
      </c>
      <c r="L19" s="5">
        <f t="shared" si="1"/>
        <v>8.2118561298086148E-4</v>
      </c>
      <c r="P19" t="s">
        <v>55</v>
      </c>
    </row>
    <row r="20" spans="1:16" x14ac:dyDescent="0.2">
      <c r="A20">
        <v>2100</v>
      </c>
      <c r="B20">
        <v>2102.4299999999998</v>
      </c>
      <c r="C20">
        <v>1.7315529999999999</v>
      </c>
      <c r="D20">
        <v>171.73220000000001</v>
      </c>
      <c r="E20">
        <v>-17314.04</v>
      </c>
      <c r="F20">
        <v>-149.1951</v>
      </c>
      <c r="G20">
        <v>1.7324101999999999</v>
      </c>
      <c r="H20">
        <v>1.7320686999999999</v>
      </c>
      <c r="K20" s="5">
        <f t="shared" si="0"/>
        <v>4.9480198165538535E-4</v>
      </c>
      <c r="L20" s="5">
        <f t="shared" si="1"/>
        <v>5.8080932564339273E-4</v>
      </c>
      <c r="P20" t="s">
        <v>57</v>
      </c>
    </row>
    <row r="21" spans="1:16" x14ac:dyDescent="0.2">
      <c r="A21">
        <v>1800</v>
      </c>
      <c r="B21">
        <v>1802.22</v>
      </c>
      <c r="C21">
        <v>1.549447</v>
      </c>
      <c r="D21">
        <v>152.8706</v>
      </c>
      <c r="E21">
        <v>-15493.15</v>
      </c>
      <c r="F21">
        <v>-133.35720000000001</v>
      </c>
      <c r="G21">
        <v>1.5499433</v>
      </c>
      <c r="H21">
        <v>1.5492831</v>
      </c>
      <c r="K21" s="5">
        <f t="shared" si="0"/>
        <v>3.2020526170215713E-4</v>
      </c>
      <c r="L21" s="5">
        <f t="shared" si="1"/>
        <v>4.0536966739365628E-4</v>
      </c>
      <c r="P21" t="s">
        <v>58</v>
      </c>
    </row>
    <row r="22" spans="1:16" x14ac:dyDescent="0.2">
      <c r="A22">
        <v>1600</v>
      </c>
      <c r="B22">
        <v>1601.88</v>
      </c>
      <c r="C22">
        <v>1.4074819999999999</v>
      </c>
      <c r="D22">
        <v>138.97450000000001</v>
      </c>
      <c r="E22">
        <v>-14073.6</v>
      </c>
      <c r="F22">
        <v>-123.2784</v>
      </c>
      <c r="G22">
        <v>1.4080387999999999</v>
      </c>
      <c r="H22">
        <v>1.4070594000000001</v>
      </c>
      <c r="K22" s="5">
        <f t="shared" si="0"/>
        <v>3.9544364828584551E-4</v>
      </c>
      <c r="L22" s="5">
        <f t="shared" si="1"/>
        <v>4.8208898788867146E-4</v>
      </c>
      <c r="P22" t="s">
        <v>59</v>
      </c>
    </row>
    <row r="23" spans="1:16" x14ac:dyDescent="0.2">
      <c r="A23">
        <v>1100</v>
      </c>
      <c r="B23">
        <v>1101.3900000000001</v>
      </c>
      <c r="C23">
        <v>0.98336290000000004</v>
      </c>
      <c r="D23">
        <v>94.982460000000003</v>
      </c>
      <c r="E23">
        <v>-9832.7939999999999</v>
      </c>
      <c r="F23">
        <v>-85.975899999999996</v>
      </c>
      <c r="G23">
        <v>0.98365599999999997</v>
      </c>
      <c r="H23">
        <v>0.98220609999999997</v>
      </c>
      <c r="K23" s="5">
        <f t="shared" si="0"/>
        <v>2.9797002204015946E-4</v>
      </c>
      <c r="L23" s="5">
        <f t="shared" si="1"/>
        <v>3.8285742170021756E-4</v>
      </c>
      <c r="P23" t="s">
        <v>60</v>
      </c>
    </row>
    <row r="24" spans="1:16" x14ac:dyDescent="0.2">
      <c r="A24">
        <v>830</v>
      </c>
      <c r="B24">
        <v>831.09</v>
      </c>
      <c r="C24">
        <v>0.74365590000000004</v>
      </c>
      <c r="D24">
        <v>72.226230000000001</v>
      </c>
      <c r="E24">
        <v>-7435.9269999999997</v>
      </c>
      <c r="F24">
        <v>-64.656009999999995</v>
      </c>
      <c r="G24">
        <v>0.74378699999999998</v>
      </c>
      <c r="H24">
        <v>0.74260899999999996</v>
      </c>
      <c r="K24" s="5">
        <f t="shared" si="0"/>
        <v>1.762601389913236E-4</v>
      </c>
      <c r="L24" s="5">
        <f t="shared" si="1"/>
        <v>2.6123070180035496E-4</v>
      </c>
      <c r="P24" t="s">
        <v>61</v>
      </c>
    </row>
    <row r="25" spans="1:16" x14ac:dyDescent="0.2">
      <c r="A25">
        <v>700</v>
      </c>
      <c r="B25">
        <v>701.01</v>
      </c>
      <c r="C25">
        <v>0.6272721</v>
      </c>
      <c r="D25">
        <v>62.236190000000001</v>
      </c>
      <c r="E25">
        <v>-6276.14</v>
      </c>
      <c r="F25">
        <v>-58.399000000000001</v>
      </c>
      <c r="G25">
        <v>0.62779079999999998</v>
      </c>
      <c r="H25">
        <v>0.74309769999999997</v>
      </c>
      <c r="K25" s="5">
        <f t="shared" si="0"/>
        <v>8.2623064880846145E-4</v>
      </c>
      <c r="L25" s="5">
        <f t="shared" si="1"/>
        <v>2.8162247678681655E-4</v>
      </c>
      <c r="P25" t="s">
        <v>62</v>
      </c>
    </row>
    <row r="27" spans="1:16" x14ac:dyDescent="0.2">
      <c r="K27" s="5">
        <f>AVERAGE(K5:K25)</f>
        <v>3.1809242659560429E-4</v>
      </c>
      <c r="L27" s="5">
        <f>AVERAGE(L5:L25)</f>
        <v>3.7428445341191946E-4</v>
      </c>
    </row>
    <row r="28" spans="1:16" x14ac:dyDescent="0.2">
      <c r="K28" s="5">
        <f>MIN(K5:K25)</f>
        <v>-5.1256967680899821E-4</v>
      </c>
      <c r="L28" s="5">
        <f>MIN(L5:L25)</f>
        <v>-4.2379611123294592E-4</v>
      </c>
    </row>
    <row r="29" spans="1:16" x14ac:dyDescent="0.2">
      <c r="K29" s="5">
        <f>MAX(K5:K25)</f>
        <v>9.1051579766888698E-4</v>
      </c>
      <c r="L29" s="5">
        <f>MAX(L5:L25)</f>
        <v>9.9799960216877801E-4</v>
      </c>
    </row>
    <row r="30" spans="1:16" x14ac:dyDescent="0.2">
      <c r="A30" t="s">
        <v>68</v>
      </c>
      <c r="C30" t="s">
        <v>74</v>
      </c>
    </row>
    <row r="31" spans="1:16" x14ac:dyDescent="0.2">
      <c r="A31" t="s">
        <v>67</v>
      </c>
    </row>
    <row r="32" spans="1:16" x14ac:dyDescent="0.2">
      <c r="A32">
        <v>100</v>
      </c>
      <c r="B32">
        <v>100.74</v>
      </c>
      <c r="C32">
        <v>9.0643000000000001E-2</v>
      </c>
      <c r="D32">
        <v>8.9300000000000002E-4</v>
      </c>
      <c r="E32">
        <v>-9.0634000000000006E-2</v>
      </c>
      <c r="F32">
        <v>-9.7300000000000002E-4</v>
      </c>
    </row>
    <row r="33" spans="1:11" x14ac:dyDescent="0.2">
      <c r="A33">
        <v>130</v>
      </c>
      <c r="B33">
        <v>130.80000000000001</v>
      </c>
      <c r="C33">
        <v>0.117573</v>
      </c>
      <c r="D33">
        <v>1.1379999999999999E-3</v>
      </c>
      <c r="E33">
        <v>-0.11756</v>
      </c>
      <c r="F33">
        <v>-1.2639999999999999E-3</v>
      </c>
      <c r="H33">
        <v>0.1168136</v>
      </c>
    </row>
    <row r="34" spans="1:11" x14ac:dyDescent="0.2">
      <c r="A34">
        <v>150</v>
      </c>
      <c r="B34">
        <v>150.33000000000001</v>
      </c>
      <c r="C34">
        <v>0.13489899999999999</v>
      </c>
      <c r="D34">
        <v>1.32E-3</v>
      </c>
      <c r="E34">
        <v>-0.13488600000000001</v>
      </c>
      <c r="F34">
        <v>-1.4189999999999999E-3</v>
      </c>
      <c r="H34">
        <v>0.13467770000000001</v>
      </c>
    </row>
    <row r="35" spans="1:11" x14ac:dyDescent="0.2">
      <c r="A35">
        <v>200</v>
      </c>
      <c r="B35">
        <v>200.49</v>
      </c>
      <c r="C35">
        <v>0.17985799999999999</v>
      </c>
      <c r="D35">
        <v>1.7279999999999999E-3</v>
      </c>
      <c r="E35">
        <v>-0.17984</v>
      </c>
      <c r="F35">
        <v>-1.869E-3</v>
      </c>
      <c r="H35">
        <v>0.179509</v>
      </c>
    </row>
    <row r="36" spans="1:11" x14ac:dyDescent="0.2">
      <c r="A36">
        <v>300</v>
      </c>
      <c r="B36">
        <v>300.48</v>
      </c>
      <c r="C36">
        <v>0.269376</v>
      </c>
      <c r="D36">
        <v>2.4020000000000001E-3</v>
      </c>
      <c r="E36">
        <v>-0.26935199999999998</v>
      </c>
      <c r="F36">
        <v>-2.7560000000000002E-3</v>
      </c>
      <c r="H36">
        <v>0.26890069999999999</v>
      </c>
    </row>
    <row r="37" spans="1:11" x14ac:dyDescent="0.2">
      <c r="A37">
        <v>400</v>
      </c>
      <c r="B37">
        <v>400.59</v>
      </c>
      <c r="C37">
        <v>0.35875800000000002</v>
      </c>
      <c r="D37">
        <v>3.2390000000000001E-3</v>
      </c>
      <c r="E37">
        <v>-0.35872500000000002</v>
      </c>
      <c r="F37">
        <v>-3.5950000000000001E-3</v>
      </c>
      <c r="H37">
        <v>0.3581782</v>
      </c>
    </row>
    <row r="38" spans="1:11" x14ac:dyDescent="0.2">
      <c r="A38">
        <v>500</v>
      </c>
      <c r="B38">
        <v>500.64</v>
      </c>
      <c r="C38">
        <v>0.44825900000000002</v>
      </c>
      <c r="D38">
        <v>4.0759999999999998E-3</v>
      </c>
      <c r="E38">
        <v>-0.44821800000000001</v>
      </c>
      <c r="F38">
        <v>-4.5129999999999997E-3</v>
      </c>
      <c r="H38">
        <v>0.4475249</v>
      </c>
    </row>
    <row r="39" spans="1:11" x14ac:dyDescent="0.2">
      <c r="A39">
        <v>750</v>
      </c>
      <c r="B39">
        <v>750.93</v>
      </c>
      <c r="C39">
        <v>0.671543</v>
      </c>
      <c r="D39">
        <v>6.2469999999999999E-3</v>
      </c>
      <c r="E39">
        <v>-0.67147999999999997</v>
      </c>
      <c r="F39">
        <v>-6.7080000000000004E-3</v>
      </c>
      <c r="H39">
        <v>0.66994949999999998</v>
      </c>
    </row>
    <row r="40" spans="1:11" x14ac:dyDescent="0.2">
      <c r="A40">
        <v>1000</v>
      </c>
      <c r="B40">
        <v>1001.1</v>
      </c>
      <c r="C40">
        <v>0.89409099999999997</v>
      </c>
      <c r="D40">
        <v>8.1370000000000001E-3</v>
      </c>
      <c r="E40">
        <v>-0.89401399999999998</v>
      </c>
      <c r="F40">
        <v>-8.4659999999999996E-3</v>
      </c>
      <c r="H40">
        <v>0.89165879999999997</v>
      </c>
    </row>
    <row r="41" spans="1:11" x14ac:dyDescent="0.2">
      <c r="A41">
        <v>1250</v>
      </c>
      <c r="B41">
        <v>1251.33</v>
      </c>
      <c r="C41">
        <v>1.114727</v>
      </c>
      <c r="D41">
        <v>1.0163999999999999E-2</v>
      </c>
      <c r="E41">
        <v>-1.1146320000000001</v>
      </c>
      <c r="F41">
        <v>-1.0494E-2</v>
      </c>
      <c r="H41">
        <v>1.1127152</v>
      </c>
    </row>
    <row r="42" spans="1:11" x14ac:dyDescent="0.2">
      <c r="A42">
        <v>1500</v>
      </c>
      <c r="B42">
        <v>1501.71</v>
      </c>
      <c r="C42">
        <v>1.327302</v>
      </c>
      <c r="D42">
        <v>1.2185E-2</v>
      </c>
      <c r="E42">
        <v>-1.3271869999999999</v>
      </c>
      <c r="F42">
        <v>-1.2479000000000001E-2</v>
      </c>
      <c r="H42">
        <v>1.325442</v>
      </c>
    </row>
    <row r="43" spans="1:11" x14ac:dyDescent="0.2">
      <c r="A43" t="s">
        <v>12</v>
      </c>
    </row>
    <row r="44" spans="1:11" x14ac:dyDescent="0.2">
      <c r="A44" t="s">
        <v>69</v>
      </c>
      <c r="C44" t="s">
        <v>73</v>
      </c>
      <c r="I44" t="s">
        <v>70</v>
      </c>
      <c r="J44" t="s">
        <v>71</v>
      </c>
      <c r="K44" t="s">
        <v>72</v>
      </c>
    </row>
    <row r="45" spans="1:11" x14ac:dyDescent="0.2">
      <c r="A45">
        <v>1000</v>
      </c>
      <c r="B45">
        <v>1001.07</v>
      </c>
      <c r="C45">
        <v>0.89533799999999997</v>
      </c>
      <c r="D45">
        <v>7.8910000000000004E-3</v>
      </c>
      <c r="E45">
        <v>-0.89526099999999997</v>
      </c>
      <c r="F45">
        <v>-8.7030000000000007E-3</v>
      </c>
      <c r="G45">
        <v>0.89401790000000003</v>
      </c>
      <c r="H45">
        <v>0.89255260000000003</v>
      </c>
    </row>
    <row r="46" spans="1:11" x14ac:dyDescent="0.2">
      <c r="A46">
        <v>1500</v>
      </c>
      <c r="B46">
        <v>1501.59</v>
      </c>
      <c r="C46">
        <v>1.3283419999999999</v>
      </c>
      <c r="D46">
        <v>1.1823E-2</v>
      </c>
      <c r="E46">
        <v>-1.328227</v>
      </c>
      <c r="F46">
        <v>-1.2834999999999999E-2</v>
      </c>
      <c r="G46">
        <v>1.3289230000000001</v>
      </c>
      <c r="H46">
        <v>1.3255418999999999</v>
      </c>
    </row>
    <row r="47" spans="1:11" x14ac:dyDescent="0.2">
      <c r="A47">
        <v>2000</v>
      </c>
      <c r="B47">
        <v>2002.14</v>
      </c>
      <c r="C47">
        <v>1.673945</v>
      </c>
      <c r="D47">
        <v>1.5108E-2</v>
      </c>
      <c r="E47">
        <v>-1.6738</v>
      </c>
      <c r="F47">
        <v>-1.6017E-2</v>
      </c>
      <c r="G47">
        <v>1.6728050999999999</v>
      </c>
      <c r="H47">
        <v>1.6723391999999999</v>
      </c>
      <c r="J47" t="s">
        <v>12</v>
      </c>
    </row>
    <row r="48" spans="1:11" x14ac:dyDescent="0.2">
      <c r="A48">
        <v>2500</v>
      </c>
      <c r="B48">
        <v>2502.6</v>
      </c>
      <c r="C48">
        <v>1.9292389999999999</v>
      </c>
      <c r="D48">
        <v>1.7507000000000002E-2</v>
      </c>
      <c r="E48">
        <v>-1.9290689999999999</v>
      </c>
      <c r="F48">
        <v>-1.8707999999999999E-2</v>
      </c>
      <c r="G48">
        <v>1.9292969</v>
      </c>
      <c r="H48">
        <v>1.9289428</v>
      </c>
    </row>
    <row r="49" spans="1:11" x14ac:dyDescent="0.2">
      <c r="A49">
        <v>2750</v>
      </c>
      <c r="B49">
        <v>2752.71</v>
      </c>
      <c r="C49">
        <v>2.028467</v>
      </c>
      <c r="D49">
        <v>1.8273999999999999E-2</v>
      </c>
      <c r="E49">
        <v>-2.028289</v>
      </c>
      <c r="F49">
        <v>-1.9719E-2</v>
      </c>
      <c r="G49">
        <v>2.0287872</v>
      </c>
      <c r="H49">
        <v>2.0270388000000001</v>
      </c>
    </row>
    <row r="50" spans="1:11" x14ac:dyDescent="0.2">
      <c r="A50">
        <v>3000</v>
      </c>
      <c r="B50">
        <v>2999.97</v>
      </c>
      <c r="C50">
        <v>2.1061450000000002</v>
      </c>
      <c r="D50">
        <v>1.8908000000000001E-2</v>
      </c>
      <c r="E50">
        <v>-2.1059570000000001</v>
      </c>
      <c r="F50">
        <v>-2.0853E-2</v>
      </c>
      <c r="G50">
        <v>2.1069817999999998</v>
      </c>
      <c r="H50" s="1" t="s">
        <v>75</v>
      </c>
    </row>
    <row r="51" spans="1:11" x14ac:dyDescent="0.2">
      <c r="A51">
        <v>2750</v>
      </c>
      <c r="B51">
        <v>2752.77</v>
      </c>
      <c r="C51">
        <v>2.028826</v>
      </c>
      <c r="D51">
        <v>1.8273999999999999E-2</v>
      </c>
      <c r="E51">
        <v>-2.0286469999999999</v>
      </c>
      <c r="F51">
        <v>-1.9841000000000001E-2</v>
      </c>
      <c r="G51">
        <v>2.0295527999999998</v>
      </c>
      <c r="H51">
        <v>2.0277921999999999</v>
      </c>
      <c r="I51">
        <f>(C51-C49)*10000</f>
        <v>3.5899999999999821</v>
      </c>
      <c r="J51">
        <f>(G51-G49)*10000</f>
        <v>7.6559999999981088</v>
      </c>
      <c r="K51">
        <f>(H51-H49)*10000</f>
        <v>7.5339999999979312</v>
      </c>
    </row>
    <row r="52" spans="1:11" x14ac:dyDescent="0.2">
      <c r="A52">
        <v>2500</v>
      </c>
      <c r="B52">
        <v>2502.66</v>
      </c>
      <c r="C52">
        <v>1.9301619999999999</v>
      </c>
      <c r="D52">
        <v>1.7507999999999999E-2</v>
      </c>
      <c r="E52">
        <v>-1.9299930000000001</v>
      </c>
      <c r="F52">
        <v>-1.8595E-2</v>
      </c>
      <c r="G52">
        <v>1.9306724</v>
      </c>
      <c r="H52">
        <v>1.9303239999999999</v>
      </c>
      <c r="I52">
        <f>(C52-C48)*10000</f>
        <v>9.2300000000000715</v>
      </c>
      <c r="J52">
        <f>(G52-G48)*10000</f>
        <v>13.75499999999974</v>
      </c>
      <c r="K52">
        <f>(H52-H48)*10000</f>
        <v>13.811999999999713</v>
      </c>
    </row>
    <row r="53" spans="1:11" x14ac:dyDescent="0.2">
      <c r="A53">
        <v>2000</v>
      </c>
      <c r="B53">
        <v>2002.2</v>
      </c>
      <c r="C53">
        <v>1.6749750000000001</v>
      </c>
      <c r="D53">
        <v>1.5228E-2</v>
      </c>
      <c r="E53">
        <v>-1.67483</v>
      </c>
      <c r="F53">
        <v>-1.5906E-2</v>
      </c>
      <c r="G53">
        <v>1.6750744</v>
      </c>
      <c r="H53">
        <v>1.6746388999999999</v>
      </c>
      <c r="I53">
        <f>(C53-C47)*10000</f>
        <v>10.300000000000864</v>
      </c>
      <c r="J53">
        <f>(G53-G47)*10000</f>
        <v>22.693000000000296</v>
      </c>
      <c r="K53">
        <f>(H53-H47)*10000</f>
        <v>22.997000000000156</v>
      </c>
    </row>
    <row r="54" spans="1:11" x14ac:dyDescent="0.2">
      <c r="A54">
        <v>1500</v>
      </c>
      <c r="B54">
        <v>1501.65</v>
      </c>
      <c r="C54">
        <v>1.329699</v>
      </c>
      <c r="D54">
        <v>1.1944E-2</v>
      </c>
      <c r="E54">
        <v>-1.329585</v>
      </c>
      <c r="F54">
        <v>-1.2725999999999999E-2</v>
      </c>
      <c r="G54">
        <v>1.3295090000000001</v>
      </c>
      <c r="H54">
        <v>1.3281814000000001</v>
      </c>
      <c r="I54">
        <f>(C54-C46)*10000</f>
        <v>13.570000000000526</v>
      </c>
      <c r="J54">
        <f>(G54-G46)*10000</f>
        <v>5.8599999999997543</v>
      </c>
      <c r="K54">
        <f>(H54-H46)*10000</f>
        <v>26.395000000001279</v>
      </c>
    </row>
    <row r="55" spans="1:11" x14ac:dyDescent="0.2">
      <c r="A55">
        <v>1000</v>
      </c>
      <c r="B55">
        <v>1001.1</v>
      </c>
      <c r="C55">
        <v>0.89487000000000005</v>
      </c>
      <c r="D55">
        <v>8.0160000000000006E-3</v>
      </c>
      <c r="E55">
        <v>-0.894791</v>
      </c>
      <c r="F55">
        <v>-8.7049999999999992E-3</v>
      </c>
      <c r="G55">
        <v>0.89489450000000004</v>
      </c>
      <c r="H55">
        <v>0.89342900000000003</v>
      </c>
      <c r="I55">
        <f>(C55-C45)*10000</f>
        <v>-4.6799999999991293</v>
      </c>
      <c r="J55">
        <f>(G55-G45)*10000</f>
        <v>8.7660000000000515</v>
      </c>
      <c r="K55">
        <f>(H55-H45)*10000</f>
        <v>8.763999999999994</v>
      </c>
    </row>
    <row r="56" spans="1:11" x14ac:dyDescent="0.2">
      <c r="A56">
        <v>750</v>
      </c>
      <c r="B56">
        <v>750.93</v>
      </c>
      <c r="C56">
        <v>0.67195499999999997</v>
      </c>
      <c r="D56">
        <v>6.1679999999999999E-3</v>
      </c>
      <c r="E56">
        <v>-0.67189100000000002</v>
      </c>
      <c r="F56">
        <v>6.8669999999999998E-3</v>
      </c>
      <c r="G56">
        <v>0.67233520000000002</v>
      </c>
      <c r="H56">
        <v>0.67079089999999997</v>
      </c>
      <c r="I56">
        <f>(C56-C39)*10000</f>
        <v>4.1199999999996795</v>
      </c>
      <c r="K56">
        <f>(H56-H39)*10000</f>
        <v>8.4139999999999215</v>
      </c>
    </row>
    <row r="57" spans="1:11" x14ac:dyDescent="0.2">
      <c r="A57">
        <v>500</v>
      </c>
      <c r="B57">
        <v>500.61</v>
      </c>
      <c r="C57">
        <v>0.44856000000000001</v>
      </c>
      <c r="D57">
        <v>4.0350000000000004E-3</v>
      </c>
      <c r="E57">
        <v>-0.448519</v>
      </c>
      <c r="F57">
        <v>-4.5519999999999996E-3</v>
      </c>
      <c r="H57">
        <v>0.44808110000000001</v>
      </c>
      <c r="I57">
        <f>(C57-C38)*10000</f>
        <v>3.0099999999999572</v>
      </c>
      <c r="K57">
        <f>(H57-H38)*10000</f>
        <v>5.5620000000000669</v>
      </c>
    </row>
    <row r="58" spans="1:11" x14ac:dyDescent="0.2">
      <c r="A58">
        <v>400</v>
      </c>
      <c r="B58">
        <v>400.62</v>
      </c>
      <c r="C58">
        <v>0.35936000000000001</v>
      </c>
      <c r="D58">
        <v>3.2369999999999999E-3</v>
      </c>
      <c r="E58">
        <v>-0.35932700000000001</v>
      </c>
      <c r="F58">
        <v>-3.6359999999999999E-3</v>
      </c>
      <c r="H58">
        <v>0.35892800000000002</v>
      </c>
      <c r="I58">
        <f>(C58-C37)*10000</f>
        <v>6.0199999999999143</v>
      </c>
      <c r="K58">
        <f>(H58-H37)*10000</f>
        <v>7.4980000000002267</v>
      </c>
    </row>
    <row r="59" spans="1:11" x14ac:dyDescent="0.2">
      <c r="A59">
        <v>300</v>
      </c>
      <c r="B59">
        <v>300.51</v>
      </c>
      <c r="C59">
        <v>0.26986500000000002</v>
      </c>
      <c r="D59">
        <v>2.3600000000000001E-3</v>
      </c>
      <c r="E59">
        <v>-0.269841</v>
      </c>
      <c r="F59">
        <v>2.7169999999999998E-3</v>
      </c>
      <c r="H59">
        <v>0.26958769999999999</v>
      </c>
      <c r="I59">
        <f>(C59-C36)*10000</f>
        <v>4.890000000000172</v>
      </c>
      <c r="K59">
        <f>(H59-H36)*10000</f>
        <v>6.8699999999999317</v>
      </c>
    </row>
    <row r="60" spans="1:11" x14ac:dyDescent="0.2">
      <c r="A60">
        <v>200</v>
      </c>
      <c r="B60">
        <v>200.46</v>
      </c>
      <c r="C60">
        <v>0.18029899999999999</v>
      </c>
      <c r="D60">
        <v>1.727E-3</v>
      </c>
      <c r="E60">
        <v>-0.180281</v>
      </c>
      <c r="F60">
        <v>-1.8710000000000001E-3</v>
      </c>
      <c r="H60">
        <v>0.18016599999999999</v>
      </c>
      <c r="I60">
        <f>(C60-C35)*10000</f>
        <v>4.4099999999999699</v>
      </c>
      <c r="K60">
        <f>(H60-H35)*10000</f>
        <v>6.5699999999999097</v>
      </c>
    </row>
    <row r="61" spans="1:11" x14ac:dyDescent="0.2">
      <c r="A61">
        <v>150</v>
      </c>
      <c r="B61">
        <v>150.36000000000001</v>
      </c>
      <c r="C61">
        <v>0.13552800000000001</v>
      </c>
      <c r="D61">
        <v>1.299E-3</v>
      </c>
      <c r="E61">
        <v>-0.135515</v>
      </c>
      <c r="F61">
        <v>-1.426E-3</v>
      </c>
      <c r="H61">
        <v>0.13534470000000001</v>
      </c>
      <c r="I61">
        <f>(C61-C34)*10000</f>
        <v>6.2900000000001839</v>
      </c>
      <c r="K61">
        <f>(H61-H34)*10000</f>
        <v>6.6700000000000088</v>
      </c>
    </row>
    <row r="62" spans="1:11" x14ac:dyDescent="0.2">
      <c r="A62">
        <v>130</v>
      </c>
      <c r="B62">
        <v>130.77000000000001</v>
      </c>
      <c r="C62">
        <v>0.117558</v>
      </c>
      <c r="D62">
        <v>1.122E-3</v>
      </c>
      <c r="E62">
        <v>-0.117546</v>
      </c>
      <c r="F62">
        <v>-1.2210000000000001E-3</v>
      </c>
      <c r="H62">
        <v>0.1174169</v>
      </c>
      <c r="I62">
        <f>(C62-C33)*10000</f>
        <v>-0.15000000000001124</v>
      </c>
      <c r="K62">
        <f>(H62-H33)*10000</f>
        <v>6.0330000000000101</v>
      </c>
    </row>
    <row r="63" spans="1:11" x14ac:dyDescent="0.2">
      <c r="A63">
        <v>0</v>
      </c>
      <c r="B63">
        <v>0</v>
      </c>
      <c r="C63">
        <v>8.0199999999999998E-4</v>
      </c>
      <c r="D63">
        <v>1.5999999999999999E-5</v>
      </c>
      <c r="E63">
        <v>-8.0199999999999998E-4</v>
      </c>
      <c r="F63">
        <v>-7.9999999999999996E-6</v>
      </c>
    </row>
    <row r="65" spans="1:11" x14ac:dyDescent="0.2">
      <c r="A65" t="s">
        <v>76</v>
      </c>
      <c r="C65" t="s">
        <v>78</v>
      </c>
      <c r="D65" t="s">
        <v>77</v>
      </c>
      <c r="E65" t="s">
        <v>79</v>
      </c>
      <c r="K65" t="s">
        <v>80</v>
      </c>
    </row>
    <row r="66" spans="1:11" x14ac:dyDescent="0.2">
      <c r="A66">
        <v>2990</v>
      </c>
      <c r="B66">
        <v>2992.92</v>
      </c>
      <c r="C66">
        <v>2.100009</v>
      </c>
      <c r="D66">
        <v>1.9147000000000001E-2</v>
      </c>
      <c r="E66">
        <v>-2.0998209999999999</v>
      </c>
      <c r="F66">
        <v>-2.0586E-2</v>
      </c>
      <c r="G66">
        <v>2.1042160000000001</v>
      </c>
      <c r="H66" t="s">
        <v>75</v>
      </c>
      <c r="K66">
        <f>(C66-G66)*100/C66</f>
        <v>-0.20033247476558774</v>
      </c>
    </row>
    <row r="67" spans="1:11" x14ac:dyDescent="0.2">
      <c r="A67">
        <v>2875</v>
      </c>
      <c r="B67">
        <v>2877.84</v>
      </c>
      <c r="C67">
        <v>2.0667420000000001</v>
      </c>
      <c r="D67">
        <v>1.8891999999999999E-2</v>
      </c>
      <c r="E67">
        <v>-2.0665580000000001</v>
      </c>
      <c r="F67">
        <v>-2.0049999999999998E-2</v>
      </c>
      <c r="G67">
        <v>2.0707371999999999</v>
      </c>
      <c r="H67" t="s">
        <v>75</v>
      </c>
    </row>
    <row r="68" spans="1:11" x14ac:dyDescent="0.2">
      <c r="A68" s="8">
        <v>2750</v>
      </c>
      <c r="B68">
        <v>2752.71</v>
      </c>
      <c r="C68">
        <v>2.0260389999999999</v>
      </c>
      <c r="D68">
        <v>1.8633E-2</v>
      </c>
      <c r="E68">
        <v>-2.0258600000000002</v>
      </c>
      <c r="F68">
        <v>-1.9474999999999999E-2</v>
      </c>
      <c r="G68">
        <v>2.0295339700000001</v>
      </c>
      <c r="H68" t="s">
        <v>75</v>
      </c>
    </row>
    <row r="69" spans="1:11" x14ac:dyDescent="0.2">
      <c r="I69" t="s">
        <v>81</v>
      </c>
    </row>
    <row r="70" spans="1:11" x14ac:dyDescent="0.2">
      <c r="A70" s="8"/>
    </row>
    <row r="72" spans="1:11" x14ac:dyDescent="0.2">
      <c r="A72" t="s">
        <v>76</v>
      </c>
      <c r="B72" s="9">
        <v>0.4770833333333333</v>
      </c>
      <c r="C72" t="s">
        <v>78</v>
      </c>
      <c r="D72" t="s">
        <v>77</v>
      </c>
      <c r="E72" t="s">
        <v>79</v>
      </c>
    </row>
    <row r="73" spans="1:11" x14ac:dyDescent="0.2">
      <c r="A73">
        <v>2990</v>
      </c>
      <c r="B73">
        <v>2992.95</v>
      </c>
      <c r="C73">
        <v>2.099974</v>
      </c>
      <c r="D73">
        <v>1.9269000000000001E-2</v>
      </c>
      <c r="E73">
        <v>-2.0997840000000001</v>
      </c>
      <c r="F73">
        <v>-2.0351000000000001E-2</v>
      </c>
      <c r="G73">
        <v>2.1042084999999999</v>
      </c>
      <c r="H73" t="s">
        <v>75</v>
      </c>
    </row>
    <row r="74" spans="1:11" x14ac:dyDescent="0.2">
      <c r="A74">
        <v>2875</v>
      </c>
      <c r="B74" s="10">
        <v>2877.84</v>
      </c>
      <c r="C74" s="10">
        <v>2.0667589999999998</v>
      </c>
      <c r="D74" s="10">
        <v>1.9130000000000001E-2</v>
      </c>
      <c r="E74" s="10">
        <v>-2.066573</v>
      </c>
      <c r="F74" s="10">
        <v>-2.0053999999999999E-2</v>
      </c>
      <c r="G74" s="10">
        <v>2.0707414000000002</v>
      </c>
      <c r="H74" t="s">
        <v>75</v>
      </c>
    </row>
    <row r="75" spans="1:11" x14ac:dyDescent="0.2">
      <c r="A75" s="8">
        <v>2750</v>
      </c>
      <c r="B75" s="10">
        <v>2752.77</v>
      </c>
      <c r="C75" s="10">
        <v>2.025766</v>
      </c>
      <c r="D75" s="10">
        <v>1.8752000000000001E-2</v>
      </c>
      <c r="E75" s="10">
        <v>-2.0255839999999998</v>
      </c>
      <c r="F75" s="10">
        <v>-1.9594E-2</v>
      </c>
      <c r="G75" s="10">
        <v>2.0295458000000002</v>
      </c>
      <c r="H75">
        <v>2.0277769999999999</v>
      </c>
    </row>
    <row r="76" spans="1:11" x14ac:dyDescent="0.2">
      <c r="A76">
        <v>2625</v>
      </c>
      <c r="B76" s="10">
        <v>2627.67</v>
      </c>
      <c r="C76" s="10">
        <v>1.9791829999999999</v>
      </c>
      <c r="D76" s="10">
        <v>1.8251E-2</v>
      </c>
      <c r="E76" s="10">
        <v>-1.9790080000000001</v>
      </c>
      <c r="F76" s="10">
        <v>-1.8984999999999998E-2</v>
      </c>
      <c r="G76" s="10">
        <v>1.9826490000000001</v>
      </c>
      <c r="H76" s="10">
        <v>1.9817579000000001</v>
      </c>
    </row>
    <row r="77" spans="1:11" x14ac:dyDescent="0.2">
      <c r="A77" s="8">
        <v>2500</v>
      </c>
      <c r="B77" s="10">
        <v>2502.63</v>
      </c>
      <c r="C77" s="10">
        <v>1.9274519999999999</v>
      </c>
      <c r="D77" s="10">
        <v>1.7749000000000001E-2</v>
      </c>
      <c r="E77" s="10">
        <v>-1.9272819999999999</v>
      </c>
      <c r="F77" s="10">
        <v>-1.8466E-2</v>
      </c>
      <c r="G77" s="10">
        <v>1.9306702</v>
      </c>
      <c r="H77" s="10">
        <v>1.9303218</v>
      </c>
    </row>
    <row r="78" spans="1:11" x14ac:dyDescent="0.2">
      <c r="A78">
        <v>2250</v>
      </c>
      <c r="B78" s="10">
        <v>2252.4</v>
      </c>
      <c r="C78" s="10">
        <v>1.8100909999999999</v>
      </c>
      <c r="D78" s="10">
        <v>1.6615000000000001E-2</v>
      </c>
      <c r="E78" s="10">
        <v>-1.809933</v>
      </c>
      <c r="F78" s="10">
        <v>-1.7236000000000001E-2</v>
      </c>
      <c r="G78" s="10">
        <v>1.8127470000000001</v>
      </c>
      <c r="H78" s="10">
        <v>1.8126365</v>
      </c>
    </row>
    <row r="79" spans="1:11" x14ac:dyDescent="0.2">
      <c r="A79" s="8">
        <v>2000</v>
      </c>
      <c r="B79" s="10">
        <v>2002.2</v>
      </c>
      <c r="C79" s="10">
        <v>1.672733</v>
      </c>
      <c r="D79" s="10">
        <v>1.523E-2</v>
      </c>
      <c r="E79" s="10">
        <v>-1.672588</v>
      </c>
      <c r="F79" s="10">
        <v>-1.5896E-2</v>
      </c>
      <c r="G79" s="10">
        <v>1.675079</v>
      </c>
      <c r="H79" s="10">
        <v>1.6746435</v>
      </c>
    </row>
    <row r="80" spans="1:11" x14ac:dyDescent="0.2">
      <c r="A80">
        <v>1750</v>
      </c>
      <c r="B80" s="10">
        <v>1751.88</v>
      </c>
      <c r="C80" s="10">
        <v>1.5143359999999999</v>
      </c>
      <c r="D80" s="10">
        <v>1.3597E-2</v>
      </c>
      <c r="E80" s="10">
        <v>-1.5142070000000001</v>
      </c>
      <c r="F80" s="10">
        <v>-1.4322E-2</v>
      </c>
      <c r="G80" s="10">
        <v>1.516276</v>
      </c>
      <c r="H80" s="10">
        <v>1.5154856000000001</v>
      </c>
    </row>
    <row r="81" spans="1:8" x14ac:dyDescent="0.2">
      <c r="A81" s="8">
        <v>1500</v>
      </c>
      <c r="B81" s="10">
        <v>1501.74</v>
      </c>
      <c r="C81" s="10">
        <v>1.3280890000000001</v>
      </c>
      <c r="D81" s="10">
        <v>1.1946999999999999E-2</v>
      </c>
      <c r="E81" s="10">
        <v>-1.3279749999999999</v>
      </c>
      <c r="F81" s="10">
        <v>-1.26E-2</v>
      </c>
      <c r="G81" s="10">
        <v>1.3295653999999999</v>
      </c>
      <c r="H81" s="10">
        <v>1.3282356</v>
      </c>
    </row>
    <row r="82" spans="1:8" x14ac:dyDescent="0.2">
      <c r="A82">
        <v>1250</v>
      </c>
      <c r="B82" s="10">
        <v>1251.33</v>
      </c>
      <c r="C82" s="10">
        <v>1.114727</v>
      </c>
      <c r="D82" s="10">
        <v>1.0163999999999999E-2</v>
      </c>
      <c r="E82" s="10">
        <v>-1.1146320000000001</v>
      </c>
      <c r="F82" s="10">
        <v>-1.0494E-2</v>
      </c>
      <c r="G82" s="10">
        <v>1.1160243000000001</v>
      </c>
      <c r="H82" s="10">
        <v>1.1143737</v>
      </c>
    </row>
    <row r="83" spans="1:8" x14ac:dyDescent="0.2">
      <c r="A83" s="8">
        <v>1000</v>
      </c>
      <c r="B83" s="10">
        <v>1001.07</v>
      </c>
      <c r="C83" s="10">
        <v>0.89406099999999999</v>
      </c>
      <c r="D83" s="10">
        <v>8.2579999999999997E-3</v>
      </c>
      <c r="E83" s="10">
        <v>-0.893984</v>
      </c>
      <c r="F83" s="10">
        <v>-8.3490000000000005E-3</v>
      </c>
      <c r="G83" s="10">
        <v>0.89493500000000004</v>
      </c>
      <c r="H83" s="10">
        <v>0.8934685</v>
      </c>
    </row>
    <row r="84" spans="1:8" x14ac:dyDescent="0.2">
      <c r="A84" s="8">
        <v>500</v>
      </c>
      <c r="B84" s="10">
        <v>500.64</v>
      </c>
      <c r="C84" s="10">
        <v>0.44803199999999999</v>
      </c>
      <c r="D84" s="10">
        <v>4.1949999999999999E-3</v>
      </c>
      <c r="E84" s="10">
        <v>-0.44799</v>
      </c>
      <c r="F84" s="10">
        <v>-4.4339999999999996E-3</v>
      </c>
      <c r="G84" t="s">
        <v>75</v>
      </c>
      <c r="H84" s="10">
        <v>0.44770959999999999</v>
      </c>
    </row>
    <row r="85" spans="1:8" x14ac:dyDescent="0.2">
      <c r="A85" s="8">
        <v>200</v>
      </c>
      <c r="B85" s="10">
        <v>200.43</v>
      </c>
      <c r="C85" s="10">
        <v>0.180005</v>
      </c>
      <c r="D85" s="10">
        <v>1.7769999999999999E-3</v>
      </c>
      <c r="E85" s="10">
        <v>-0.17998700000000001</v>
      </c>
      <c r="F85" s="10">
        <v>-1.836E-3</v>
      </c>
      <c r="G85" t="s">
        <v>75</v>
      </c>
      <c r="H85" s="10">
        <v>0.1800822</v>
      </c>
    </row>
    <row r="86" spans="1:8" x14ac:dyDescent="0.2">
      <c r="A86" s="8">
        <v>0</v>
      </c>
      <c r="B86" s="10">
        <v>0.24</v>
      </c>
      <c r="C86" s="10">
        <v>1.3159999999999999E-3</v>
      </c>
      <c r="D86" s="10">
        <v>1.9000000000000001E-5</v>
      </c>
      <c r="E86" s="10">
        <v>-1.3159999999999999E-3</v>
      </c>
      <c r="F86" s="10">
        <v>-5.0000000000000004E-6</v>
      </c>
      <c r="G86" t="s">
        <v>75</v>
      </c>
      <c r="H86" t="s">
        <v>75</v>
      </c>
    </row>
    <row r="87" spans="1:8" x14ac:dyDescent="0.2">
      <c r="A87" s="8"/>
    </row>
    <row r="88" spans="1:8" x14ac:dyDescent="0.2">
      <c r="A88" s="12">
        <v>43053</v>
      </c>
      <c r="D88" t="s">
        <v>82</v>
      </c>
    </row>
    <row r="89" spans="1:8" x14ac:dyDescent="0.2">
      <c r="A89" s="8">
        <v>0</v>
      </c>
      <c r="B89">
        <v>0.27</v>
      </c>
      <c r="C89">
        <v>6.2E-4</v>
      </c>
      <c r="D89">
        <v>-9.0000000000000002E-6</v>
      </c>
      <c r="E89">
        <v>6.2E-4</v>
      </c>
      <c r="F89">
        <v>3.0000000000000001E-6</v>
      </c>
      <c r="G89" t="s">
        <v>75</v>
      </c>
      <c r="H89" t="s">
        <v>75</v>
      </c>
    </row>
    <row r="90" spans="1:8" x14ac:dyDescent="0.2">
      <c r="A90" s="8">
        <v>200</v>
      </c>
      <c r="B90">
        <v>200.46</v>
      </c>
      <c r="C90">
        <v>0.17938100000000001</v>
      </c>
      <c r="D90">
        <v>-1.6100000000000001E-3</v>
      </c>
      <c r="E90">
        <v>0.179365</v>
      </c>
      <c r="F90">
        <v>1.732E-3</v>
      </c>
      <c r="G90" t="s">
        <v>75</v>
      </c>
      <c r="H90">
        <v>0.17951420000000001</v>
      </c>
    </row>
    <row r="91" spans="1:8" x14ac:dyDescent="0.2">
      <c r="A91" s="8">
        <v>500</v>
      </c>
      <c r="B91">
        <v>500.58</v>
      </c>
      <c r="C91">
        <v>0.44731900000000002</v>
      </c>
      <c r="D91">
        <v>-4.2589999999999998E-3</v>
      </c>
      <c r="E91">
        <v>0.44727600000000001</v>
      </c>
      <c r="F91">
        <v>4.4780000000000002E-3</v>
      </c>
      <c r="G91" t="s">
        <v>75</v>
      </c>
      <c r="H91">
        <v>0.44758009999999998</v>
      </c>
    </row>
    <row r="92" spans="1:8" x14ac:dyDescent="0.2">
      <c r="A92" s="8">
        <v>1000</v>
      </c>
      <c r="B92">
        <v>1000.98</v>
      </c>
      <c r="C92">
        <v>0.89194099999999998</v>
      </c>
      <c r="D92">
        <v>-8.7849999999999994E-3</v>
      </c>
      <c r="E92">
        <v>0.89185000000000003</v>
      </c>
      <c r="F92">
        <v>9.1809999999999999E-3</v>
      </c>
      <c r="G92">
        <v>0.89399490000000004</v>
      </c>
      <c r="H92">
        <v>0.89253380000000004</v>
      </c>
    </row>
    <row r="93" spans="1:8" x14ac:dyDescent="0.2">
      <c r="A93" s="8">
        <v>1500</v>
      </c>
      <c r="B93">
        <v>1501.62</v>
      </c>
      <c r="C93">
        <v>1.3238840000000001</v>
      </c>
      <c r="D93">
        <v>-1.3067E-2</v>
      </c>
      <c r="E93">
        <v>1.3237509999999999</v>
      </c>
      <c r="F93">
        <v>1.3427E-2</v>
      </c>
      <c r="G93">
        <v>1.3269685</v>
      </c>
      <c r="H93">
        <v>1.3256212000000001</v>
      </c>
    </row>
    <row r="94" spans="1:8" x14ac:dyDescent="0.2">
      <c r="A94" s="8">
        <v>2000</v>
      </c>
      <c r="B94">
        <v>2002.08</v>
      </c>
      <c r="C94">
        <v>1.6686449999999999</v>
      </c>
      <c r="D94">
        <v>-1.6468E-2</v>
      </c>
      <c r="E94">
        <v>1.668477</v>
      </c>
      <c r="F94">
        <v>1.6962000000000001E-2</v>
      </c>
      <c r="G94">
        <v>1.6728303</v>
      </c>
      <c r="H94">
        <v>1.6723678</v>
      </c>
    </row>
    <row r="95" spans="1:8" x14ac:dyDescent="0.2">
      <c r="A95" s="8">
        <v>2500</v>
      </c>
      <c r="B95">
        <v>2502.48</v>
      </c>
      <c r="C95">
        <v>1.923888</v>
      </c>
      <c r="D95">
        <v>-1.8627999999999999E-2</v>
      </c>
      <c r="E95">
        <v>1.923697</v>
      </c>
      <c r="F95">
        <v>1.9769999999999999E-2</v>
      </c>
      <c r="G95">
        <v>1.9292841000000001</v>
      </c>
      <c r="H95">
        <v>1.9289305999999999</v>
      </c>
    </row>
    <row r="96" spans="1:8" x14ac:dyDescent="0.2">
      <c r="A96" s="8">
        <v>2990</v>
      </c>
      <c r="B96">
        <v>2992.8</v>
      </c>
      <c r="C96">
        <v>2.097855</v>
      </c>
      <c r="D96">
        <v>-2.0145E-2</v>
      </c>
      <c r="E96">
        <v>2.097642</v>
      </c>
      <c r="F96">
        <v>2.2138000000000001E-2</v>
      </c>
      <c r="G96">
        <v>2.1042369999999999</v>
      </c>
      <c r="H96">
        <v>2.1017413</v>
      </c>
    </row>
    <row r="97" spans="1:8" x14ac:dyDescent="0.2">
      <c r="A97" s="8">
        <v>2500</v>
      </c>
      <c r="B97">
        <v>2502.54</v>
      </c>
      <c r="C97">
        <v>1.9250799999999999</v>
      </c>
      <c r="D97">
        <v>-1.8866000000000001E-2</v>
      </c>
      <c r="E97">
        <v>1.924885</v>
      </c>
      <c r="F97">
        <v>1.9897999999999999E-2</v>
      </c>
      <c r="G97">
        <v>1.9306603</v>
      </c>
      <c r="H97">
        <v>1.9303102000000001</v>
      </c>
    </row>
    <row r="98" spans="1:8" x14ac:dyDescent="0.2">
      <c r="A98" s="8">
        <v>2000</v>
      </c>
      <c r="B98">
        <v>2002.11</v>
      </c>
      <c r="C98">
        <v>1.67069</v>
      </c>
      <c r="D98">
        <v>-1.6230999999999999E-2</v>
      </c>
      <c r="E98">
        <v>1.6705239999999999</v>
      </c>
      <c r="F98">
        <v>1.7090000000000001E-2</v>
      </c>
      <c r="G98">
        <v>1.6750509</v>
      </c>
      <c r="H98">
        <v>1.6746182000000001</v>
      </c>
    </row>
    <row r="99" spans="1:8" x14ac:dyDescent="0.2">
      <c r="A99" s="8">
        <v>1500</v>
      </c>
      <c r="B99">
        <v>1501.62</v>
      </c>
      <c r="C99" s="11">
        <v>1326129</v>
      </c>
      <c r="D99">
        <v>-1.2829999999999999E-2</v>
      </c>
      <c r="E99">
        <v>1.325998</v>
      </c>
      <c r="F99">
        <v>1.3557E-2</v>
      </c>
      <c r="G99">
        <v>1.3295477</v>
      </c>
      <c r="H99">
        <v>1.3282186</v>
      </c>
    </row>
    <row r="100" spans="1:8" x14ac:dyDescent="0.2">
      <c r="A100" s="8">
        <v>1000</v>
      </c>
      <c r="B100">
        <v>1001.04</v>
      </c>
      <c r="C100">
        <v>0.89279900000000001</v>
      </c>
      <c r="D100">
        <v>-8.7840000000000001E-3</v>
      </c>
      <c r="E100">
        <v>0.89270799999999995</v>
      </c>
      <c r="F100">
        <v>9.1850000000000005E-3</v>
      </c>
      <c r="G100">
        <v>0.89497130000000003</v>
      </c>
      <c r="H100">
        <v>0.89350039999999997</v>
      </c>
    </row>
    <row r="101" spans="1:8" x14ac:dyDescent="0.2">
      <c r="A101" s="8">
        <v>500</v>
      </c>
      <c r="B101">
        <v>500.61</v>
      </c>
      <c r="C101">
        <v>0.44769500000000001</v>
      </c>
      <c r="D101">
        <v>-4.3379999999999998E-3</v>
      </c>
      <c r="E101">
        <v>0.44765199999999999</v>
      </c>
      <c r="F101">
        <v>4.4809999999999997E-3</v>
      </c>
      <c r="G101" t="s">
        <v>75</v>
      </c>
      <c r="H101">
        <v>0.44793769999999999</v>
      </c>
    </row>
    <row r="102" spans="1:8" x14ac:dyDescent="0.2">
      <c r="A102" s="8">
        <v>200</v>
      </c>
      <c r="B102">
        <v>200.46</v>
      </c>
      <c r="C102">
        <v>0.17994599999999999</v>
      </c>
      <c r="D102">
        <v>-1.642E-3</v>
      </c>
      <c r="E102">
        <v>0.17993000000000001</v>
      </c>
      <c r="F102">
        <v>1.7440000000000001E-3</v>
      </c>
      <c r="G102" t="s">
        <v>75</v>
      </c>
      <c r="H102">
        <v>0.18005669999999999</v>
      </c>
    </row>
    <row r="103" spans="1:8" x14ac:dyDescent="0.2">
      <c r="A103" s="8">
        <v>0</v>
      </c>
      <c r="B103">
        <v>0.27</v>
      </c>
      <c r="C103">
        <v>1.157E-3</v>
      </c>
      <c r="D103">
        <v>-2.0999999999999999E-5</v>
      </c>
      <c r="E103">
        <v>1.157E-3</v>
      </c>
      <c r="F103">
        <v>2.1999999999999999E-5</v>
      </c>
      <c r="G103" t="s">
        <v>75</v>
      </c>
      <c r="H103" t="s">
        <v>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Measured 1997</vt:lpstr>
      <vt:lpstr>Tosca 1997</vt:lpstr>
      <vt:lpstr>Tosca 2017</vt:lpstr>
      <vt:lpstr>External Probes</vt:lpstr>
      <vt:lpstr>Center Field</vt:lpstr>
      <vt:lpstr>Chart1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lassiter</dc:creator>
  <cp:lastModifiedBy>Microsoft Office User</cp:lastModifiedBy>
  <cp:lastPrinted>2017-10-30T15:23:45Z</cp:lastPrinted>
  <dcterms:created xsi:type="dcterms:W3CDTF">2017-10-25T15:54:34Z</dcterms:created>
  <dcterms:modified xsi:type="dcterms:W3CDTF">2017-11-29T19:40:07Z</dcterms:modified>
</cp:coreProperties>
</file>