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olly/Desktop/SHMS_Bmeasure/dipole/"/>
    </mc:Choice>
  </mc:AlternateContent>
  <bookViews>
    <workbookView xWindow="2480" yWindow="520" windowWidth="26280" windowHeight="16620" tabRatio="500" activeTab="4"/>
  </bookViews>
  <sheets>
    <sheet name="data" sheetId="1" r:id="rId1"/>
    <sheet name="residuals" sheetId="2" r:id="rId2"/>
    <sheet name="combinedBI" sheetId="3" r:id="rId3"/>
    <sheet name="Sheet4" sheetId="4" r:id="rId4"/>
    <sheet name="Probe fit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A28" i="5"/>
  <c r="A27" i="5"/>
  <c r="B2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B3" i="5"/>
  <c r="B4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A2" i="5"/>
  <c r="B2" i="5"/>
  <c r="C55" i="4"/>
  <c r="C56" i="4"/>
  <c r="C57" i="4"/>
  <c r="C58" i="4"/>
  <c r="C59" i="4"/>
  <c r="C60" i="4"/>
  <c r="C61" i="4"/>
  <c r="C62" i="4"/>
  <c r="C63" i="4"/>
  <c r="C64" i="4"/>
  <c r="C65" i="4"/>
  <c r="C66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3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2" i="4"/>
  <c r="A64" i="4"/>
  <c r="A65" i="4"/>
  <c r="A66" i="4"/>
  <c r="A59" i="4"/>
  <c r="A60" i="4"/>
  <c r="A61" i="4"/>
  <c r="A62" i="4"/>
  <c r="A63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38" i="4"/>
  <c r="A31" i="4"/>
  <c r="A30" i="4"/>
  <c r="A27" i="4"/>
  <c r="A28" i="4"/>
  <c r="A29" i="4"/>
  <c r="A21" i="4"/>
  <c r="A22" i="4"/>
  <c r="A23" i="4"/>
  <c r="A24" i="4"/>
  <c r="A25" i="4"/>
  <c r="A26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3" i="4"/>
  <c r="B39" i="1"/>
  <c r="B38" i="1"/>
  <c r="B37" i="1"/>
  <c r="B36" i="1"/>
  <c r="B35" i="1"/>
  <c r="A39" i="1"/>
  <c r="A38" i="1"/>
  <c r="A37" i="1"/>
  <c r="A36" i="1"/>
  <c r="A35" i="1"/>
  <c r="K10" i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W2" i="3"/>
  <c r="V2" i="3"/>
  <c r="K12" i="1"/>
  <c r="K6" i="1"/>
  <c r="K4" i="1"/>
  <c r="K2" i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3" i="3"/>
  <c r="C3" i="3"/>
  <c r="A4" i="2"/>
  <c r="B3" i="3"/>
  <c r="G3" i="3"/>
  <c r="S3" i="3"/>
  <c r="U3" i="3"/>
  <c r="C4" i="3"/>
  <c r="B4" i="3"/>
  <c r="G4" i="3"/>
  <c r="S4" i="3"/>
  <c r="U4" i="3"/>
  <c r="C5" i="3"/>
  <c r="B5" i="3"/>
  <c r="G5" i="3"/>
  <c r="S5" i="3"/>
  <c r="U5" i="3"/>
  <c r="C6" i="3"/>
  <c r="B6" i="3"/>
  <c r="G6" i="3"/>
  <c r="S6" i="3"/>
  <c r="U6" i="3"/>
  <c r="C7" i="3"/>
  <c r="B7" i="3"/>
  <c r="G7" i="3"/>
  <c r="S7" i="3"/>
  <c r="U7" i="3"/>
  <c r="C8" i="3"/>
  <c r="B8" i="3"/>
  <c r="G8" i="3"/>
  <c r="S8" i="3"/>
  <c r="U8" i="3"/>
  <c r="C9" i="3"/>
  <c r="B9" i="3"/>
  <c r="G9" i="3"/>
  <c r="S9" i="3"/>
  <c r="U9" i="3"/>
  <c r="C10" i="3"/>
  <c r="B10" i="3"/>
  <c r="G10" i="3"/>
  <c r="S10" i="3"/>
  <c r="U10" i="3"/>
  <c r="C11" i="3"/>
  <c r="B11" i="3"/>
  <c r="G11" i="3"/>
  <c r="S11" i="3"/>
  <c r="U11" i="3"/>
  <c r="C12" i="3"/>
  <c r="B12" i="3"/>
  <c r="G12" i="3"/>
  <c r="S12" i="3"/>
  <c r="U12" i="3"/>
  <c r="C13" i="3"/>
  <c r="B13" i="3"/>
  <c r="G13" i="3"/>
  <c r="S13" i="3"/>
  <c r="U13" i="3"/>
  <c r="C14" i="3"/>
  <c r="B14" i="3"/>
  <c r="G14" i="3"/>
  <c r="S14" i="3"/>
  <c r="U14" i="3"/>
  <c r="C15" i="3"/>
  <c r="B15" i="3"/>
  <c r="G15" i="3"/>
  <c r="S15" i="3"/>
  <c r="U15" i="3"/>
  <c r="C16" i="3"/>
  <c r="B16" i="3"/>
  <c r="G16" i="3"/>
  <c r="S16" i="3"/>
  <c r="U16" i="3"/>
  <c r="C17" i="3"/>
  <c r="B17" i="3"/>
  <c r="G17" i="3"/>
  <c r="S17" i="3"/>
  <c r="U17" i="3"/>
  <c r="C18" i="3"/>
  <c r="B18" i="3"/>
  <c r="G18" i="3"/>
  <c r="S18" i="3"/>
  <c r="U18" i="3"/>
  <c r="C19" i="3"/>
  <c r="B19" i="3"/>
  <c r="G19" i="3"/>
  <c r="S19" i="3"/>
  <c r="U19" i="3"/>
  <c r="C20" i="3"/>
  <c r="B20" i="3"/>
  <c r="G20" i="3"/>
  <c r="S20" i="3"/>
  <c r="U20" i="3"/>
  <c r="C2" i="3"/>
  <c r="A3" i="2"/>
  <c r="B2" i="3"/>
  <c r="G2" i="3"/>
  <c r="S2" i="3"/>
  <c r="U2" i="3"/>
  <c r="C25" i="3"/>
  <c r="B25" i="3"/>
  <c r="G25" i="3"/>
  <c r="C21" i="3"/>
  <c r="B21" i="3"/>
  <c r="G21" i="3"/>
  <c r="C22" i="3"/>
  <c r="B22" i="3"/>
  <c r="G22" i="3"/>
  <c r="C23" i="3"/>
  <c r="B23" i="3"/>
  <c r="G23" i="3"/>
  <c r="C24" i="3"/>
  <c r="B24" i="3"/>
  <c r="G24" i="3"/>
  <c r="A2" i="3"/>
  <c r="D13" i="3"/>
  <c r="E13" i="3"/>
  <c r="A21" i="3"/>
  <c r="D25" i="3"/>
  <c r="E25" i="3"/>
  <c r="D11" i="3"/>
  <c r="E11" i="3"/>
  <c r="D24" i="3"/>
  <c r="E24" i="3"/>
  <c r="D7" i="3"/>
  <c r="E7" i="3"/>
  <c r="D23" i="3"/>
  <c r="E23" i="3"/>
  <c r="D4" i="3"/>
  <c r="E4" i="3"/>
  <c r="D22" i="3"/>
  <c r="E22" i="3"/>
  <c r="D2" i="3"/>
  <c r="E2" i="3"/>
  <c r="D21" i="3"/>
  <c r="E21" i="3"/>
  <c r="D3" i="3"/>
  <c r="E3" i="3"/>
  <c r="D5" i="3"/>
  <c r="E5" i="3"/>
  <c r="D6" i="3"/>
  <c r="E6" i="3"/>
  <c r="D8" i="3"/>
  <c r="E8" i="3"/>
  <c r="D9" i="3"/>
  <c r="E9" i="3"/>
  <c r="D10" i="3"/>
  <c r="E10" i="3"/>
  <c r="D12" i="3"/>
  <c r="E12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J23" i="1"/>
  <c r="J22" i="1"/>
  <c r="J21" i="1"/>
  <c r="J20" i="1"/>
  <c r="J19" i="1"/>
  <c r="M12" i="1"/>
  <c r="M13" i="1"/>
  <c r="M11" i="1"/>
  <c r="M8" i="1"/>
  <c r="M9" i="1"/>
  <c r="M10" i="1"/>
  <c r="M7" i="1"/>
  <c r="M6" i="1"/>
  <c r="M5" i="1"/>
  <c r="M3" i="1"/>
  <c r="T18" i="1"/>
  <c r="T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B26" i="2"/>
  <c r="B25" i="2"/>
  <c r="E31" i="1"/>
  <c r="F31" i="1"/>
  <c r="G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F32" i="1"/>
  <c r="E32" i="1"/>
  <c r="B5" i="2"/>
  <c r="A4" i="1"/>
  <c r="A5" i="2"/>
  <c r="B3" i="2"/>
  <c r="A2" i="1"/>
  <c r="D1" i="2"/>
  <c r="C5" i="2"/>
  <c r="B16" i="2"/>
  <c r="A15" i="1"/>
  <c r="A16" i="2"/>
  <c r="B15" i="2"/>
  <c r="A14" i="1"/>
  <c r="A15" i="2"/>
  <c r="F1" i="2"/>
  <c r="C16" i="2"/>
  <c r="E5" i="2"/>
  <c r="C3" i="2"/>
  <c r="C15" i="2"/>
  <c r="E3" i="2"/>
  <c r="B27" i="2"/>
  <c r="B28" i="2"/>
  <c r="B29" i="2"/>
  <c r="D32" i="1"/>
  <c r="B4" i="2"/>
  <c r="B6" i="2"/>
  <c r="B7" i="2"/>
  <c r="B8" i="2"/>
  <c r="B9" i="2"/>
  <c r="B10" i="2"/>
  <c r="B11" i="2"/>
  <c r="B12" i="2"/>
  <c r="B13" i="2"/>
  <c r="B14" i="2"/>
  <c r="B17" i="2"/>
  <c r="B18" i="2"/>
  <c r="B19" i="2"/>
  <c r="B20" i="2"/>
  <c r="B21" i="2"/>
  <c r="B22" i="2"/>
  <c r="B23" i="2"/>
  <c r="B24" i="2"/>
  <c r="D31" i="1"/>
  <c r="A19" i="1"/>
  <c r="A20" i="2"/>
  <c r="H1" i="2"/>
  <c r="A20" i="1"/>
  <c r="A21" i="2"/>
  <c r="C21" i="2"/>
  <c r="D21" i="2"/>
  <c r="A21" i="1"/>
  <c r="A22" i="2"/>
  <c r="C22" i="2"/>
  <c r="D22" i="2"/>
  <c r="A22" i="1"/>
  <c r="A23" i="2"/>
  <c r="C23" i="2"/>
  <c r="D23" i="2"/>
  <c r="A23" i="1"/>
  <c r="A24" i="2"/>
  <c r="C24" i="2"/>
  <c r="D24" i="2"/>
  <c r="A24" i="1"/>
  <c r="A25" i="2"/>
  <c r="C25" i="2"/>
  <c r="D25" i="2"/>
  <c r="A25" i="1"/>
  <c r="A26" i="2"/>
  <c r="C26" i="2"/>
  <c r="D26" i="2"/>
  <c r="A26" i="1"/>
  <c r="A27" i="2"/>
  <c r="C27" i="2"/>
  <c r="D27" i="2"/>
  <c r="A27" i="1"/>
  <c r="A28" i="2"/>
  <c r="C28" i="2"/>
  <c r="D28" i="2"/>
  <c r="A28" i="1"/>
  <c r="A29" i="2"/>
  <c r="C29" i="2"/>
  <c r="D29" i="2"/>
  <c r="C20" i="2"/>
  <c r="D20" i="2"/>
  <c r="D15" i="2"/>
  <c r="D16" i="2"/>
  <c r="A16" i="1"/>
  <c r="A17" i="2"/>
  <c r="C17" i="2"/>
  <c r="D17" i="2"/>
  <c r="A17" i="1"/>
  <c r="A18" i="2"/>
  <c r="C18" i="2"/>
  <c r="D18" i="2"/>
  <c r="A18" i="1"/>
  <c r="A19" i="2"/>
  <c r="C19" i="2"/>
  <c r="D19" i="2"/>
  <c r="A3" i="1"/>
  <c r="C4" i="2"/>
  <c r="D4" i="2"/>
  <c r="D5" i="2"/>
  <c r="C6" i="2"/>
  <c r="D6" i="2"/>
  <c r="A6" i="1"/>
  <c r="A7" i="2"/>
  <c r="C7" i="2"/>
  <c r="D7" i="2"/>
  <c r="A7" i="1"/>
  <c r="A8" i="2"/>
  <c r="C8" i="2"/>
  <c r="D8" i="2"/>
  <c r="A8" i="1"/>
  <c r="A9" i="2"/>
  <c r="C9" i="2"/>
  <c r="D9" i="2"/>
  <c r="A9" i="1"/>
  <c r="A10" i="2"/>
  <c r="C10" i="2"/>
  <c r="D10" i="2"/>
  <c r="A10" i="1"/>
  <c r="A11" i="2"/>
  <c r="C11" i="2"/>
  <c r="D11" i="2"/>
  <c r="A11" i="1"/>
  <c r="A12" i="2"/>
  <c r="C12" i="2"/>
  <c r="D12" i="2"/>
  <c r="A12" i="1"/>
  <c r="A13" i="2"/>
  <c r="C13" i="2"/>
  <c r="D13" i="2"/>
  <c r="A13" i="1"/>
  <c r="A14" i="2"/>
  <c r="C14" i="2"/>
  <c r="D14" i="2"/>
  <c r="D3" i="2"/>
  <c r="I27" i="1"/>
  <c r="I28" i="1"/>
  <c r="A5" i="1"/>
</calcChain>
</file>

<file path=xl/sharedStrings.xml><?xml version="1.0" encoding="utf-8"?>
<sst xmlns="http://schemas.openxmlformats.org/spreadsheetml/2006/main" count="59" uniqueCount="52">
  <si>
    <t>I_set</t>
  </si>
  <si>
    <t>Probe A</t>
  </si>
  <si>
    <t>Probe B</t>
  </si>
  <si>
    <t>A, type</t>
  </si>
  <si>
    <t>B,type</t>
  </si>
  <si>
    <t>pol</t>
  </si>
  <si>
    <t>3-axis</t>
  </si>
  <si>
    <t>I*pol</t>
  </si>
  <si>
    <t>Probe A *pol</t>
  </si>
  <si>
    <t>pos slope</t>
  </si>
  <si>
    <t>neg slope</t>
  </si>
  <si>
    <t>res</t>
  </si>
  <si>
    <t>rel res</t>
  </si>
  <si>
    <t>pos slope2</t>
  </si>
  <si>
    <t>3-axis-2026</t>
  </si>
  <si>
    <t>ratio 2026/3axis</t>
  </si>
  <si>
    <t>sum res</t>
  </si>
  <si>
    <t>rel diff bw probes</t>
  </si>
  <si>
    <t>ramp day 2</t>
  </si>
  <si>
    <t>nmr probe</t>
  </si>
  <si>
    <t>probe 3</t>
  </si>
  <si>
    <t>probe 2</t>
  </si>
  <si>
    <t>diff with yesterday</t>
  </si>
  <si>
    <t>rel diff with repeat</t>
  </si>
  <si>
    <t>Iset [A]</t>
  </si>
  <si>
    <t>Measurement [kG]</t>
  </si>
  <si>
    <t>abs residual</t>
  </si>
  <si>
    <t>rel residual</t>
  </si>
  <si>
    <t>B/I</t>
  </si>
  <si>
    <t>beta</t>
  </si>
  <si>
    <t>beta_golden</t>
  </si>
  <si>
    <t>ratio</t>
  </si>
  <si>
    <t>asymmetry pos and neg</t>
  </si>
  <si>
    <t>error+</t>
  </si>
  <si>
    <t>error-</t>
  </si>
  <si>
    <t>Field true [kG]</t>
  </si>
  <si>
    <t>error [g]</t>
  </si>
  <si>
    <t>measured</t>
  </si>
  <si>
    <t>Current</t>
  </si>
  <si>
    <t>Positive [kG]</t>
  </si>
  <si>
    <t>Negative [kG]</t>
  </si>
  <si>
    <t>Corr Pos</t>
  </si>
  <si>
    <t>Corr neg</t>
  </si>
  <si>
    <t>corr with fit</t>
  </si>
  <si>
    <t>diff</t>
  </si>
  <si>
    <t>remnant</t>
  </si>
  <si>
    <t>probe</t>
  </si>
  <si>
    <t>ratio pos/central</t>
  </si>
  <si>
    <t>ratio neg/central</t>
  </si>
  <si>
    <t>beta*I</t>
  </si>
  <si>
    <t>beta*I/B+</t>
  </si>
  <si>
    <t>beta*I/B-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</si>
</sst>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DAE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9390156607364"/>
                  <c:y val="0.0559480291207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data!$A$2:$A$18</c:f>
              <c:numCache>
                <c:formatCode>General</c:formatCode>
                <c:ptCount val="17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2450.0</c:v>
                </c:pt>
                <c:pt idx="4">
                  <c:v>2070.0</c:v>
                </c:pt>
                <c:pt idx="5">
                  <c:v>2000.0</c:v>
                </c:pt>
                <c:pt idx="6">
                  <c:v>1725.0</c:v>
                </c:pt>
                <c:pt idx="7">
                  <c:v>1500.0</c:v>
                </c:pt>
                <c:pt idx="8">
                  <c:v>1380.0</c:v>
                </c:pt>
                <c:pt idx="9">
                  <c:v>1035.0</c:v>
                </c:pt>
                <c:pt idx="10">
                  <c:v>1000.0</c:v>
                </c:pt>
                <c:pt idx="11">
                  <c:v>920.0</c:v>
                </c:pt>
                <c:pt idx="12">
                  <c:v>-3450.0</c:v>
                </c:pt>
                <c:pt idx="13">
                  <c:v>-2760.0</c:v>
                </c:pt>
                <c:pt idx="14">
                  <c:v>-2070.0</c:v>
                </c:pt>
                <c:pt idx="15">
                  <c:v>-1380.0</c:v>
                </c:pt>
                <c:pt idx="16">
                  <c:v>-1000.0</c:v>
                </c:pt>
              </c:numCache>
            </c:numRef>
          </c:xVal>
          <c:yVal>
            <c:numRef>
              <c:f>data!$I$2:$I$18</c:f>
              <c:numCache>
                <c:formatCode>General</c:formatCode>
                <c:ptCount val="17"/>
                <c:pt idx="0">
                  <c:v>40.766425</c:v>
                </c:pt>
                <c:pt idx="1">
                  <c:v>36.722</c:v>
                </c:pt>
                <c:pt idx="2">
                  <c:v>32.649907</c:v>
                </c:pt>
                <c:pt idx="3">
                  <c:v>28.987639</c:v>
                </c:pt>
                <c:pt idx="4">
                  <c:v>24.4965</c:v>
                </c:pt>
                <c:pt idx="5">
                  <c:v>23.6688</c:v>
                </c:pt>
                <c:pt idx="6">
                  <c:v>20.4179</c:v>
                </c:pt>
                <c:pt idx="7">
                  <c:v>17.7573</c:v>
                </c:pt>
                <c:pt idx="8">
                  <c:v>16.3382</c:v>
                </c:pt>
                <c:pt idx="9">
                  <c:v>12.2571</c:v>
                </c:pt>
                <c:pt idx="10">
                  <c:v>11.8431</c:v>
                </c:pt>
                <c:pt idx="11">
                  <c:v>10.8965</c:v>
                </c:pt>
                <c:pt idx="12">
                  <c:v>-40.773017</c:v>
                </c:pt>
                <c:pt idx="13">
                  <c:v>-32.64968</c:v>
                </c:pt>
                <c:pt idx="14">
                  <c:v>-24.495961</c:v>
                </c:pt>
                <c:pt idx="15">
                  <c:v>-16.338</c:v>
                </c:pt>
                <c:pt idx="16">
                  <c:v>-11.8431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232655410052"/>
                  <c:y val="-0.006382367132400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0.0118x + 0.0392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data!$A$19:$A$23</c:f>
              <c:numCache>
                <c:formatCode>General</c:formatCode>
                <c:ptCount val="5"/>
                <c:pt idx="0">
                  <c:v>3450.0</c:v>
                </c:pt>
                <c:pt idx="1">
                  <c:v>2760.0</c:v>
                </c:pt>
                <c:pt idx="2">
                  <c:v>2070.0</c:v>
                </c:pt>
                <c:pt idx="3">
                  <c:v>1380.0</c:v>
                </c:pt>
                <c:pt idx="4">
                  <c:v>1000.0</c:v>
                </c:pt>
              </c:numCache>
            </c:numRef>
          </c:xVal>
          <c:yVal>
            <c:numRef>
              <c:f>data!$D$19:$D$23</c:f>
              <c:numCache>
                <c:formatCode>General</c:formatCode>
                <c:ptCount val="5"/>
                <c:pt idx="0">
                  <c:v>40.773532</c:v>
                </c:pt>
                <c:pt idx="1">
                  <c:v>32.649984</c:v>
                </c:pt>
                <c:pt idx="2">
                  <c:v>24.496021</c:v>
                </c:pt>
                <c:pt idx="3">
                  <c:v>16.3382</c:v>
                </c:pt>
                <c:pt idx="4">
                  <c:v>11.8416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558170870352"/>
                  <c:y val="0.254478128304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data!$A$24:$A$27</c:f>
              <c:numCache>
                <c:formatCode>General</c:formatCode>
                <c:ptCount val="4"/>
                <c:pt idx="0">
                  <c:v>750.0</c:v>
                </c:pt>
                <c:pt idx="1">
                  <c:v>500.0</c:v>
                </c:pt>
                <c:pt idx="2">
                  <c:v>250.0</c:v>
                </c:pt>
                <c:pt idx="3">
                  <c:v>0.0</c:v>
                </c:pt>
              </c:numCache>
            </c:numRef>
          </c:xVal>
          <c:yVal>
            <c:numRef>
              <c:f>data!$D$24:$D$27</c:f>
              <c:numCache>
                <c:formatCode>General</c:formatCode>
                <c:ptCount val="4"/>
                <c:pt idx="0">
                  <c:v>8.9195323</c:v>
                </c:pt>
                <c:pt idx="1">
                  <c:v>5.95432031</c:v>
                </c:pt>
                <c:pt idx="2">
                  <c:v>2.98666764</c:v>
                </c:pt>
                <c:pt idx="3">
                  <c:v>0.00298496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31776"/>
        <c:axId val="1644934096"/>
      </c:scatterChart>
      <c:valAx>
        <c:axId val="16449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34096"/>
        <c:crosses val="autoZero"/>
        <c:crossBetween val="midCat"/>
      </c:valAx>
      <c:valAx>
        <c:axId val="16449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Correction ratio (where β = B/I)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55724239506"/>
          <c:y val="0.095072853757358"/>
          <c:w val="0.738244915878321"/>
          <c:h val="0.69169084932344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0689457882512887"/>
                  <c:y val="-0.523431389037535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combinedBI!$B$2:$B$20</c:f>
              <c:numCache>
                <c:formatCode>General</c:formatCode>
                <c:ptCount val="19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2500.0</c:v>
                </c:pt>
                <c:pt idx="4">
                  <c:v>2450.0</c:v>
                </c:pt>
                <c:pt idx="5">
                  <c:v>2070.0</c:v>
                </c:pt>
                <c:pt idx="6">
                  <c:v>2000.0</c:v>
                </c:pt>
                <c:pt idx="7">
                  <c:v>1725.0</c:v>
                </c:pt>
                <c:pt idx="8">
                  <c:v>1500.0</c:v>
                </c:pt>
                <c:pt idx="9">
                  <c:v>1380.0</c:v>
                </c:pt>
                <c:pt idx="10">
                  <c:v>1035.0</c:v>
                </c:pt>
                <c:pt idx="11">
                  <c:v>1000.0</c:v>
                </c:pt>
                <c:pt idx="12">
                  <c:v>920.0</c:v>
                </c:pt>
                <c:pt idx="13">
                  <c:v>750.0</c:v>
                </c:pt>
                <c:pt idx="14">
                  <c:v>500.0</c:v>
                </c:pt>
                <c:pt idx="15">
                  <c:v>400.0</c:v>
                </c:pt>
                <c:pt idx="16">
                  <c:v>250.0</c:v>
                </c:pt>
                <c:pt idx="17">
                  <c:v>200.0</c:v>
                </c:pt>
                <c:pt idx="18">
                  <c:v>100.0</c:v>
                </c:pt>
              </c:numCache>
            </c:numRef>
          </c:xVal>
          <c:yVal>
            <c:numRef>
              <c:f>combinedBI!$U$2:$U$20</c:f>
              <c:numCache>
                <c:formatCode>General</c:formatCode>
                <c:ptCount val="19"/>
                <c:pt idx="0">
                  <c:v>0.997507494163057</c:v>
                </c:pt>
                <c:pt idx="1">
                  <c:v>0.998383410985218</c:v>
                </c:pt>
                <c:pt idx="2">
                  <c:v>0.998566383599889</c:v>
                </c:pt>
                <c:pt idx="3">
                  <c:v>0.998739426810045</c:v>
                </c:pt>
                <c:pt idx="4">
                  <c:v>0.998776481625873</c:v>
                </c:pt>
                <c:pt idx="5">
                  <c:v>0.998977868075823</c:v>
                </c:pt>
                <c:pt idx="6">
                  <c:v>0.999018139722997</c:v>
                </c:pt>
                <c:pt idx="7">
                  <c:v>0.999194058512278</c:v>
                </c:pt>
                <c:pt idx="8">
                  <c:v>0.999353727538993</c:v>
                </c:pt>
                <c:pt idx="9">
                  <c:v>0.999464084494488</c:v>
                </c:pt>
                <c:pt idx="10">
                  <c:v>0.999772697851439</c:v>
                </c:pt>
                <c:pt idx="11">
                  <c:v>0.999672375570884</c:v>
                </c:pt>
                <c:pt idx="12">
                  <c:v>0.999870573247102</c:v>
                </c:pt>
                <c:pt idx="13">
                  <c:v>1.00007645414188</c:v>
                </c:pt>
                <c:pt idx="14">
                  <c:v>1.000464043155591</c:v>
                </c:pt>
                <c:pt idx="15">
                  <c:v>1.000622072769429</c:v>
                </c:pt>
                <c:pt idx="16">
                  <c:v>1.000852532622943</c:v>
                </c:pt>
                <c:pt idx="17">
                  <c:v>1.000997730772409</c:v>
                </c:pt>
                <c:pt idx="18">
                  <c:v>1.001543068008196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20000"/>
                    <a:lumOff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combinedBI!$B$2:$B$20</c:f>
              <c:numCache>
                <c:formatCode>General</c:formatCode>
                <c:ptCount val="19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2500.0</c:v>
                </c:pt>
                <c:pt idx="4">
                  <c:v>2450.0</c:v>
                </c:pt>
                <c:pt idx="5">
                  <c:v>2070.0</c:v>
                </c:pt>
                <c:pt idx="6">
                  <c:v>2000.0</c:v>
                </c:pt>
                <c:pt idx="7">
                  <c:v>1725.0</c:v>
                </c:pt>
                <c:pt idx="8">
                  <c:v>1500.0</c:v>
                </c:pt>
                <c:pt idx="9">
                  <c:v>1380.0</c:v>
                </c:pt>
                <c:pt idx="10">
                  <c:v>1035.0</c:v>
                </c:pt>
                <c:pt idx="11">
                  <c:v>1000.0</c:v>
                </c:pt>
                <c:pt idx="12">
                  <c:v>920.0</c:v>
                </c:pt>
                <c:pt idx="13">
                  <c:v>750.0</c:v>
                </c:pt>
                <c:pt idx="14">
                  <c:v>500.0</c:v>
                </c:pt>
                <c:pt idx="15">
                  <c:v>400.0</c:v>
                </c:pt>
                <c:pt idx="16">
                  <c:v>250.0</c:v>
                </c:pt>
                <c:pt idx="17">
                  <c:v>200.0</c:v>
                </c:pt>
                <c:pt idx="18">
                  <c:v>100.0</c:v>
                </c:pt>
              </c:numCache>
            </c:numRef>
          </c:xVal>
          <c:yVal>
            <c:numRef>
              <c:f>combinedBI!$V$2:$V$20</c:f>
              <c:numCache>
                <c:formatCode>General</c:formatCode>
                <c:ptCount val="19"/>
                <c:pt idx="0">
                  <c:v>1.0001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1.0001</c:v>
                </c:pt>
                <c:pt idx="8">
                  <c:v>1.0001</c:v>
                </c:pt>
                <c:pt idx="9">
                  <c:v>1.0001</c:v>
                </c:pt>
                <c:pt idx="10">
                  <c:v>1.0001</c:v>
                </c:pt>
                <c:pt idx="11">
                  <c:v>1.0001</c:v>
                </c:pt>
                <c:pt idx="12">
                  <c:v>1.0001</c:v>
                </c:pt>
                <c:pt idx="13">
                  <c:v>1.0001</c:v>
                </c:pt>
                <c:pt idx="14">
                  <c:v>1.0001</c:v>
                </c:pt>
                <c:pt idx="15">
                  <c:v>1.0001</c:v>
                </c:pt>
                <c:pt idx="16">
                  <c:v>1.0001</c:v>
                </c:pt>
                <c:pt idx="17">
                  <c:v>1.0001</c:v>
                </c:pt>
                <c:pt idx="18">
                  <c:v>1.0001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20000"/>
                    <a:lumOff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combinedBI!$B$2:$B$20</c:f>
              <c:numCache>
                <c:formatCode>General</c:formatCode>
                <c:ptCount val="19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2500.0</c:v>
                </c:pt>
                <c:pt idx="4">
                  <c:v>2450.0</c:v>
                </c:pt>
                <c:pt idx="5">
                  <c:v>2070.0</c:v>
                </c:pt>
                <c:pt idx="6">
                  <c:v>2000.0</c:v>
                </c:pt>
                <c:pt idx="7">
                  <c:v>1725.0</c:v>
                </c:pt>
                <c:pt idx="8">
                  <c:v>1500.0</c:v>
                </c:pt>
                <c:pt idx="9">
                  <c:v>1380.0</c:v>
                </c:pt>
                <c:pt idx="10">
                  <c:v>1035.0</c:v>
                </c:pt>
                <c:pt idx="11">
                  <c:v>1000.0</c:v>
                </c:pt>
                <c:pt idx="12">
                  <c:v>920.0</c:v>
                </c:pt>
                <c:pt idx="13">
                  <c:v>750.0</c:v>
                </c:pt>
                <c:pt idx="14">
                  <c:v>500.0</c:v>
                </c:pt>
                <c:pt idx="15">
                  <c:v>400.0</c:v>
                </c:pt>
                <c:pt idx="16">
                  <c:v>250.0</c:v>
                </c:pt>
                <c:pt idx="17">
                  <c:v>200.0</c:v>
                </c:pt>
                <c:pt idx="18">
                  <c:v>100.0</c:v>
                </c:pt>
              </c:numCache>
            </c:numRef>
          </c:xVal>
          <c:yVal>
            <c:numRef>
              <c:f>combinedBI!$W$2:$W$20</c:f>
              <c:numCache>
                <c:formatCode>General</c:formatCode>
                <c:ptCount val="19"/>
                <c:pt idx="0">
                  <c:v>0.9999</c:v>
                </c:pt>
                <c:pt idx="1">
                  <c:v>0.9999</c:v>
                </c:pt>
                <c:pt idx="2">
                  <c:v>0.9999</c:v>
                </c:pt>
                <c:pt idx="3">
                  <c:v>0.9999</c:v>
                </c:pt>
                <c:pt idx="4">
                  <c:v>0.9999</c:v>
                </c:pt>
                <c:pt idx="5">
                  <c:v>0.9999</c:v>
                </c:pt>
                <c:pt idx="6">
                  <c:v>0.9999</c:v>
                </c:pt>
                <c:pt idx="7">
                  <c:v>0.9999</c:v>
                </c:pt>
                <c:pt idx="8">
                  <c:v>0.9999</c:v>
                </c:pt>
                <c:pt idx="9">
                  <c:v>0.9999</c:v>
                </c:pt>
                <c:pt idx="10">
                  <c:v>0.9999</c:v>
                </c:pt>
                <c:pt idx="11">
                  <c:v>0.9999</c:v>
                </c:pt>
                <c:pt idx="12">
                  <c:v>0.9999</c:v>
                </c:pt>
                <c:pt idx="13">
                  <c:v>0.9999</c:v>
                </c:pt>
                <c:pt idx="14">
                  <c:v>0.9999</c:v>
                </c:pt>
                <c:pt idx="15">
                  <c:v>0.9999</c:v>
                </c:pt>
                <c:pt idx="16">
                  <c:v>0.9999</c:v>
                </c:pt>
                <c:pt idx="17">
                  <c:v>0.9999</c:v>
                </c:pt>
                <c:pt idx="18">
                  <c:v>0.9999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33008"/>
        <c:axId val="2094498288"/>
      </c:scatterChart>
      <c:valAx>
        <c:axId val="20945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Current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98288"/>
        <c:crosses val="autoZero"/>
        <c:crossBetween val="midCat"/>
      </c:valAx>
      <c:valAx>
        <c:axId val="209449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β_measured/</a:t>
                </a:r>
                <a:r>
                  <a:rPr lang="en-US" sz="2000" b="0" i="0" u="none" strike="noStrike" baseline="0">
                    <a:solidFill>
                      <a:schemeClr val="tx1"/>
                    </a:solidFill>
                    <a:effectLst/>
                  </a:rPr>
                  <a:t>β_golden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5083702772448"/>
          <c:y val="0.0663900414937759"/>
          <c:w val="0.936979024680738"/>
          <c:h val="0.9066390041493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0655462184873949"/>
                  <c:y val="-0.274139739275329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Sheet4!$C$2:$C$34</c:f>
              <c:numCache>
                <c:formatCode>General</c:formatCode>
                <c:ptCount val="33"/>
                <c:pt idx="0">
                  <c:v>-30.09633</c:v>
                </c:pt>
                <c:pt idx="1">
                  <c:v>-29.077587</c:v>
                </c:pt>
                <c:pt idx="2">
                  <c:v>-28.059856</c:v>
                </c:pt>
                <c:pt idx="3">
                  <c:v>-27.043154</c:v>
                </c:pt>
                <c:pt idx="4">
                  <c:v>-26.027499</c:v>
                </c:pt>
                <c:pt idx="5">
                  <c:v>-25.012907</c:v>
                </c:pt>
                <c:pt idx="6">
                  <c:v>-23.999396</c:v>
                </c:pt>
                <c:pt idx="7">
                  <c:v>-22.986982</c:v>
                </c:pt>
                <c:pt idx="8">
                  <c:v>-21.975683</c:v>
                </c:pt>
                <c:pt idx="9">
                  <c:v>-20.965515</c:v>
                </c:pt>
                <c:pt idx="10">
                  <c:v>-19.956497</c:v>
                </c:pt>
                <c:pt idx="11">
                  <c:v>-18.948625</c:v>
                </c:pt>
                <c:pt idx="12">
                  <c:v>-17.941826</c:v>
                </c:pt>
                <c:pt idx="13">
                  <c:v>-16.93606</c:v>
                </c:pt>
                <c:pt idx="14">
                  <c:v>-15.931743</c:v>
                </c:pt>
                <c:pt idx="15">
                  <c:v>-14.929149</c:v>
                </c:pt>
                <c:pt idx="16">
                  <c:v>-13.927815</c:v>
                </c:pt>
                <c:pt idx="17">
                  <c:v>-12.927153</c:v>
                </c:pt>
                <c:pt idx="18">
                  <c:v>-11.92655</c:v>
                </c:pt>
                <c:pt idx="19">
                  <c:v>-10.926001</c:v>
                </c:pt>
                <c:pt idx="20">
                  <c:v>-9.927124</c:v>
                </c:pt>
                <c:pt idx="21">
                  <c:v>-8.929788</c:v>
                </c:pt>
                <c:pt idx="22">
                  <c:v>-7.933425</c:v>
                </c:pt>
                <c:pt idx="23">
                  <c:v>-6.938523</c:v>
                </c:pt>
                <c:pt idx="24">
                  <c:v>-5.945083</c:v>
                </c:pt>
                <c:pt idx="25">
                  <c:v>-4.952613</c:v>
                </c:pt>
                <c:pt idx="26">
                  <c:v>-3.960799</c:v>
                </c:pt>
                <c:pt idx="27">
                  <c:v>-2.969929</c:v>
                </c:pt>
                <c:pt idx="28">
                  <c:v>-1.980142</c:v>
                </c:pt>
                <c:pt idx="29">
                  <c:v>-0.989963</c:v>
                </c:pt>
                <c:pt idx="30">
                  <c:v>-0.29736</c:v>
                </c:pt>
                <c:pt idx="31">
                  <c:v>-0.049612</c:v>
                </c:pt>
                <c:pt idx="32">
                  <c:v>0.0</c:v>
                </c:pt>
              </c:numCache>
            </c:numRef>
          </c:xVal>
          <c:yVal>
            <c:numRef>
              <c:f>Sheet4!$B$2:$B$34</c:f>
              <c:numCache>
                <c:formatCode>General</c:formatCode>
                <c:ptCount val="33"/>
                <c:pt idx="0">
                  <c:v>-96.33</c:v>
                </c:pt>
                <c:pt idx="1">
                  <c:v>-77.587</c:v>
                </c:pt>
                <c:pt idx="2">
                  <c:v>-59.856</c:v>
                </c:pt>
                <c:pt idx="3">
                  <c:v>-43.154</c:v>
                </c:pt>
                <c:pt idx="4">
                  <c:v>-27.499</c:v>
                </c:pt>
                <c:pt idx="5">
                  <c:v>-12.907</c:v>
                </c:pt>
                <c:pt idx="6">
                  <c:v>0.604</c:v>
                </c:pt>
                <c:pt idx="7">
                  <c:v>13.018</c:v>
                </c:pt>
                <c:pt idx="8">
                  <c:v>24.317</c:v>
                </c:pt>
                <c:pt idx="9">
                  <c:v>34.485</c:v>
                </c:pt>
                <c:pt idx="10">
                  <c:v>43.503</c:v>
                </c:pt>
                <c:pt idx="11">
                  <c:v>51.375</c:v>
                </c:pt>
                <c:pt idx="12">
                  <c:v>58.174</c:v>
                </c:pt>
                <c:pt idx="13">
                  <c:v>63.94</c:v>
                </c:pt>
                <c:pt idx="14">
                  <c:v>68.257</c:v>
                </c:pt>
                <c:pt idx="15">
                  <c:v>70.851</c:v>
                </c:pt>
                <c:pt idx="16">
                  <c:v>72.185</c:v>
                </c:pt>
                <c:pt idx="17">
                  <c:v>72.847</c:v>
                </c:pt>
                <c:pt idx="18">
                  <c:v>73.45</c:v>
                </c:pt>
                <c:pt idx="19">
                  <c:v>73.999</c:v>
                </c:pt>
                <c:pt idx="20">
                  <c:v>72.876</c:v>
                </c:pt>
                <c:pt idx="21">
                  <c:v>70.212</c:v>
                </c:pt>
                <c:pt idx="22">
                  <c:v>66.575</c:v>
                </c:pt>
                <c:pt idx="23">
                  <c:v>61.477</c:v>
                </c:pt>
                <c:pt idx="24">
                  <c:v>54.917</c:v>
                </c:pt>
                <c:pt idx="25">
                  <c:v>47.387</c:v>
                </c:pt>
                <c:pt idx="26">
                  <c:v>39.201</c:v>
                </c:pt>
                <c:pt idx="27">
                  <c:v>30.071</c:v>
                </c:pt>
                <c:pt idx="28">
                  <c:v>19.858</c:v>
                </c:pt>
                <c:pt idx="29">
                  <c:v>10.037</c:v>
                </c:pt>
                <c:pt idx="30">
                  <c:v>2.64</c:v>
                </c:pt>
                <c:pt idx="31">
                  <c:v>0.388</c:v>
                </c:pt>
                <c:pt idx="32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0554621848739496"/>
                  <c:y val="0.069177312379521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Sheet4!$C$34:$C$66</c:f>
              <c:numCache>
                <c:formatCode>General</c:formatCode>
                <c:ptCount val="33"/>
                <c:pt idx="0">
                  <c:v>0.0</c:v>
                </c:pt>
                <c:pt idx="1">
                  <c:v>0.049634</c:v>
                </c:pt>
                <c:pt idx="2">
                  <c:v>0.29797</c:v>
                </c:pt>
                <c:pt idx="3">
                  <c:v>0.991969</c:v>
                </c:pt>
                <c:pt idx="4">
                  <c:v>1.983434</c:v>
                </c:pt>
                <c:pt idx="5">
                  <c:v>2.975538</c:v>
                </c:pt>
                <c:pt idx="6">
                  <c:v>3.968117</c:v>
                </c:pt>
                <c:pt idx="7">
                  <c:v>4.961655</c:v>
                </c:pt>
                <c:pt idx="8">
                  <c:v>5.956515</c:v>
                </c:pt>
                <c:pt idx="9">
                  <c:v>6.952458</c:v>
                </c:pt>
                <c:pt idx="10">
                  <c:v>7.949519</c:v>
                </c:pt>
                <c:pt idx="11">
                  <c:v>8.948066000000001</c:v>
                </c:pt>
                <c:pt idx="12">
                  <c:v>9.947813</c:v>
                </c:pt>
                <c:pt idx="13">
                  <c:v>10.948594</c:v>
                </c:pt>
                <c:pt idx="14">
                  <c:v>11.951185</c:v>
                </c:pt>
                <c:pt idx="15">
                  <c:v>12.954722</c:v>
                </c:pt>
                <c:pt idx="16">
                  <c:v>13.958425</c:v>
                </c:pt>
                <c:pt idx="17">
                  <c:v>14.962506</c:v>
                </c:pt>
                <c:pt idx="18">
                  <c:v>15.967676</c:v>
                </c:pt>
                <c:pt idx="19">
                  <c:v>16.974544</c:v>
                </c:pt>
                <c:pt idx="20">
                  <c:v>17.982456</c:v>
                </c:pt>
                <c:pt idx="21">
                  <c:v>18.991304</c:v>
                </c:pt>
                <c:pt idx="22">
                  <c:v>20.001158</c:v>
                </c:pt>
                <c:pt idx="23">
                  <c:v>21.012076</c:v>
                </c:pt>
                <c:pt idx="24">
                  <c:v>22.02405</c:v>
                </c:pt>
                <c:pt idx="25">
                  <c:v>23.03706</c:v>
                </c:pt>
                <c:pt idx="26">
                  <c:v>24.051088</c:v>
                </c:pt>
                <c:pt idx="27">
                  <c:v>25.066114</c:v>
                </c:pt>
                <c:pt idx="28">
                  <c:v>26.08212</c:v>
                </c:pt>
                <c:pt idx="29">
                  <c:v>27.099087</c:v>
                </c:pt>
                <c:pt idx="30">
                  <c:v>28.116996</c:v>
                </c:pt>
                <c:pt idx="31">
                  <c:v>29.135828</c:v>
                </c:pt>
                <c:pt idx="32">
                  <c:v>30.155565</c:v>
                </c:pt>
              </c:numCache>
            </c:numRef>
          </c:xVal>
          <c:yVal>
            <c:numRef>
              <c:f>Sheet4!$B$34:$B$66</c:f>
              <c:numCache>
                <c:formatCode>General</c:formatCode>
                <c:ptCount val="33"/>
                <c:pt idx="0">
                  <c:v>0.0</c:v>
                </c:pt>
                <c:pt idx="1">
                  <c:v>0.366</c:v>
                </c:pt>
                <c:pt idx="2">
                  <c:v>2.03</c:v>
                </c:pt>
                <c:pt idx="3">
                  <c:v>8.031000000000001</c:v>
                </c:pt>
                <c:pt idx="4">
                  <c:v>16.566</c:v>
                </c:pt>
                <c:pt idx="5">
                  <c:v>24.462</c:v>
                </c:pt>
                <c:pt idx="6">
                  <c:v>31.883</c:v>
                </c:pt>
                <c:pt idx="7">
                  <c:v>38.345</c:v>
                </c:pt>
                <c:pt idx="8">
                  <c:v>43.485</c:v>
                </c:pt>
                <c:pt idx="9">
                  <c:v>47.542</c:v>
                </c:pt>
                <c:pt idx="10">
                  <c:v>50.481</c:v>
                </c:pt>
                <c:pt idx="11">
                  <c:v>51.934</c:v>
                </c:pt>
                <c:pt idx="12">
                  <c:v>52.187</c:v>
                </c:pt>
                <c:pt idx="13">
                  <c:v>51.406</c:v>
                </c:pt>
                <c:pt idx="14">
                  <c:v>48.815</c:v>
                </c:pt>
                <c:pt idx="15">
                  <c:v>45.278</c:v>
                </c:pt>
                <c:pt idx="16">
                  <c:v>41.575</c:v>
                </c:pt>
                <c:pt idx="17">
                  <c:v>37.494</c:v>
                </c:pt>
                <c:pt idx="18">
                  <c:v>32.324</c:v>
                </c:pt>
                <c:pt idx="19">
                  <c:v>25.456</c:v>
                </c:pt>
                <c:pt idx="20">
                  <c:v>17.544</c:v>
                </c:pt>
                <c:pt idx="21">
                  <c:v>8.696</c:v>
                </c:pt>
                <c:pt idx="22">
                  <c:v>-1.158</c:v>
                </c:pt>
                <c:pt idx="23">
                  <c:v>-12.076</c:v>
                </c:pt>
                <c:pt idx="24">
                  <c:v>-24.05</c:v>
                </c:pt>
                <c:pt idx="25">
                  <c:v>-37.06</c:v>
                </c:pt>
                <c:pt idx="26">
                  <c:v>-51.088</c:v>
                </c:pt>
                <c:pt idx="27">
                  <c:v>-66.114</c:v>
                </c:pt>
                <c:pt idx="28">
                  <c:v>-82.12</c:v>
                </c:pt>
                <c:pt idx="29">
                  <c:v>-99.087</c:v>
                </c:pt>
                <c:pt idx="30">
                  <c:v>-116.996</c:v>
                </c:pt>
                <c:pt idx="31">
                  <c:v>-135.828</c:v>
                </c:pt>
                <c:pt idx="32">
                  <c:v>-155.565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67792"/>
        <c:axId val="1351472432"/>
      </c:scatterChart>
      <c:valAx>
        <c:axId val="13514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72432"/>
        <c:crosses val="autoZero"/>
        <c:crossBetween val="midCat"/>
      </c:valAx>
      <c:valAx>
        <c:axId val="1351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'Probe fit'!$C$2:$C$21</c:f>
              <c:numCache>
                <c:formatCode>General</c:formatCode>
                <c:ptCount val="20"/>
                <c:pt idx="0">
                  <c:v>31.82997756</c:v>
                </c:pt>
                <c:pt idx="1">
                  <c:v>31.36396324</c:v>
                </c:pt>
                <c:pt idx="2">
                  <c:v>28.6173431076</c:v>
                </c:pt>
                <c:pt idx="3">
                  <c:v>25.4114083344</c:v>
                </c:pt>
                <c:pt idx="4">
                  <c:v>22.9997686</c:v>
                </c:pt>
                <c:pt idx="5">
                  <c:v>22.53642796</c:v>
                </c:pt>
                <c:pt idx="6">
                  <c:v>19.0196378256</c:v>
                </c:pt>
                <c:pt idx="7">
                  <c:v>18.3726946</c:v>
                </c:pt>
                <c:pt idx="8">
                  <c:v>15.83380209</c:v>
                </c:pt>
                <c:pt idx="9">
                  <c:v>13.7596926</c:v>
                </c:pt>
                <c:pt idx="10">
                  <c:v>12.6546660336</c:v>
                </c:pt>
                <c:pt idx="11">
                  <c:v>9.4822296564</c:v>
                </c:pt>
                <c:pt idx="12">
                  <c:v>9.160762599999998</c:v>
                </c:pt>
                <c:pt idx="13">
                  <c:v>8.426239681599998</c:v>
                </c:pt>
                <c:pt idx="14">
                  <c:v>6.866574600000001</c:v>
                </c:pt>
                <c:pt idx="15">
                  <c:v>4.5759046</c:v>
                </c:pt>
                <c:pt idx="16">
                  <c:v>3.66062164</c:v>
                </c:pt>
                <c:pt idx="17">
                  <c:v>2.2887526</c:v>
                </c:pt>
                <c:pt idx="18">
                  <c:v>1.83174436</c:v>
                </c:pt>
                <c:pt idx="19">
                  <c:v>0.91815004</c:v>
                </c:pt>
              </c:numCache>
            </c:numRef>
          </c:xVal>
          <c:yVal>
            <c:numRef>
              <c:f>'Probe fit'!$E$2:$E$21</c:f>
              <c:numCache>
                <c:formatCode>General</c:formatCode>
                <c:ptCount val="20"/>
                <c:pt idx="0">
                  <c:v>15428.56210391477</c:v>
                </c:pt>
                <c:pt idx="1">
                  <c:v>14452.53058314001</c:v>
                </c:pt>
                <c:pt idx="2">
                  <c:v>9659.085760363123</c:v>
                </c:pt>
                <c:pt idx="3">
                  <c:v>5769.598937314005</c:v>
                </c:pt>
                <c:pt idx="4">
                  <c:v>3762.42944999226</c:v>
                </c:pt>
                <c:pt idx="5">
                  <c:v>3449.450814055008</c:v>
                </c:pt>
                <c:pt idx="6">
                  <c:v>1676.04902669551</c:v>
                </c:pt>
                <c:pt idx="7">
                  <c:v>1446.33174799533</c:v>
                </c:pt>
                <c:pt idx="8">
                  <c:v>762.7536114701505</c:v>
                </c:pt>
                <c:pt idx="9">
                  <c:v>407.9478705638124</c:v>
                </c:pt>
                <c:pt idx="10">
                  <c:v>275.2703456635851</c:v>
                </c:pt>
                <c:pt idx="11">
                  <c:v>49.89669152632223</c:v>
                </c:pt>
                <c:pt idx="12">
                  <c:v>36.87126801014148</c:v>
                </c:pt>
                <c:pt idx="13">
                  <c:v>12.24137518942726</c:v>
                </c:pt>
                <c:pt idx="14">
                  <c:v>-20.24545904520702</c:v>
                </c:pt>
                <c:pt idx="15">
                  <c:v>-33.18488740994754</c:v>
                </c:pt>
                <c:pt idx="16">
                  <c:v>-30.73358249284935</c:v>
                </c:pt>
                <c:pt idx="17">
                  <c:v>-22.05145064359569</c:v>
                </c:pt>
                <c:pt idx="18">
                  <c:v>-18.22313805638397</c:v>
                </c:pt>
                <c:pt idx="19">
                  <c:v>-9.665465313755003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702448"/>
        <c:axId val="1351532256"/>
      </c:scatterChart>
      <c:valAx>
        <c:axId val="13507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32256"/>
        <c:crosses val="autoZero"/>
        <c:crossBetween val="midCat"/>
      </c:valAx>
      <c:valAx>
        <c:axId val="13515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0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'Probe fit'!$A$2:$A$21</c:f>
              <c:numCache>
                <c:formatCode>General</c:formatCode>
                <c:ptCount val="20"/>
                <c:pt idx="0">
                  <c:v>3450.0</c:v>
                </c:pt>
                <c:pt idx="1">
                  <c:v>3400.0</c:v>
                </c:pt>
                <c:pt idx="2">
                  <c:v>3105.0</c:v>
                </c:pt>
                <c:pt idx="3">
                  <c:v>2760.0</c:v>
                </c:pt>
                <c:pt idx="4">
                  <c:v>2500.0</c:v>
                </c:pt>
                <c:pt idx="5">
                  <c:v>2450.0</c:v>
                </c:pt>
                <c:pt idx="6">
                  <c:v>2070.0</c:v>
                </c:pt>
                <c:pt idx="7">
                  <c:v>2000.0</c:v>
                </c:pt>
                <c:pt idx="8">
                  <c:v>1725.0</c:v>
                </c:pt>
                <c:pt idx="9">
                  <c:v>1500.0</c:v>
                </c:pt>
                <c:pt idx="10">
                  <c:v>1380.0</c:v>
                </c:pt>
                <c:pt idx="11">
                  <c:v>1035.0</c:v>
                </c:pt>
                <c:pt idx="12">
                  <c:v>1000.0</c:v>
                </c:pt>
                <c:pt idx="13">
                  <c:v>920.0</c:v>
                </c:pt>
                <c:pt idx="14">
                  <c:v>750.0</c:v>
                </c:pt>
                <c:pt idx="15">
                  <c:v>500.0</c:v>
                </c:pt>
                <c:pt idx="16">
                  <c:v>400.0</c:v>
                </c:pt>
                <c:pt idx="17">
                  <c:v>250.0</c:v>
                </c:pt>
                <c:pt idx="18">
                  <c:v>200.0</c:v>
                </c:pt>
                <c:pt idx="19">
                  <c:v>100.0</c:v>
                </c:pt>
              </c:numCache>
            </c:numRef>
          </c:xVal>
          <c:yVal>
            <c:numRef>
              <c:f>'Probe fit'!$F$2:$F$21</c:f>
              <c:numCache>
                <c:formatCode>General</c:formatCode>
                <c:ptCount val="20"/>
                <c:pt idx="0">
                  <c:v>0.757539725985699</c:v>
                </c:pt>
                <c:pt idx="1">
                  <c:v>0.829104036894039</c:v>
                </c:pt>
                <c:pt idx="2">
                  <c:v>0.853711607311953</c:v>
                </c:pt>
                <c:pt idx="3">
                  <c:v>0.840108175615463</c:v>
                </c:pt>
                <c:pt idx="4">
                  <c:v>0.778214753772212</c:v>
                </c:pt>
                <c:pt idx="5">
                  <c:v>0.902862363398505</c:v>
                </c:pt>
                <c:pt idx="6">
                  <c:v>0.792111450946356</c:v>
                </c:pt>
                <c:pt idx="7">
                  <c:v>0.887726489540129</c:v>
                </c:pt>
                <c:pt idx="8">
                  <c:v>0.882563444382196</c:v>
                </c:pt>
                <c:pt idx="9">
                  <c:v>0.835860777842155</c:v>
                </c:pt>
                <c:pt idx="10">
                  <c:v>1.0262107401571</c:v>
                </c:pt>
                <c:pt idx="11">
                  <c:v>0.799541494525429</c:v>
                </c:pt>
                <c:pt idx="12">
                  <c:v>0.839835816704262</c:v>
                </c:pt>
                <c:pt idx="13">
                  <c:v>0.948442680981134</c:v>
                </c:pt>
                <c:pt idx="14">
                  <c:v>1.161692567492335</c:v>
                </c:pt>
                <c:pt idx="15">
                  <c:v>0.971396134470507</c:v>
                </c:pt>
                <c:pt idx="16">
                  <c:v>1.24548891152757</c:v>
                </c:pt>
                <c:pt idx="17">
                  <c:v>0.977374733993855</c:v>
                </c:pt>
                <c:pt idx="18">
                  <c:v>1.567203152972179</c:v>
                </c:pt>
                <c:pt idx="19">
                  <c:v>-0.0230928411734683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62240"/>
        <c:axId val="948260464"/>
      </c:scatterChart>
      <c:valAx>
        <c:axId val="9482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60464"/>
        <c:crosses val="autoZero"/>
        <c:crossBetween val="midCat"/>
      </c:valAx>
      <c:valAx>
        <c:axId val="9482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6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ratio+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'Probe fit'!$A$2:$A$22</c:f>
              <c:numCache>
                <c:formatCode>General</c:formatCode>
                <c:ptCount val="21"/>
                <c:pt idx="0">
                  <c:v>3450.0</c:v>
                </c:pt>
                <c:pt idx="1">
                  <c:v>3400.0</c:v>
                </c:pt>
                <c:pt idx="2">
                  <c:v>3105.0</c:v>
                </c:pt>
                <c:pt idx="3">
                  <c:v>2760.0</c:v>
                </c:pt>
                <c:pt idx="4">
                  <c:v>2500.0</c:v>
                </c:pt>
                <c:pt idx="5">
                  <c:v>2450.0</c:v>
                </c:pt>
                <c:pt idx="6">
                  <c:v>2070.0</c:v>
                </c:pt>
                <c:pt idx="7">
                  <c:v>2000.0</c:v>
                </c:pt>
                <c:pt idx="8">
                  <c:v>1725.0</c:v>
                </c:pt>
                <c:pt idx="9">
                  <c:v>1500.0</c:v>
                </c:pt>
                <c:pt idx="10">
                  <c:v>1380.0</c:v>
                </c:pt>
                <c:pt idx="11">
                  <c:v>1035.0</c:v>
                </c:pt>
                <c:pt idx="12">
                  <c:v>1000.0</c:v>
                </c:pt>
                <c:pt idx="13">
                  <c:v>920.0</c:v>
                </c:pt>
                <c:pt idx="14">
                  <c:v>750.0</c:v>
                </c:pt>
                <c:pt idx="15">
                  <c:v>500.0</c:v>
                </c:pt>
                <c:pt idx="16">
                  <c:v>400.0</c:v>
                </c:pt>
                <c:pt idx="17">
                  <c:v>250.0</c:v>
                </c:pt>
                <c:pt idx="18">
                  <c:v>200.0</c:v>
                </c:pt>
                <c:pt idx="19">
                  <c:v>100.0</c:v>
                </c:pt>
                <c:pt idx="20">
                  <c:v>0.0</c:v>
                </c:pt>
              </c:numCache>
            </c:numRef>
          </c:xVal>
          <c:yVal>
            <c:numRef>
              <c:f>'Probe fit'!$J$2:$J$21</c:f>
              <c:numCache>
                <c:formatCode>General</c:formatCode>
                <c:ptCount val="20"/>
                <c:pt idx="0">
                  <c:v>1.312766631967468</c:v>
                </c:pt>
                <c:pt idx="1">
                  <c:v>1.312774385392404</c:v>
                </c:pt>
                <c:pt idx="2">
                  <c:v>1.312103141012982</c:v>
                </c:pt>
                <c:pt idx="3">
                  <c:v>1.310598397480651</c:v>
                </c:pt>
                <c:pt idx="4">
                  <c:v>1.309360913774824</c:v>
                </c:pt>
                <c:pt idx="5">
                  <c:v>1.30912367006712</c:v>
                </c:pt>
                <c:pt idx="6">
                  <c:v>1.307330155176312</c:v>
                </c:pt>
                <c:pt idx="7">
                  <c:v>1.30699627759541</c:v>
                </c:pt>
                <c:pt idx="8">
                  <c:v>1.305644831123534</c:v>
                </c:pt>
                <c:pt idx="9">
                  <c:v>1.304468938775235</c:v>
                </c:pt>
                <c:pt idx="10">
                  <c:v>1.303808420507778</c:v>
                </c:pt>
                <c:pt idx="11">
                  <c:v>1.301729295874587</c:v>
                </c:pt>
                <c:pt idx="12">
                  <c:v>1.301496681273335</c:v>
                </c:pt>
                <c:pt idx="13">
                  <c:v>1.300941372883467</c:v>
                </c:pt>
                <c:pt idx="14">
                  <c:v>1.299599408489465</c:v>
                </c:pt>
                <c:pt idx="15">
                  <c:v>1.296718424089363</c:v>
                </c:pt>
                <c:pt idx="16">
                  <c:v>1.2948183472002</c:v>
                </c:pt>
                <c:pt idx="17">
                  <c:v>1.289516184603871</c:v>
                </c:pt>
                <c:pt idx="18">
                  <c:v>1.28612635772908</c:v>
                </c:pt>
                <c:pt idx="19">
                  <c:v>1.269844841054655</c:v>
                </c:pt>
              </c:numCache>
            </c:numRef>
          </c:yVal>
          <c:smooth val="0"/>
        </c:ser>
        <c:ser>
          <c:idx val="1"/>
          <c:order val="1"/>
          <c:tx>
            <c:v>ratio-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'Probe fit'!$A$2:$A$22</c:f>
              <c:numCache>
                <c:formatCode>General</c:formatCode>
                <c:ptCount val="21"/>
                <c:pt idx="0">
                  <c:v>3450.0</c:v>
                </c:pt>
                <c:pt idx="1">
                  <c:v>3400.0</c:v>
                </c:pt>
                <c:pt idx="2">
                  <c:v>3105.0</c:v>
                </c:pt>
                <c:pt idx="3">
                  <c:v>2760.0</c:v>
                </c:pt>
                <c:pt idx="4">
                  <c:v>2500.0</c:v>
                </c:pt>
                <c:pt idx="5">
                  <c:v>2450.0</c:v>
                </c:pt>
                <c:pt idx="6">
                  <c:v>2070.0</c:v>
                </c:pt>
                <c:pt idx="7">
                  <c:v>2000.0</c:v>
                </c:pt>
                <c:pt idx="8">
                  <c:v>1725.0</c:v>
                </c:pt>
                <c:pt idx="9">
                  <c:v>1500.0</c:v>
                </c:pt>
                <c:pt idx="10">
                  <c:v>1380.0</c:v>
                </c:pt>
                <c:pt idx="11">
                  <c:v>1035.0</c:v>
                </c:pt>
                <c:pt idx="12">
                  <c:v>1000.0</c:v>
                </c:pt>
                <c:pt idx="13">
                  <c:v>920.0</c:v>
                </c:pt>
                <c:pt idx="14">
                  <c:v>750.0</c:v>
                </c:pt>
                <c:pt idx="15">
                  <c:v>500.0</c:v>
                </c:pt>
                <c:pt idx="16">
                  <c:v>400.0</c:v>
                </c:pt>
                <c:pt idx="17">
                  <c:v>250.0</c:v>
                </c:pt>
                <c:pt idx="18">
                  <c:v>200.0</c:v>
                </c:pt>
                <c:pt idx="19">
                  <c:v>100.0</c:v>
                </c:pt>
                <c:pt idx="20">
                  <c:v>0.0</c:v>
                </c:pt>
              </c:numCache>
            </c:numRef>
          </c:xVal>
          <c:yVal>
            <c:numRef>
              <c:f>'Probe fit'!$K$2:$K$21</c:f>
              <c:numCache>
                <c:formatCode>General</c:formatCode>
                <c:ptCount val="20"/>
                <c:pt idx="0">
                  <c:v>1.280763220526513</c:v>
                </c:pt>
                <c:pt idx="1">
                  <c:v>1.281215694179687</c:v>
                </c:pt>
                <c:pt idx="2">
                  <c:v>1.283194146276019</c:v>
                </c:pt>
                <c:pt idx="3">
                  <c:v>1.284824419654348</c:v>
                </c:pt>
                <c:pt idx="4">
                  <c:v>1.285969865115023</c:v>
                </c:pt>
                <c:pt idx="5">
                  <c:v>1.286193135938627</c:v>
                </c:pt>
                <c:pt idx="6">
                  <c:v>1.287931607307388</c:v>
                </c:pt>
                <c:pt idx="7">
                  <c:v>1.288256216047917</c:v>
                </c:pt>
                <c:pt idx="8">
                  <c:v>1.28952571976193</c:v>
                </c:pt>
                <c:pt idx="9">
                  <c:v>1.290549977427821</c:v>
                </c:pt>
                <c:pt idx="10">
                  <c:v>1.291092534806347</c:v>
                </c:pt>
                <c:pt idx="11">
                  <c:v>1.292663443215344</c:v>
                </c:pt>
                <c:pt idx="12">
                  <c:v>1.292824888617898</c:v>
                </c:pt>
                <c:pt idx="13">
                  <c:v>1.293194946532692</c:v>
                </c:pt>
                <c:pt idx="14">
                  <c:v>1.293976516107037</c:v>
                </c:pt>
                <c:pt idx="15">
                  <c:v>1.294992967667803</c:v>
                </c:pt>
                <c:pt idx="16">
                  <c:v>1.295243159428264</c:v>
                </c:pt>
                <c:pt idx="17">
                  <c:v>1.295050794457761</c:v>
                </c:pt>
                <c:pt idx="18">
                  <c:v>1.294608674171126</c:v>
                </c:pt>
                <c:pt idx="19">
                  <c:v>1.291518227947888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65584"/>
        <c:axId val="1454563808"/>
      </c:scatterChart>
      <c:valAx>
        <c:axId val="14545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63808"/>
        <c:crosses val="autoZero"/>
        <c:crossBetween val="midCat"/>
      </c:valAx>
      <c:valAx>
        <c:axId val="14545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6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Polarity asymmetry</a:t>
            </a:r>
          </a:p>
        </c:rich>
      </c:tx>
      <c:layout>
        <c:manualLayout>
          <c:xMode val="edge"/>
          <c:yMode val="edge"/>
          <c:x val="0.450528001415553"/>
          <c:y val="0.0360902255639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data!$A$35:$A$39</c:f>
              <c:numCache>
                <c:formatCode>General</c:formatCode>
                <c:ptCount val="5"/>
                <c:pt idx="0">
                  <c:v>3450.0</c:v>
                </c:pt>
                <c:pt idx="1">
                  <c:v>2760.0</c:v>
                </c:pt>
                <c:pt idx="2">
                  <c:v>2070.0</c:v>
                </c:pt>
                <c:pt idx="3">
                  <c:v>1380.0</c:v>
                </c:pt>
                <c:pt idx="4">
                  <c:v>1000.0</c:v>
                </c:pt>
              </c:numCache>
            </c:numRef>
          </c:xVal>
          <c:yVal>
            <c:numRef>
              <c:f>data!$B$35:$B$39</c:f>
              <c:numCache>
                <c:formatCode>General</c:formatCode>
                <c:ptCount val="5"/>
                <c:pt idx="0">
                  <c:v>-0.000161701694470506</c:v>
                </c:pt>
                <c:pt idx="1">
                  <c:v>6.95254660303993E-6</c:v>
                </c:pt>
                <c:pt idx="2">
                  <c:v>2.20031433061803E-5</c:v>
                </c:pt>
                <c:pt idx="3">
                  <c:v>1.22412505661293E-5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80592"/>
        <c:axId val="2094883024"/>
      </c:scatterChart>
      <c:valAx>
        <c:axId val="20948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Current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83024"/>
        <c:crosses val="autoZero"/>
        <c:crossBetween val="midCat"/>
      </c:valAx>
      <c:valAx>
        <c:axId val="2094883024"/>
        <c:scaling>
          <c:orientation val="minMax"/>
          <c:max val="0.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(B_pos+B_neg)/B_pos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[unitless]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 ramp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residuals!$A$3:$A$14</c:f>
              <c:numCache>
                <c:formatCode>General</c:formatCode>
                <c:ptCount val="12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2450.0</c:v>
                </c:pt>
                <c:pt idx="4">
                  <c:v>2070.0</c:v>
                </c:pt>
                <c:pt idx="5">
                  <c:v>2000.0</c:v>
                </c:pt>
                <c:pt idx="6">
                  <c:v>1725.0</c:v>
                </c:pt>
                <c:pt idx="7">
                  <c:v>1500.0</c:v>
                </c:pt>
                <c:pt idx="8">
                  <c:v>1380.0</c:v>
                </c:pt>
                <c:pt idx="9">
                  <c:v>1035.0</c:v>
                </c:pt>
                <c:pt idx="10">
                  <c:v>1000.0</c:v>
                </c:pt>
                <c:pt idx="11">
                  <c:v>920.0</c:v>
                </c:pt>
              </c:numCache>
            </c:numRef>
          </c:xVal>
          <c:yVal>
            <c:numRef>
              <c:f>residuals!$C$3:$C$14</c:f>
              <c:numCache>
                <c:formatCode>General</c:formatCode>
                <c:ptCount val="12"/>
                <c:pt idx="0">
                  <c:v>0.0</c:v>
                </c:pt>
                <c:pt idx="1">
                  <c:v>0.0322175000000016</c:v>
                </c:pt>
                <c:pt idx="2">
                  <c:v>0.0367669999999975</c:v>
                </c:pt>
                <c:pt idx="3">
                  <c:v>0.0375690724637678</c:v>
                </c:pt>
                <c:pt idx="4">
                  <c:v>0.036645</c:v>
                </c:pt>
                <c:pt idx="5">
                  <c:v>0.0360898550724649</c:v>
                </c:pt>
                <c:pt idx="6">
                  <c:v>0.0346875000000004</c:v>
                </c:pt>
                <c:pt idx="7">
                  <c:v>0.0327673913043469</c:v>
                </c:pt>
                <c:pt idx="8">
                  <c:v>0.0316299999999998</c:v>
                </c:pt>
                <c:pt idx="9">
                  <c:v>0.0271724999999989</c:v>
                </c:pt>
                <c:pt idx="10">
                  <c:v>0.0267449275362317</c:v>
                </c:pt>
                <c:pt idx="11">
                  <c:v>0.0254533333333331</c:v>
                </c:pt>
              </c:numCache>
            </c:numRef>
          </c:yVal>
          <c:smooth val="0"/>
        </c:ser>
        <c:ser>
          <c:idx val="1"/>
          <c:order val="1"/>
          <c:tx>
            <c:v>neg ramp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residuals!$A$15:$A$19</c:f>
              <c:numCache>
                <c:formatCode>General</c:formatCode>
                <c:ptCount val="5"/>
                <c:pt idx="0">
                  <c:v>-3450.0</c:v>
                </c:pt>
                <c:pt idx="1">
                  <c:v>-2760.0</c:v>
                </c:pt>
                <c:pt idx="2">
                  <c:v>-2070.0</c:v>
                </c:pt>
                <c:pt idx="3">
                  <c:v>-1380.0</c:v>
                </c:pt>
                <c:pt idx="4">
                  <c:v>-1000.0</c:v>
                </c:pt>
              </c:numCache>
            </c:numRef>
          </c:xVal>
          <c:yVal>
            <c:numRef>
              <c:f>residuals!$C$15:$C$19</c:f>
              <c:numCache>
                <c:formatCode>General</c:formatCode>
                <c:ptCount val="5"/>
                <c:pt idx="0">
                  <c:v>0.0</c:v>
                </c:pt>
                <c:pt idx="1">
                  <c:v>0.0312663999999927</c:v>
                </c:pt>
                <c:pt idx="2">
                  <c:v>0.0321508000000001</c:v>
                </c:pt>
                <c:pt idx="3">
                  <c:v>0.0287931999999991</c:v>
                </c:pt>
                <c:pt idx="4">
                  <c:v>0.0248342028985498</c:v>
                </c:pt>
              </c:numCache>
            </c:numRef>
          </c:yVal>
          <c:smooth val="0"/>
        </c:ser>
        <c:ser>
          <c:idx val="2"/>
          <c:order val="2"/>
          <c:tx>
            <c:v>pos ramp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residuals!$A$20:$A$24</c:f>
              <c:numCache>
                <c:formatCode>General</c:formatCode>
                <c:ptCount val="5"/>
                <c:pt idx="0">
                  <c:v>3450.0</c:v>
                </c:pt>
                <c:pt idx="1">
                  <c:v>2760.0</c:v>
                </c:pt>
                <c:pt idx="2">
                  <c:v>2070.0</c:v>
                </c:pt>
                <c:pt idx="3">
                  <c:v>1380.0</c:v>
                </c:pt>
                <c:pt idx="4">
                  <c:v>1000.0</c:v>
                </c:pt>
              </c:numCache>
            </c:numRef>
          </c:xVal>
          <c:yVal>
            <c:numRef>
              <c:f>residuals!$C$20:$C$24</c:f>
              <c:numCache>
                <c:formatCode>General</c:formatCode>
                <c:ptCount val="5"/>
                <c:pt idx="0">
                  <c:v>0.0</c:v>
                </c:pt>
                <c:pt idx="1">
                  <c:v>0.0311584000000025</c:v>
                </c:pt>
                <c:pt idx="2">
                  <c:v>0.0319018</c:v>
                </c:pt>
                <c:pt idx="3">
                  <c:v>0.0287872</c:v>
                </c:pt>
                <c:pt idx="4">
                  <c:v>0.0231849275362315</c:v>
                </c:pt>
              </c:numCache>
            </c:numRef>
          </c:yVal>
          <c:smooth val="0"/>
        </c:ser>
        <c:ser>
          <c:idx val="3"/>
          <c:order val="3"/>
          <c:tx>
            <c:v>pos ramp 2,3axis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residuals!$A$25:$A$27</c:f>
              <c:numCache>
                <c:formatCode>General</c:formatCode>
                <c:ptCount val="3"/>
                <c:pt idx="0">
                  <c:v>750.0</c:v>
                </c:pt>
                <c:pt idx="1">
                  <c:v>500.0</c:v>
                </c:pt>
                <c:pt idx="2">
                  <c:v>250.0</c:v>
                </c:pt>
              </c:numCache>
            </c:numRef>
          </c:xVal>
          <c:yVal>
            <c:numRef>
              <c:f>residuals!$C$25:$C$27</c:f>
              <c:numCache>
                <c:formatCode>General</c:formatCode>
                <c:ptCount val="3"/>
                <c:pt idx="0">
                  <c:v>0.0557209956521749</c:v>
                </c:pt>
                <c:pt idx="1">
                  <c:v>0.0451127737681158</c:v>
                </c:pt>
                <c:pt idx="2">
                  <c:v>0.0320638718840578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71264"/>
        <c:axId val="2094795632"/>
      </c:scatterChart>
      <c:valAx>
        <c:axId val="20948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Current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95632"/>
        <c:crosses val="autoZero"/>
        <c:crossBetween val="midCat"/>
      </c:valAx>
      <c:valAx>
        <c:axId val="209479563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Residual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residuals!$A$3:$A$13</c:f>
              <c:numCache>
                <c:formatCode>General</c:formatCode>
                <c:ptCount val="11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2450.0</c:v>
                </c:pt>
                <c:pt idx="4">
                  <c:v>2070.0</c:v>
                </c:pt>
                <c:pt idx="5">
                  <c:v>2000.0</c:v>
                </c:pt>
                <c:pt idx="6">
                  <c:v>1725.0</c:v>
                </c:pt>
                <c:pt idx="7">
                  <c:v>1500.0</c:v>
                </c:pt>
                <c:pt idx="8">
                  <c:v>1380.0</c:v>
                </c:pt>
                <c:pt idx="9">
                  <c:v>1035.0</c:v>
                </c:pt>
                <c:pt idx="10">
                  <c:v>1000.0</c:v>
                </c:pt>
              </c:numCache>
            </c:numRef>
          </c:xVal>
          <c:yVal>
            <c:numRef>
              <c:f>residuals!$D$3:$D$14</c:f>
              <c:numCache>
                <c:formatCode>General</c:formatCode>
                <c:ptCount val="12"/>
                <c:pt idx="0">
                  <c:v>0.0</c:v>
                </c:pt>
                <c:pt idx="1">
                  <c:v>0.000877335112466683</c:v>
                </c:pt>
                <c:pt idx="2">
                  <c:v>0.00112609815397016</c:v>
                </c:pt>
                <c:pt idx="3">
                  <c:v>0.00129603768226063</c:v>
                </c:pt>
                <c:pt idx="4">
                  <c:v>0.00149592798971282</c:v>
                </c:pt>
                <c:pt idx="5">
                  <c:v>0.00152478600826678</c:v>
                </c:pt>
                <c:pt idx="6">
                  <c:v>0.00169887696579964</c:v>
                </c:pt>
                <c:pt idx="7">
                  <c:v>0.00184529130579237</c:v>
                </c:pt>
                <c:pt idx="8">
                  <c:v>0.00193595377703785</c:v>
                </c:pt>
                <c:pt idx="9">
                  <c:v>0.00221687838069355</c:v>
                </c:pt>
                <c:pt idx="10">
                  <c:v>0.00225827085275238</c:v>
                </c:pt>
                <c:pt idx="11">
                  <c:v>0.00233591826121535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residuals!$A$15:$A$19</c:f>
              <c:numCache>
                <c:formatCode>General</c:formatCode>
                <c:ptCount val="5"/>
                <c:pt idx="0">
                  <c:v>-3450.0</c:v>
                </c:pt>
                <c:pt idx="1">
                  <c:v>-2760.0</c:v>
                </c:pt>
                <c:pt idx="2">
                  <c:v>-2070.0</c:v>
                </c:pt>
                <c:pt idx="3">
                  <c:v>-1380.0</c:v>
                </c:pt>
                <c:pt idx="4">
                  <c:v>-1000.0</c:v>
                </c:pt>
              </c:numCache>
            </c:numRef>
          </c:xVal>
          <c:yVal>
            <c:numRef>
              <c:f>residuals!$D$15:$D$19</c:f>
              <c:numCache>
                <c:formatCode>General</c:formatCode>
                <c:ptCount val="5"/>
                <c:pt idx="0">
                  <c:v>0.0</c:v>
                </c:pt>
                <c:pt idx="1">
                  <c:v>0.000957632662862016</c:v>
                </c:pt>
                <c:pt idx="2">
                  <c:v>0.00131249392501891</c:v>
                </c:pt>
                <c:pt idx="3">
                  <c:v>0.00176234545231969</c:v>
                </c:pt>
                <c:pt idx="4">
                  <c:v>0.00209693432450539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residuals!$A$20:$A$24</c:f>
              <c:numCache>
                <c:formatCode>General</c:formatCode>
                <c:ptCount val="5"/>
                <c:pt idx="0">
                  <c:v>3450.0</c:v>
                </c:pt>
                <c:pt idx="1">
                  <c:v>2760.0</c:v>
                </c:pt>
                <c:pt idx="2">
                  <c:v>2070.0</c:v>
                </c:pt>
                <c:pt idx="3">
                  <c:v>1380.0</c:v>
                </c:pt>
                <c:pt idx="4">
                  <c:v>1000.0</c:v>
                </c:pt>
              </c:numCache>
            </c:numRef>
          </c:xVal>
          <c:yVal>
            <c:numRef>
              <c:f>residuals!$D$20:$D$24</c:f>
              <c:numCache>
                <c:formatCode>General</c:formatCode>
                <c:ptCount val="5"/>
                <c:pt idx="0">
                  <c:v>0.0</c:v>
                </c:pt>
                <c:pt idx="1">
                  <c:v>0.000954315934733765</c:v>
                </c:pt>
                <c:pt idx="2">
                  <c:v>0.00130232579405447</c:v>
                </c:pt>
                <c:pt idx="3">
                  <c:v>0.00176195664149049</c:v>
                </c:pt>
                <c:pt idx="4">
                  <c:v>0.00195792186328127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residuals!$A$25:$A$27</c:f>
              <c:numCache>
                <c:formatCode>General</c:formatCode>
                <c:ptCount val="3"/>
                <c:pt idx="0">
                  <c:v>750.0</c:v>
                </c:pt>
                <c:pt idx="1">
                  <c:v>500.0</c:v>
                </c:pt>
                <c:pt idx="2">
                  <c:v>250.0</c:v>
                </c:pt>
              </c:numCache>
            </c:numRef>
          </c:xVal>
          <c:yVal>
            <c:numRef>
              <c:f>residuals!$D$25:$D$27</c:f>
              <c:numCache>
                <c:formatCode>General</c:formatCode>
                <c:ptCount val="3"/>
                <c:pt idx="0">
                  <c:v>0.00624707594277952</c:v>
                </c:pt>
                <c:pt idx="1">
                  <c:v>0.00757647748515495</c:v>
                </c:pt>
                <c:pt idx="2">
                  <c:v>0.010735667891074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65968"/>
        <c:axId val="2094769184"/>
      </c:scatterChart>
      <c:valAx>
        <c:axId val="20947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Current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69184"/>
        <c:crosses val="autoZero"/>
        <c:crossBetween val="midCat"/>
      </c:valAx>
      <c:valAx>
        <c:axId val="20947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Rel residual [unitless]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09025233232"/>
                  <c:y val="-0.0391926781064717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combinedBI!$B$2:$B$25</c:f>
              <c:numCache>
                <c:formatCode>General</c:formatCode>
                <c:ptCount val="24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2500.0</c:v>
                </c:pt>
                <c:pt idx="4">
                  <c:v>2450.0</c:v>
                </c:pt>
                <c:pt idx="5">
                  <c:v>2070.0</c:v>
                </c:pt>
                <c:pt idx="6">
                  <c:v>2000.0</c:v>
                </c:pt>
                <c:pt idx="7">
                  <c:v>1725.0</c:v>
                </c:pt>
                <c:pt idx="8">
                  <c:v>1500.0</c:v>
                </c:pt>
                <c:pt idx="9">
                  <c:v>1380.0</c:v>
                </c:pt>
                <c:pt idx="10">
                  <c:v>1035.0</c:v>
                </c:pt>
                <c:pt idx="11">
                  <c:v>1000.0</c:v>
                </c:pt>
                <c:pt idx="12">
                  <c:v>920.0</c:v>
                </c:pt>
                <c:pt idx="13">
                  <c:v>750.0</c:v>
                </c:pt>
                <c:pt idx="14">
                  <c:v>500.0</c:v>
                </c:pt>
                <c:pt idx="15">
                  <c:v>400.0</c:v>
                </c:pt>
                <c:pt idx="16">
                  <c:v>250.0</c:v>
                </c:pt>
                <c:pt idx="17">
                  <c:v>200.0</c:v>
                </c:pt>
                <c:pt idx="18">
                  <c:v>100.0</c:v>
                </c:pt>
                <c:pt idx="19">
                  <c:v>-3450.0</c:v>
                </c:pt>
                <c:pt idx="20">
                  <c:v>-2760.0</c:v>
                </c:pt>
                <c:pt idx="21">
                  <c:v>-2070.0</c:v>
                </c:pt>
                <c:pt idx="22">
                  <c:v>-1380.0</c:v>
                </c:pt>
                <c:pt idx="23">
                  <c:v>-1000.0</c:v>
                </c:pt>
              </c:numCache>
            </c:numRef>
          </c:xVal>
          <c:yVal>
            <c:numRef>
              <c:f>combinedBI!$C$2:$C$25</c:f>
              <c:numCache>
                <c:formatCode>General</c:formatCode>
                <c:ptCount val="24"/>
                <c:pt idx="0">
                  <c:v>40.766425</c:v>
                </c:pt>
                <c:pt idx="1">
                  <c:v>36.722</c:v>
                </c:pt>
                <c:pt idx="2">
                  <c:v>32.64776</c:v>
                </c:pt>
                <c:pt idx="3">
                  <c:v>29.577371</c:v>
                </c:pt>
                <c:pt idx="4">
                  <c:v>28.986899</c:v>
                </c:pt>
                <c:pt idx="5">
                  <c:v>24.49591</c:v>
                </c:pt>
                <c:pt idx="6">
                  <c:v>23.6685</c:v>
                </c:pt>
                <c:pt idx="7">
                  <c:v>20.417676</c:v>
                </c:pt>
                <c:pt idx="8">
                  <c:v>17.757338</c:v>
                </c:pt>
                <c:pt idx="9">
                  <c:v>16.338555</c:v>
                </c:pt>
                <c:pt idx="10">
                  <c:v>12.2577</c:v>
                </c:pt>
                <c:pt idx="11">
                  <c:v>11.842</c:v>
                </c:pt>
                <c:pt idx="12">
                  <c:v>10.8968</c:v>
                </c:pt>
                <c:pt idx="13">
                  <c:v>8.88509</c:v>
                </c:pt>
                <c:pt idx="14">
                  <c:v>5.925688999999999</c:v>
                </c:pt>
                <c:pt idx="15">
                  <c:v>4.7413</c:v>
                </c:pt>
                <c:pt idx="16">
                  <c:v>2.963995</c:v>
                </c:pt>
                <c:pt idx="17">
                  <c:v>2.37154</c:v>
                </c:pt>
                <c:pt idx="18">
                  <c:v>1.186416</c:v>
                </c:pt>
                <c:pt idx="19">
                  <c:v>-40.773017</c:v>
                </c:pt>
                <c:pt idx="20">
                  <c:v>-32.64968</c:v>
                </c:pt>
                <c:pt idx="21">
                  <c:v>-24.495961</c:v>
                </c:pt>
                <c:pt idx="22">
                  <c:v>-16.338</c:v>
                </c:pt>
                <c:pt idx="23">
                  <c:v>-11.8431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43168"/>
        <c:axId val="2094746560"/>
      </c:scatterChart>
      <c:valAx>
        <c:axId val="20947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Current [A]</a:t>
                </a:r>
              </a:p>
            </c:rich>
          </c:tx>
          <c:layout>
            <c:manualLayout>
              <c:xMode val="edge"/>
              <c:yMode val="edge"/>
              <c:x val="0.401890153582287"/>
              <c:y val="0.943699062019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46560"/>
        <c:crosses val="autoZero"/>
        <c:crossBetween val="midCat"/>
      </c:valAx>
      <c:valAx>
        <c:axId val="20947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Field [kG]</a:t>
                </a:r>
              </a:p>
            </c:rich>
          </c:tx>
          <c:layout>
            <c:manualLayout>
              <c:xMode val="edge"/>
              <c:yMode val="edge"/>
              <c:x val="0.024390243902439"/>
              <c:y val="0.188606827957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73797636795"/>
          <c:y val="0.1441603607645"/>
          <c:w val="0.764510700457233"/>
          <c:h val="0.7346551133881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combinedBI!$B$2:$B$20</c:f>
              <c:numCache>
                <c:formatCode>General</c:formatCode>
                <c:ptCount val="19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2500.0</c:v>
                </c:pt>
                <c:pt idx="4">
                  <c:v>2450.0</c:v>
                </c:pt>
                <c:pt idx="5">
                  <c:v>2070.0</c:v>
                </c:pt>
                <c:pt idx="6">
                  <c:v>2000.0</c:v>
                </c:pt>
                <c:pt idx="7">
                  <c:v>1725.0</c:v>
                </c:pt>
                <c:pt idx="8">
                  <c:v>1500.0</c:v>
                </c:pt>
                <c:pt idx="9">
                  <c:v>1380.0</c:v>
                </c:pt>
                <c:pt idx="10">
                  <c:v>1035.0</c:v>
                </c:pt>
                <c:pt idx="11">
                  <c:v>1000.0</c:v>
                </c:pt>
                <c:pt idx="12">
                  <c:v>920.0</c:v>
                </c:pt>
                <c:pt idx="13">
                  <c:v>750.0</c:v>
                </c:pt>
                <c:pt idx="14">
                  <c:v>500.0</c:v>
                </c:pt>
                <c:pt idx="15">
                  <c:v>400.0</c:v>
                </c:pt>
                <c:pt idx="16">
                  <c:v>250.0</c:v>
                </c:pt>
                <c:pt idx="17">
                  <c:v>200.0</c:v>
                </c:pt>
                <c:pt idx="18">
                  <c:v>100.0</c:v>
                </c:pt>
              </c:numCache>
            </c:numRef>
          </c:xVal>
          <c:yVal>
            <c:numRef>
              <c:f>combinedBI!$D$2:$D$20</c:f>
              <c:numCache>
                <c:formatCode>General</c:formatCode>
                <c:ptCount val="19"/>
                <c:pt idx="0">
                  <c:v>0.0</c:v>
                </c:pt>
                <c:pt idx="1">
                  <c:v>-0.0322175000000016</c:v>
                </c:pt>
                <c:pt idx="2">
                  <c:v>-0.0346199999999968</c:v>
                </c:pt>
                <c:pt idx="3">
                  <c:v>-0.0364833188405775</c:v>
                </c:pt>
                <c:pt idx="4">
                  <c:v>-0.0368290724637674</c:v>
                </c:pt>
                <c:pt idx="5">
                  <c:v>-0.0360549999999975</c:v>
                </c:pt>
                <c:pt idx="6">
                  <c:v>-0.035789855072462</c:v>
                </c:pt>
                <c:pt idx="7">
                  <c:v>-0.0344635000000011</c:v>
                </c:pt>
                <c:pt idx="8">
                  <c:v>-0.0328053913043469</c:v>
                </c:pt>
                <c:pt idx="9">
                  <c:v>-0.0319849999999988</c:v>
                </c:pt>
                <c:pt idx="10">
                  <c:v>-0.0277724999999993</c:v>
                </c:pt>
                <c:pt idx="11">
                  <c:v>-0.0256449275362307</c:v>
                </c:pt>
                <c:pt idx="12">
                  <c:v>-0.0257533333333324</c:v>
                </c:pt>
                <c:pt idx="13">
                  <c:v>-0.022823695652173</c:v>
                </c:pt>
                <c:pt idx="14">
                  <c:v>-0.0175114637681153</c:v>
                </c:pt>
                <c:pt idx="15">
                  <c:v>-0.0147579710144923</c:v>
                </c:pt>
                <c:pt idx="16">
                  <c:v>-0.0099062318840577</c:v>
                </c:pt>
                <c:pt idx="17">
                  <c:v>-0.00826898550724619</c:v>
                </c:pt>
                <c:pt idx="18">
                  <c:v>-0.00478049275362302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combinedBI!$B$21:$B$25</c:f>
              <c:numCache>
                <c:formatCode>General</c:formatCode>
                <c:ptCount val="5"/>
                <c:pt idx="0">
                  <c:v>-3450.0</c:v>
                </c:pt>
                <c:pt idx="1">
                  <c:v>-2760.0</c:v>
                </c:pt>
                <c:pt idx="2">
                  <c:v>-2070.0</c:v>
                </c:pt>
                <c:pt idx="3">
                  <c:v>-1380.0</c:v>
                </c:pt>
                <c:pt idx="4">
                  <c:v>-1000.0</c:v>
                </c:pt>
              </c:numCache>
            </c:numRef>
          </c:xVal>
          <c:yVal>
            <c:numRef>
              <c:f>combinedBI!$D$21:$D$25</c:f>
              <c:numCache>
                <c:formatCode>General</c:formatCode>
                <c:ptCount val="5"/>
                <c:pt idx="0">
                  <c:v>0.0</c:v>
                </c:pt>
                <c:pt idx="1">
                  <c:v>0.0312663999999927</c:v>
                </c:pt>
                <c:pt idx="2">
                  <c:v>0.0321508000000001</c:v>
                </c:pt>
                <c:pt idx="3">
                  <c:v>0.0287931999999991</c:v>
                </c:pt>
                <c:pt idx="4">
                  <c:v>0.0248342028985498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14304"/>
        <c:axId val="2094703376"/>
      </c:scatterChart>
      <c:valAx>
        <c:axId val="20947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Current [A]</a:t>
                </a:r>
              </a:p>
            </c:rich>
          </c:tx>
          <c:layout>
            <c:manualLayout>
              <c:xMode val="edge"/>
              <c:yMode val="edge"/>
              <c:x val="0.432562335958005"/>
              <c:y val="0.897198891805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03376"/>
        <c:crosses val="autoZero"/>
        <c:crossBetween val="midCat"/>
      </c:valAx>
      <c:valAx>
        <c:axId val="2094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Residual [kG]</a:t>
                </a:r>
              </a:p>
            </c:rich>
          </c:tx>
          <c:layout>
            <c:manualLayout>
              <c:xMode val="edge"/>
              <c:yMode val="edge"/>
              <c:x val="0.0152477763659466"/>
              <c:y val="0.333729355794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combinedBI!$B$2:$B$25</c:f>
              <c:numCache>
                <c:formatCode>General</c:formatCode>
                <c:ptCount val="24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2500.0</c:v>
                </c:pt>
                <c:pt idx="4">
                  <c:v>2450.0</c:v>
                </c:pt>
                <c:pt idx="5">
                  <c:v>2070.0</c:v>
                </c:pt>
                <c:pt idx="6">
                  <c:v>2000.0</c:v>
                </c:pt>
                <c:pt idx="7">
                  <c:v>1725.0</c:v>
                </c:pt>
                <c:pt idx="8">
                  <c:v>1500.0</c:v>
                </c:pt>
                <c:pt idx="9">
                  <c:v>1380.0</c:v>
                </c:pt>
                <c:pt idx="10">
                  <c:v>1035.0</c:v>
                </c:pt>
                <c:pt idx="11">
                  <c:v>1000.0</c:v>
                </c:pt>
                <c:pt idx="12">
                  <c:v>920.0</c:v>
                </c:pt>
                <c:pt idx="13">
                  <c:v>750.0</c:v>
                </c:pt>
                <c:pt idx="14">
                  <c:v>500.0</c:v>
                </c:pt>
                <c:pt idx="15">
                  <c:v>400.0</c:v>
                </c:pt>
                <c:pt idx="16">
                  <c:v>250.0</c:v>
                </c:pt>
                <c:pt idx="17">
                  <c:v>200.0</c:v>
                </c:pt>
                <c:pt idx="18">
                  <c:v>100.0</c:v>
                </c:pt>
                <c:pt idx="19">
                  <c:v>-3450.0</c:v>
                </c:pt>
                <c:pt idx="20">
                  <c:v>-2760.0</c:v>
                </c:pt>
                <c:pt idx="21">
                  <c:v>-2070.0</c:v>
                </c:pt>
                <c:pt idx="22">
                  <c:v>-1380.0</c:v>
                </c:pt>
                <c:pt idx="23">
                  <c:v>-1000.0</c:v>
                </c:pt>
              </c:numCache>
            </c:numRef>
          </c:xVal>
          <c:yVal>
            <c:numRef>
              <c:f>combinedBI!$E$2:$E$25</c:f>
              <c:numCache>
                <c:formatCode>General</c:formatCode>
                <c:ptCount val="24"/>
                <c:pt idx="0">
                  <c:v>0.0</c:v>
                </c:pt>
                <c:pt idx="1">
                  <c:v>-0.000877335112466683</c:v>
                </c:pt>
                <c:pt idx="2">
                  <c:v>-0.0010604096575078</c:v>
                </c:pt>
                <c:pt idx="3">
                  <c:v>-0.00123348754832123</c:v>
                </c:pt>
                <c:pt idx="4">
                  <c:v>-0.00127054199429085</c:v>
                </c:pt>
                <c:pt idx="5">
                  <c:v>-0.00147187836663335</c:v>
                </c:pt>
                <c:pt idx="6">
                  <c:v>-0.0015121302605768</c:v>
                </c:pt>
                <c:pt idx="7">
                  <c:v>-0.0016879247177789</c:v>
                </c:pt>
                <c:pt idx="8">
                  <c:v>-0.00184742731733478</c:v>
                </c:pt>
                <c:pt idx="9">
                  <c:v>-0.00195763946077231</c:v>
                </c:pt>
                <c:pt idx="10">
                  <c:v>-0.00226571869110839</c:v>
                </c:pt>
                <c:pt idx="11">
                  <c:v>-0.002165590908312</c:v>
                </c:pt>
                <c:pt idx="12">
                  <c:v>-0.00236338496928753</c:v>
                </c:pt>
                <c:pt idx="13">
                  <c:v>-0.00256876358620712</c:v>
                </c:pt>
                <c:pt idx="14">
                  <c:v>-0.00295517766256638</c:v>
                </c:pt>
                <c:pt idx="15">
                  <c:v>-0.00311264231634621</c:v>
                </c:pt>
                <c:pt idx="16">
                  <c:v>-0.00334218913461652</c:v>
                </c:pt>
                <c:pt idx="17">
                  <c:v>-0.0034867577638354</c:v>
                </c:pt>
                <c:pt idx="18">
                  <c:v>-0.00402935627437848</c:v>
                </c:pt>
                <c:pt idx="19">
                  <c:v>0.0</c:v>
                </c:pt>
                <c:pt idx="20">
                  <c:v>-0.000957632662862016</c:v>
                </c:pt>
                <c:pt idx="21">
                  <c:v>-0.00131249392501891</c:v>
                </c:pt>
                <c:pt idx="22">
                  <c:v>-0.00176234545231969</c:v>
                </c:pt>
                <c:pt idx="23">
                  <c:v>-0.00209693432450539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67648"/>
        <c:axId val="2094652848"/>
      </c:scatterChart>
      <c:valAx>
        <c:axId val="20946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Current [A]</a:t>
                </a:r>
              </a:p>
            </c:rich>
          </c:tx>
          <c:layout>
            <c:manualLayout>
              <c:xMode val="edge"/>
              <c:yMode val="edge"/>
              <c:x val="0.419852670349908"/>
              <c:y val="0.912640419947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52848"/>
        <c:crosses val="autoZero"/>
        <c:crossBetween val="midCat"/>
      </c:valAx>
      <c:valAx>
        <c:axId val="20946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Relative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residual [kG]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B/I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combinedBI!$B$2:$B$20</c:f>
              <c:numCache>
                <c:formatCode>General</c:formatCode>
                <c:ptCount val="19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2500.0</c:v>
                </c:pt>
                <c:pt idx="4">
                  <c:v>2450.0</c:v>
                </c:pt>
                <c:pt idx="5">
                  <c:v>2070.0</c:v>
                </c:pt>
                <c:pt idx="6">
                  <c:v>2000.0</c:v>
                </c:pt>
                <c:pt idx="7">
                  <c:v>1725.0</c:v>
                </c:pt>
                <c:pt idx="8">
                  <c:v>1500.0</c:v>
                </c:pt>
                <c:pt idx="9">
                  <c:v>1380.0</c:v>
                </c:pt>
                <c:pt idx="10">
                  <c:v>1035.0</c:v>
                </c:pt>
                <c:pt idx="11">
                  <c:v>1000.0</c:v>
                </c:pt>
                <c:pt idx="12">
                  <c:v>920.0</c:v>
                </c:pt>
                <c:pt idx="13">
                  <c:v>750.0</c:v>
                </c:pt>
                <c:pt idx="14">
                  <c:v>500.0</c:v>
                </c:pt>
                <c:pt idx="15">
                  <c:v>400.0</c:v>
                </c:pt>
                <c:pt idx="16">
                  <c:v>250.0</c:v>
                </c:pt>
                <c:pt idx="17">
                  <c:v>200.0</c:v>
                </c:pt>
                <c:pt idx="18">
                  <c:v>100.0</c:v>
                </c:pt>
              </c:numCache>
            </c:numRef>
          </c:xVal>
          <c:yVal>
            <c:numRef>
              <c:f>combinedBI!$G$2:$G$20</c:f>
              <c:numCache>
                <c:formatCode>General</c:formatCode>
                <c:ptCount val="19"/>
                <c:pt idx="0">
                  <c:v>0.0118163550724638</c:v>
                </c:pt>
                <c:pt idx="1">
                  <c:v>0.011826731078905</c:v>
                </c:pt>
                <c:pt idx="2">
                  <c:v>0.0118288985507246</c:v>
                </c:pt>
                <c:pt idx="3">
                  <c:v>0.0118309484</c:v>
                </c:pt>
                <c:pt idx="4">
                  <c:v>0.0118313873469388</c:v>
                </c:pt>
                <c:pt idx="5">
                  <c:v>0.0118337729468599</c:v>
                </c:pt>
                <c:pt idx="6">
                  <c:v>0.01183425</c:v>
                </c:pt>
                <c:pt idx="7">
                  <c:v>0.0118363339130435</c:v>
                </c:pt>
                <c:pt idx="8">
                  <c:v>0.0118382253333333</c:v>
                </c:pt>
                <c:pt idx="9">
                  <c:v>0.0118395326086956</c:v>
                </c:pt>
                <c:pt idx="10">
                  <c:v>0.0118431884057971</c:v>
                </c:pt>
                <c:pt idx="11">
                  <c:v>0.011842</c:v>
                </c:pt>
                <c:pt idx="12">
                  <c:v>0.011844347826087</c:v>
                </c:pt>
                <c:pt idx="13">
                  <c:v>0.0118467866666667</c:v>
                </c:pt>
                <c:pt idx="14">
                  <c:v>0.011851378</c:v>
                </c:pt>
                <c:pt idx="15">
                  <c:v>0.01185325</c:v>
                </c:pt>
                <c:pt idx="16">
                  <c:v>0.01185598</c:v>
                </c:pt>
                <c:pt idx="17">
                  <c:v>0.0118577</c:v>
                </c:pt>
                <c:pt idx="18">
                  <c:v>0.01186416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combinedBI!$B$21:$B$25</c:f>
              <c:numCache>
                <c:formatCode>General</c:formatCode>
                <c:ptCount val="5"/>
                <c:pt idx="0">
                  <c:v>-3450.0</c:v>
                </c:pt>
                <c:pt idx="1">
                  <c:v>-2760.0</c:v>
                </c:pt>
                <c:pt idx="2">
                  <c:v>-2070.0</c:v>
                </c:pt>
                <c:pt idx="3">
                  <c:v>-1380.0</c:v>
                </c:pt>
                <c:pt idx="4">
                  <c:v>-1000.0</c:v>
                </c:pt>
              </c:numCache>
            </c:numRef>
          </c:xVal>
          <c:yVal>
            <c:numRef>
              <c:f>combinedBI!$G$21:$G$25</c:f>
              <c:numCache>
                <c:formatCode>General</c:formatCode>
                <c:ptCount val="5"/>
                <c:pt idx="0">
                  <c:v>0.0118182657971014</c:v>
                </c:pt>
                <c:pt idx="1">
                  <c:v>0.0118295942028985</c:v>
                </c:pt>
                <c:pt idx="2">
                  <c:v>0.0118337975845411</c:v>
                </c:pt>
                <c:pt idx="3">
                  <c:v>0.0118391304347826</c:v>
                </c:pt>
                <c:pt idx="4">
                  <c:v>0.0118431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08352"/>
        <c:axId val="2094595152"/>
      </c:scatterChart>
      <c:valAx>
        <c:axId val="20946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Current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95152"/>
        <c:crosses val="autoZero"/>
        <c:crossBetween val="midCat"/>
      </c:valAx>
      <c:valAx>
        <c:axId val="20945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B/I [kG/A]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combinedBI!$B$2:$B$20</c:f>
              <c:numCache>
                <c:formatCode>General</c:formatCode>
                <c:ptCount val="19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2500.0</c:v>
                </c:pt>
                <c:pt idx="4">
                  <c:v>2450.0</c:v>
                </c:pt>
                <c:pt idx="5">
                  <c:v>2070.0</c:v>
                </c:pt>
                <c:pt idx="6">
                  <c:v>2000.0</c:v>
                </c:pt>
                <c:pt idx="7">
                  <c:v>1725.0</c:v>
                </c:pt>
                <c:pt idx="8">
                  <c:v>1500.0</c:v>
                </c:pt>
                <c:pt idx="9">
                  <c:v>1380.0</c:v>
                </c:pt>
                <c:pt idx="10">
                  <c:v>1035.0</c:v>
                </c:pt>
                <c:pt idx="11">
                  <c:v>1000.0</c:v>
                </c:pt>
                <c:pt idx="12">
                  <c:v>920.0</c:v>
                </c:pt>
                <c:pt idx="13">
                  <c:v>750.0</c:v>
                </c:pt>
                <c:pt idx="14">
                  <c:v>500.0</c:v>
                </c:pt>
                <c:pt idx="15">
                  <c:v>400.0</c:v>
                </c:pt>
                <c:pt idx="16">
                  <c:v>250.0</c:v>
                </c:pt>
                <c:pt idx="17">
                  <c:v>200.0</c:v>
                </c:pt>
                <c:pt idx="18">
                  <c:v>100.0</c:v>
                </c:pt>
              </c:numCache>
            </c:numRef>
          </c:xVal>
          <c:yVal>
            <c:numRef>
              <c:f>combinedBI!$S$2:$S$20</c:f>
              <c:numCache>
                <c:formatCode>General</c:formatCode>
                <c:ptCount val="19"/>
                <c:pt idx="0">
                  <c:v>0.0118163550724638</c:v>
                </c:pt>
                <c:pt idx="1">
                  <c:v>0.011826731078905</c:v>
                </c:pt>
                <c:pt idx="2">
                  <c:v>0.0118288985507246</c:v>
                </c:pt>
                <c:pt idx="3">
                  <c:v>0.0118309484</c:v>
                </c:pt>
                <c:pt idx="4">
                  <c:v>0.0118313873469388</c:v>
                </c:pt>
                <c:pt idx="5">
                  <c:v>0.0118337729468599</c:v>
                </c:pt>
                <c:pt idx="6">
                  <c:v>0.01183425</c:v>
                </c:pt>
                <c:pt idx="7">
                  <c:v>0.0118363339130435</c:v>
                </c:pt>
                <c:pt idx="8">
                  <c:v>0.0118382253333333</c:v>
                </c:pt>
                <c:pt idx="9">
                  <c:v>0.0118395326086956</c:v>
                </c:pt>
                <c:pt idx="10">
                  <c:v>0.0118431884057971</c:v>
                </c:pt>
                <c:pt idx="11">
                  <c:v>0.011842</c:v>
                </c:pt>
                <c:pt idx="12">
                  <c:v>0.011844347826087</c:v>
                </c:pt>
                <c:pt idx="13">
                  <c:v>0.0118467866666667</c:v>
                </c:pt>
                <c:pt idx="14">
                  <c:v>0.011851378</c:v>
                </c:pt>
                <c:pt idx="15">
                  <c:v>0.01185325</c:v>
                </c:pt>
                <c:pt idx="16">
                  <c:v>0.01185598</c:v>
                </c:pt>
                <c:pt idx="17">
                  <c:v>0.0118577</c:v>
                </c:pt>
                <c:pt idx="18">
                  <c:v>0.01186416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1270">
                <a:noFill/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combinedBI!$B$2:$B$20</c:f>
              <c:numCache>
                <c:formatCode>General</c:formatCode>
                <c:ptCount val="19"/>
                <c:pt idx="0">
                  <c:v>3450.0</c:v>
                </c:pt>
                <c:pt idx="1">
                  <c:v>3105.0</c:v>
                </c:pt>
                <c:pt idx="2">
                  <c:v>2760.0</c:v>
                </c:pt>
                <c:pt idx="3">
                  <c:v>2500.0</c:v>
                </c:pt>
                <c:pt idx="4">
                  <c:v>2450.0</c:v>
                </c:pt>
                <c:pt idx="5">
                  <c:v>2070.0</c:v>
                </c:pt>
                <c:pt idx="6">
                  <c:v>2000.0</c:v>
                </c:pt>
                <c:pt idx="7">
                  <c:v>1725.0</c:v>
                </c:pt>
                <c:pt idx="8">
                  <c:v>1500.0</c:v>
                </c:pt>
                <c:pt idx="9">
                  <c:v>1380.0</c:v>
                </c:pt>
                <c:pt idx="10">
                  <c:v>1035.0</c:v>
                </c:pt>
                <c:pt idx="11">
                  <c:v>1000.0</c:v>
                </c:pt>
                <c:pt idx="12">
                  <c:v>920.0</c:v>
                </c:pt>
                <c:pt idx="13">
                  <c:v>750.0</c:v>
                </c:pt>
                <c:pt idx="14">
                  <c:v>500.0</c:v>
                </c:pt>
                <c:pt idx="15">
                  <c:v>400.0</c:v>
                </c:pt>
                <c:pt idx="16">
                  <c:v>250.0</c:v>
                </c:pt>
                <c:pt idx="17">
                  <c:v>200.0</c:v>
                </c:pt>
                <c:pt idx="18">
                  <c:v>100.0</c:v>
                </c:pt>
              </c:numCache>
            </c:numRef>
          </c:xVal>
          <c:yVal>
            <c:numRef>
              <c:f>combinedBI!$T$2:$T$20</c:f>
              <c:numCache>
                <c:formatCode>General</c:formatCode>
                <c:ptCount val="19"/>
                <c:pt idx="0">
                  <c:v>0.011845881</c:v>
                </c:pt>
                <c:pt idx="1">
                  <c:v>0.011845881</c:v>
                </c:pt>
                <c:pt idx="2">
                  <c:v>0.011845881</c:v>
                </c:pt>
                <c:pt idx="3">
                  <c:v>0.011845881</c:v>
                </c:pt>
                <c:pt idx="4">
                  <c:v>0.011845881</c:v>
                </c:pt>
                <c:pt idx="5">
                  <c:v>0.011845881</c:v>
                </c:pt>
                <c:pt idx="6">
                  <c:v>0.011845881</c:v>
                </c:pt>
                <c:pt idx="7">
                  <c:v>0.011845881</c:v>
                </c:pt>
                <c:pt idx="8">
                  <c:v>0.011845881</c:v>
                </c:pt>
                <c:pt idx="9">
                  <c:v>0.011845881</c:v>
                </c:pt>
                <c:pt idx="10">
                  <c:v>0.011845881</c:v>
                </c:pt>
                <c:pt idx="11">
                  <c:v>0.011845881</c:v>
                </c:pt>
                <c:pt idx="12">
                  <c:v>0.011845881</c:v>
                </c:pt>
                <c:pt idx="13">
                  <c:v>0.011845881</c:v>
                </c:pt>
                <c:pt idx="14">
                  <c:v>0.011845881</c:v>
                </c:pt>
                <c:pt idx="15">
                  <c:v>0.011845881</c:v>
                </c:pt>
                <c:pt idx="16">
                  <c:v>0.011845881</c:v>
                </c:pt>
                <c:pt idx="17">
                  <c:v>0.011845881</c:v>
                </c:pt>
                <c:pt idx="18">
                  <c:v>0.011845881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60192"/>
        <c:axId val="2094563584"/>
      </c:scatterChart>
      <c:valAx>
        <c:axId val="20945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Current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63584"/>
        <c:crosses val="autoZero"/>
        <c:crossBetween val="midCat"/>
      </c:valAx>
      <c:valAx>
        <c:axId val="20945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B/I [kG/A]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29</xdr:row>
      <xdr:rowOff>196850</xdr:rowOff>
    </xdr:from>
    <xdr:to>
      <xdr:col>19</xdr:col>
      <xdr:colOff>127000</xdr:colOff>
      <xdr:row>53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42</xdr:row>
      <xdr:rowOff>31750</xdr:rowOff>
    </xdr:from>
    <xdr:to>
      <xdr:col>7</xdr:col>
      <xdr:colOff>647700</xdr:colOff>
      <xdr:row>62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76200</xdr:rowOff>
    </xdr:from>
    <xdr:to>
      <xdr:col>13</xdr:col>
      <xdr:colOff>393700</xdr:colOff>
      <xdr:row>21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23</xdr:row>
      <xdr:rowOff>120650</xdr:rowOff>
    </xdr:from>
    <xdr:to>
      <xdr:col>13</xdr:col>
      <xdr:colOff>76200</xdr:colOff>
      <xdr:row>52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48</xdr:row>
      <xdr:rowOff>101600</xdr:rowOff>
    </xdr:from>
    <xdr:to>
      <xdr:col>14</xdr:col>
      <xdr:colOff>495300</xdr:colOff>
      <xdr:row>79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26</xdr:row>
      <xdr:rowOff>95250</xdr:rowOff>
    </xdr:from>
    <xdr:to>
      <xdr:col>14</xdr:col>
      <xdr:colOff>342900</xdr:colOff>
      <xdr:row>50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44</xdr:row>
      <xdr:rowOff>57150</xdr:rowOff>
    </xdr:from>
    <xdr:to>
      <xdr:col>6</xdr:col>
      <xdr:colOff>0</xdr:colOff>
      <xdr:row>68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1</xdr:row>
      <xdr:rowOff>25400</xdr:rowOff>
    </xdr:from>
    <xdr:to>
      <xdr:col>16</xdr:col>
      <xdr:colOff>393700</xdr:colOff>
      <xdr:row>25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800100</xdr:colOff>
      <xdr:row>7</xdr:row>
      <xdr:rowOff>19050</xdr:rowOff>
    </xdr:from>
    <xdr:to>
      <xdr:col>30</xdr:col>
      <xdr:colOff>660400</xdr:colOff>
      <xdr:row>33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317500</xdr:colOff>
      <xdr:row>14</xdr:row>
      <xdr:rowOff>88900</xdr:rowOff>
    </xdr:from>
    <xdr:to>
      <xdr:col>24</xdr:col>
      <xdr:colOff>774700</xdr:colOff>
      <xdr:row>46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0.21223</cdr:x>
      <cdr:y>0.35534</cdr:y>
    </cdr:from>
    <cdr:to>
      <cdr:x>0.83453</cdr:x>
      <cdr:y>0.38447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498600" y="2324100"/>
          <a:ext cx="4394200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val="DAE3F3">
            <a:alpha val="50196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</xdr:row>
      <xdr:rowOff>190500</xdr:rowOff>
    </xdr:from>
    <xdr:to>
      <xdr:col>19</xdr:col>
      <xdr:colOff>431800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762000</xdr:colOff>
      <xdr:row>2</xdr:row>
      <xdr:rowOff>38100</xdr:rowOff>
    </xdr:from>
    <xdr:to>
      <xdr:col>20</xdr:col>
      <xdr:colOff>381000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17</xdr:row>
      <xdr:rowOff>152400</xdr:rowOff>
    </xdr:from>
    <xdr:to>
      <xdr:col>20</xdr:col>
      <xdr:colOff>711200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23</xdr:row>
      <xdr:rowOff>38100</xdr:rowOff>
    </xdr:from>
    <xdr:to>
      <xdr:col>9</xdr:col>
      <xdr:colOff>495300</xdr:colOff>
      <xdr:row>36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E4" sqref="E4"/>
    </sheetView>
  </sheetViews>
  <sheetFormatPr baseColWidth="10" defaultRowHeight="16" x14ac:dyDescent="0.2"/>
  <cols>
    <col min="2" max="2" width="12" bestFit="1" customWidth="1"/>
    <col min="8" max="8" width="15.5" bestFit="1" customWidth="1"/>
    <col min="10" max="10" width="16.33203125" bestFit="1" customWidth="1"/>
    <col min="11" max="11" width="16.33203125" customWidth="1"/>
    <col min="13" max="13" width="12.5" bestFit="1" customWidth="1"/>
  </cols>
  <sheetData>
    <row r="1" spans="1:20" x14ac:dyDescent="0.2">
      <c r="A1" t="s">
        <v>7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17</v>
      </c>
      <c r="I1" t="s">
        <v>8</v>
      </c>
      <c r="J1" t="s">
        <v>23</v>
      </c>
      <c r="K1" t="s">
        <v>32</v>
      </c>
      <c r="M1" t="s">
        <v>22</v>
      </c>
      <c r="N1" t="s">
        <v>18</v>
      </c>
      <c r="O1" t="s">
        <v>19</v>
      </c>
      <c r="P1" t="s">
        <v>19</v>
      </c>
      <c r="Q1">
        <v>2026</v>
      </c>
    </row>
    <row r="2" spans="1:20" x14ac:dyDescent="0.2">
      <c r="A2">
        <f>B2*C2</f>
        <v>3450</v>
      </c>
      <c r="B2">
        <v>1</v>
      </c>
      <c r="C2">
        <v>3450</v>
      </c>
      <c r="D2">
        <v>40.766424999999998</v>
      </c>
      <c r="F2">
        <v>7</v>
      </c>
      <c r="H2">
        <f>(D2-E2)/D2</f>
        <v>1</v>
      </c>
      <c r="I2">
        <f>D2*B2</f>
        <v>40.766424999999998</v>
      </c>
      <c r="K2">
        <f>(D2-D14)/D2</f>
        <v>-1.6170169447050645E-4</v>
      </c>
      <c r="N2">
        <v>3000</v>
      </c>
    </row>
    <row r="3" spans="1:20" x14ac:dyDescent="0.2">
      <c r="A3">
        <f t="shared" ref="A3:A28" si="0">B3*C3</f>
        <v>3105</v>
      </c>
      <c r="B3">
        <v>1</v>
      </c>
      <c r="C3">
        <v>3105</v>
      </c>
      <c r="D3">
        <v>36.722000000000001</v>
      </c>
      <c r="F3">
        <v>7</v>
      </c>
      <c r="H3">
        <f t="shared" ref="H3:H28" si="1">(D3-E3)/D3</f>
        <v>1</v>
      </c>
      <c r="I3">
        <f t="shared" ref="I3:I28" si="2">D3*B3</f>
        <v>36.722000000000001</v>
      </c>
      <c r="M3">
        <f>(O3*10-D4)/D4</f>
        <v>-6.5758227121467361E-5</v>
      </c>
      <c r="N3">
        <v>2760</v>
      </c>
      <c r="O3">
        <v>3.2647759999999999</v>
      </c>
      <c r="P3">
        <v>6</v>
      </c>
    </row>
    <row r="4" spans="1:20" x14ac:dyDescent="0.2">
      <c r="A4">
        <f t="shared" si="0"/>
        <v>2760</v>
      </c>
      <c r="B4">
        <v>1</v>
      </c>
      <c r="C4">
        <v>2760</v>
      </c>
      <c r="D4">
        <v>32.649906999999999</v>
      </c>
      <c r="E4">
        <v>32.64958</v>
      </c>
      <c r="F4">
        <v>7</v>
      </c>
      <c r="G4">
        <v>6</v>
      </c>
      <c r="H4">
        <f t="shared" si="1"/>
        <v>1.0015342463261349E-5</v>
      </c>
      <c r="I4">
        <f t="shared" si="2"/>
        <v>32.649906999999999</v>
      </c>
      <c r="K4">
        <f>(D4-D15)/D4</f>
        <v>6.952546603039933E-6</v>
      </c>
      <c r="N4">
        <v>2500</v>
      </c>
      <c r="O4">
        <v>2.9577371000000001</v>
      </c>
      <c r="P4">
        <v>6</v>
      </c>
      <c r="Q4">
        <v>2.9577300000000002</v>
      </c>
    </row>
    <row r="5" spans="1:20" x14ac:dyDescent="0.2">
      <c r="A5">
        <f t="shared" si="0"/>
        <v>2450</v>
      </c>
      <c r="B5">
        <v>1</v>
      </c>
      <c r="C5">
        <v>2450</v>
      </c>
      <c r="D5">
        <v>28.987639000000001</v>
      </c>
      <c r="E5">
        <v>28.986699999999999</v>
      </c>
      <c r="F5">
        <v>6</v>
      </c>
      <c r="G5">
        <v>2026</v>
      </c>
      <c r="H5">
        <f t="shared" si="1"/>
        <v>3.2393117632052258E-5</v>
      </c>
      <c r="I5">
        <f t="shared" si="2"/>
        <v>28.987639000000001</v>
      </c>
      <c r="M5">
        <f>(O5*10-D5)/D5</f>
        <v>-2.5528122521479138E-5</v>
      </c>
      <c r="N5">
        <v>2450</v>
      </c>
      <c r="O5">
        <v>2.8986898999999999</v>
      </c>
      <c r="P5">
        <v>6</v>
      </c>
      <c r="Q5">
        <v>2.8986800000000001</v>
      </c>
    </row>
    <row r="6" spans="1:20" x14ac:dyDescent="0.2">
      <c r="A6">
        <f t="shared" si="0"/>
        <v>2070</v>
      </c>
      <c r="B6">
        <v>1</v>
      </c>
      <c r="C6">
        <v>2070</v>
      </c>
      <c r="D6">
        <v>24.496500000000001</v>
      </c>
      <c r="E6">
        <v>24.4956</v>
      </c>
      <c r="F6">
        <v>6</v>
      </c>
      <c r="G6">
        <v>2026</v>
      </c>
      <c r="H6">
        <f t="shared" si="1"/>
        <v>3.6739942440816246E-5</v>
      </c>
      <c r="I6">
        <f t="shared" si="2"/>
        <v>24.496500000000001</v>
      </c>
      <c r="K6">
        <f>(D6-D16)/D6</f>
        <v>2.2003143306180276E-5</v>
      </c>
      <c r="M6">
        <f>(O6*10-D6)/D6</f>
        <v>-2.4085073377932884E-5</v>
      </c>
      <c r="N6">
        <v>2070</v>
      </c>
      <c r="O6">
        <v>2.4495909999999999</v>
      </c>
      <c r="P6">
        <v>6</v>
      </c>
      <c r="Q6">
        <v>2.4495800000000001</v>
      </c>
    </row>
    <row r="7" spans="1:20" x14ac:dyDescent="0.2">
      <c r="A7">
        <f t="shared" si="0"/>
        <v>2000</v>
      </c>
      <c r="B7">
        <v>1</v>
      </c>
      <c r="C7">
        <v>2000</v>
      </c>
      <c r="D7">
        <v>23.668800000000001</v>
      </c>
      <c r="E7">
        <v>23.668399999999998</v>
      </c>
      <c r="F7">
        <v>6</v>
      </c>
      <c r="G7">
        <v>2026</v>
      </c>
      <c r="H7">
        <f t="shared" si="1"/>
        <v>1.6899885080892164E-5</v>
      </c>
      <c r="I7">
        <f t="shared" si="2"/>
        <v>23.668800000000001</v>
      </c>
      <c r="M7">
        <f>(O7*10-D7)/D7</f>
        <v>-1.2674913810706649E-5</v>
      </c>
      <c r="N7">
        <v>2000</v>
      </c>
      <c r="O7">
        <v>2.3668499999999999</v>
      </c>
      <c r="P7">
        <v>6</v>
      </c>
      <c r="Q7">
        <v>2.3668499999999999</v>
      </c>
    </row>
    <row r="8" spans="1:20" x14ac:dyDescent="0.2">
      <c r="A8">
        <f t="shared" si="0"/>
        <v>1725</v>
      </c>
      <c r="B8">
        <v>1</v>
      </c>
      <c r="C8">
        <v>1725</v>
      </c>
      <c r="D8">
        <v>20.417899999999999</v>
      </c>
      <c r="E8">
        <v>20.417200000000001</v>
      </c>
      <c r="F8">
        <v>6</v>
      </c>
      <c r="G8">
        <v>2026</v>
      </c>
      <c r="H8">
        <f t="shared" si="1"/>
        <v>3.4283643273714173E-5</v>
      </c>
      <c r="I8">
        <f t="shared" si="2"/>
        <v>20.417899999999999</v>
      </c>
      <c r="M8">
        <f t="shared" ref="M8:M10" si="3">(O8*10-D8)/D8</f>
        <v>-1.0970765847581575E-5</v>
      </c>
      <c r="N8">
        <v>1725</v>
      </c>
      <c r="O8">
        <v>2.0417676</v>
      </c>
      <c r="P8">
        <v>6</v>
      </c>
      <c r="Q8">
        <v>2.04175</v>
      </c>
    </row>
    <row r="9" spans="1:20" x14ac:dyDescent="0.2">
      <c r="A9">
        <f t="shared" si="0"/>
        <v>1500</v>
      </c>
      <c r="B9">
        <v>1</v>
      </c>
      <c r="C9">
        <v>1500</v>
      </c>
      <c r="D9">
        <v>17.757300000000001</v>
      </c>
      <c r="E9">
        <v>17.757200000000001</v>
      </c>
      <c r="F9">
        <v>6</v>
      </c>
      <c r="G9">
        <v>2026</v>
      </c>
      <c r="H9">
        <f t="shared" si="1"/>
        <v>5.631486768808712E-6</v>
      </c>
      <c r="I9">
        <f t="shared" si="2"/>
        <v>17.757300000000001</v>
      </c>
      <c r="M9">
        <f t="shared" si="3"/>
        <v>2.1399649721513117E-6</v>
      </c>
      <c r="N9">
        <v>1500</v>
      </c>
      <c r="O9">
        <v>1.7757338</v>
      </c>
      <c r="P9">
        <v>6</v>
      </c>
      <c r="Q9">
        <v>1.77572</v>
      </c>
    </row>
    <row r="10" spans="1:20" x14ac:dyDescent="0.2">
      <c r="A10">
        <f t="shared" si="0"/>
        <v>1380</v>
      </c>
      <c r="B10">
        <v>1</v>
      </c>
      <c r="C10">
        <v>1380</v>
      </c>
      <c r="D10">
        <v>16.338200000000001</v>
      </c>
      <c r="F10">
        <v>2026</v>
      </c>
      <c r="H10">
        <f t="shared" si="1"/>
        <v>1</v>
      </c>
      <c r="I10">
        <f t="shared" si="2"/>
        <v>16.338200000000001</v>
      </c>
      <c r="K10">
        <f>(D10-D17)/D10</f>
        <v>1.2241250566129309E-5</v>
      </c>
      <c r="M10">
        <f t="shared" si="3"/>
        <v>2.1728219754868653E-5</v>
      </c>
      <c r="N10">
        <v>1380</v>
      </c>
      <c r="O10">
        <v>1.6338554999999999</v>
      </c>
      <c r="P10">
        <v>6</v>
      </c>
      <c r="Q10">
        <v>1.6337999999999999</v>
      </c>
    </row>
    <row r="11" spans="1:20" x14ac:dyDescent="0.2">
      <c r="A11">
        <f t="shared" si="0"/>
        <v>1035</v>
      </c>
      <c r="B11">
        <v>1</v>
      </c>
      <c r="C11">
        <v>1035</v>
      </c>
      <c r="D11">
        <v>12.257099999999999</v>
      </c>
      <c r="F11">
        <v>2026</v>
      </c>
      <c r="H11">
        <f t="shared" si="1"/>
        <v>1</v>
      </c>
      <c r="I11">
        <f t="shared" si="2"/>
        <v>12.257099999999999</v>
      </c>
      <c r="M11">
        <f>(Q11*10-D11)/D11</f>
        <v>4.8951220109192062E-5</v>
      </c>
      <c r="N11">
        <v>1035</v>
      </c>
      <c r="Q11">
        <v>1.22577</v>
      </c>
    </row>
    <row r="12" spans="1:20" x14ac:dyDescent="0.2">
      <c r="A12">
        <f t="shared" si="0"/>
        <v>1000</v>
      </c>
      <c r="B12">
        <v>1</v>
      </c>
      <c r="C12">
        <v>1000</v>
      </c>
      <c r="D12">
        <v>11.8431</v>
      </c>
      <c r="F12">
        <v>2026</v>
      </c>
      <c r="H12">
        <f t="shared" si="1"/>
        <v>1</v>
      </c>
      <c r="I12">
        <f t="shared" si="2"/>
        <v>11.8431</v>
      </c>
      <c r="K12">
        <f>(D12-D18)/D12</f>
        <v>0</v>
      </c>
      <c r="M12">
        <f t="shared" ref="M12:M13" si="4">(Q12*10-D12)/D12</f>
        <v>-9.2881086877674685E-5</v>
      </c>
      <c r="N12">
        <v>1000</v>
      </c>
      <c r="Q12">
        <v>1.1841999999999999</v>
      </c>
    </row>
    <row r="13" spans="1:20" x14ac:dyDescent="0.2">
      <c r="A13">
        <f t="shared" si="0"/>
        <v>920</v>
      </c>
      <c r="B13">
        <v>1</v>
      </c>
      <c r="C13">
        <v>920</v>
      </c>
      <c r="D13">
        <v>10.8965</v>
      </c>
      <c r="F13">
        <v>2026</v>
      </c>
      <c r="H13">
        <f t="shared" si="1"/>
        <v>1</v>
      </c>
      <c r="I13">
        <f t="shared" si="2"/>
        <v>10.8965</v>
      </c>
      <c r="M13">
        <f t="shared" si="4"/>
        <v>2.7531776258367442E-5</v>
      </c>
      <c r="N13">
        <v>920</v>
      </c>
      <c r="Q13">
        <v>1.08968</v>
      </c>
    </row>
    <row r="14" spans="1:20" x14ac:dyDescent="0.2">
      <c r="A14">
        <f t="shared" si="0"/>
        <v>-3450</v>
      </c>
      <c r="B14">
        <v>-1</v>
      </c>
      <c r="C14">
        <v>3450</v>
      </c>
      <c r="D14">
        <v>40.773017000000003</v>
      </c>
      <c r="F14">
        <v>7</v>
      </c>
      <c r="H14">
        <f t="shared" si="1"/>
        <v>1</v>
      </c>
      <c r="I14">
        <f t="shared" si="2"/>
        <v>-40.773017000000003</v>
      </c>
      <c r="N14">
        <v>750</v>
      </c>
      <c r="O14">
        <v>0.88850899999999999</v>
      </c>
      <c r="P14">
        <v>4</v>
      </c>
    </row>
    <row r="15" spans="1:20" x14ac:dyDescent="0.2">
      <c r="A15">
        <f t="shared" si="0"/>
        <v>-2760</v>
      </c>
      <c r="B15">
        <v>-1</v>
      </c>
      <c r="C15">
        <v>2760</v>
      </c>
      <c r="D15">
        <v>32.649679999999996</v>
      </c>
      <c r="E15">
        <v>32.6494</v>
      </c>
      <c r="F15">
        <v>7</v>
      </c>
      <c r="G15">
        <v>6</v>
      </c>
      <c r="H15">
        <f t="shared" si="1"/>
        <v>8.5758880330988026E-6</v>
      </c>
      <c r="I15">
        <f t="shared" si="2"/>
        <v>-32.649679999999996</v>
      </c>
      <c r="N15">
        <v>500</v>
      </c>
      <c r="O15">
        <v>0.59256889999999995</v>
      </c>
      <c r="P15">
        <v>4</v>
      </c>
    </row>
    <row r="16" spans="1:20" x14ac:dyDescent="0.2">
      <c r="A16">
        <f t="shared" si="0"/>
        <v>-2070</v>
      </c>
      <c r="B16">
        <v>-1</v>
      </c>
      <c r="C16">
        <v>2070</v>
      </c>
      <c r="D16">
        <v>24.495961000000001</v>
      </c>
      <c r="E16">
        <v>24.4953</v>
      </c>
      <c r="F16">
        <v>6</v>
      </c>
      <c r="G16" s="1">
        <v>2026</v>
      </c>
      <c r="H16">
        <f t="shared" si="1"/>
        <v>2.6984040348566476E-5</v>
      </c>
      <c r="I16">
        <f t="shared" si="2"/>
        <v>-24.495961000000001</v>
      </c>
      <c r="N16">
        <v>400</v>
      </c>
      <c r="O16">
        <v>0.47413</v>
      </c>
      <c r="P16">
        <v>4</v>
      </c>
      <c r="R16" t="s">
        <v>20</v>
      </c>
      <c r="S16">
        <v>0.47409259999999998</v>
      </c>
      <c r="T16">
        <f>S16-O16</f>
        <v>-3.740000000002075E-5</v>
      </c>
    </row>
    <row r="17" spans="1:20" x14ac:dyDescent="0.2">
      <c r="A17">
        <f t="shared" si="0"/>
        <v>-1380</v>
      </c>
      <c r="B17">
        <v>-1</v>
      </c>
      <c r="C17">
        <v>1380</v>
      </c>
      <c r="D17">
        <v>16.338000000000001</v>
      </c>
      <c r="E17">
        <v>16.337399999999999</v>
      </c>
      <c r="F17">
        <v>6</v>
      </c>
      <c r="G17">
        <v>2026</v>
      </c>
      <c r="H17">
        <f t="shared" si="1"/>
        <v>3.6724201248754704E-5</v>
      </c>
      <c r="I17">
        <f t="shared" si="2"/>
        <v>-16.338000000000001</v>
      </c>
      <c r="N17">
        <v>250</v>
      </c>
      <c r="O17">
        <v>0.29639949999999998</v>
      </c>
      <c r="P17">
        <v>3</v>
      </c>
    </row>
    <row r="18" spans="1:20" x14ac:dyDescent="0.2">
      <c r="A18">
        <f t="shared" si="0"/>
        <v>-1000</v>
      </c>
      <c r="B18">
        <v>-1</v>
      </c>
      <c r="C18">
        <v>1000</v>
      </c>
      <c r="D18">
        <v>11.8431</v>
      </c>
      <c r="F18">
        <v>2026</v>
      </c>
      <c r="H18">
        <f t="shared" si="1"/>
        <v>1</v>
      </c>
      <c r="I18">
        <f t="shared" si="2"/>
        <v>-11.8431</v>
      </c>
      <c r="N18">
        <v>200</v>
      </c>
      <c r="O18">
        <v>0.237154</v>
      </c>
      <c r="P18">
        <v>3</v>
      </c>
      <c r="R18" t="s">
        <v>21</v>
      </c>
      <c r="S18">
        <v>0.23710829999999999</v>
      </c>
      <c r="T18">
        <f>S18-O18</f>
        <v>-4.5700000000009622E-5</v>
      </c>
    </row>
    <row r="19" spans="1:20" x14ac:dyDescent="0.2">
      <c r="A19">
        <f t="shared" si="0"/>
        <v>3450</v>
      </c>
      <c r="B19">
        <v>1</v>
      </c>
      <c r="C19">
        <v>3450</v>
      </c>
      <c r="D19">
        <v>40.773532000000003</v>
      </c>
      <c r="F19">
        <v>7</v>
      </c>
      <c r="H19">
        <f t="shared" si="1"/>
        <v>1</v>
      </c>
      <c r="I19">
        <f t="shared" si="2"/>
        <v>40.773532000000003</v>
      </c>
      <c r="J19">
        <f>(I19-I2)/I2</f>
        <v>1.743346393510066E-4</v>
      </c>
      <c r="N19">
        <v>100</v>
      </c>
      <c r="O19">
        <v>0.1186416</v>
      </c>
      <c r="P19">
        <v>2</v>
      </c>
    </row>
    <row r="20" spans="1:20" x14ac:dyDescent="0.2">
      <c r="A20">
        <f t="shared" si="0"/>
        <v>2760</v>
      </c>
      <c r="B20">
        <v>1</v>
      </c>
      <c r="C20">
        <v>2760</v>
      </c>
      <c r="D20">
        <v>32.649984000000003</v>
      </c>
      <c r="E20">
        <v>32.649371000000002</v>
      </c>
      <c r="F20">
        <v>7</v>
      </c>
      <c r="G20">
        <v>6</v>
      </c>
      <c r="H20">
        <f t="shared" si="1"/>
        <v>1.8774894346083197E-5</v>
      </c>
      <c r="I20">
        <f t="shared" si="2"/>
        <v>32.649984000000003</v>
      </c>
      <c r="J20">
        <f>(I20-I4)/I4</f>
        <v>2.3583528125989964E-6</v>
      </c>
    </row>
    <row r="21" spans="1:20" x14ac:dyDescent="0.2">
      <c r="A21">
        <f t="shared" si="0"/>
        <v>2070</v>
      </c>
      <c r="B21">
        <v>1</v>
      </c>
      <c r="C21">
        <v>2070</v>
      </c>
      <c r="D21">
        <v>24.496020999999999</v>
      </c>
      <c r="E21">
        <v>24.495200000000001</v>
      </c>
      <c r="F21">
        <v>6</v>
      </c>
      <c r="H21">
        <f t="shared" si="1"/>
        <v>3.3515647296285643E-5</v>
      </c>
      <c r="I21">
        <f t="shared" si="2"/>
        <v>24.496020999999999</v>
      </c>
      <c r="J21">
        <f>(I21-I6)/I6</f>
        <v>-1.9553813810222547E-5</v>
      </c>
    </row>
    <row r="22" spans="1:20" x14ac:dyDescent="0.2">
      <c r="A22">
        <f t="shared" si="0"/>
        <v>1380</v>
      </c>
      <c r="B22">
        <v>1</v>
      </c>
      <c r="C22">
        <v>1380</v>
      </c>
      <c r="D22">
        <v>16.338200000000001</v>
      </c>
      <c r="E22">
        <v>16.337399999999999</v>
      </c>
      <c r="F22">
        <v>6</v>
      </c>
      <c r="G22">
        <v>2026</v>
      </c>
      <c r="H22">
        <f t="shared" si="1"/>
        <v>4.8965002264734688E-5</v>
      </c>
      <c r="I22">
        <f t="shared" si="2"/>
        <v>16.338200000000001</v>
      </c>
      <c r="J22">
        <f>(I22-I10)/I10</f>
        <v>0</v>
      </c>
    </row>
    <row r="23" spans="1:20" x14ac:dyDescent="0.2">
      <c r="A23">
        <f t="shared" si="0"/>
        <v>1000</v>
      </c>
      <c r="B23">
        <v>1</v>
      </c>
      <c r="C23">
        <v>1000</v>
      </c>
      <c r="D23">
        <v>11.8416</v>
      </c>
      <c r="E23">
        <v>11.864939700000001</v>
      </c>
      <c r="F23">
        <v>2026</v>
      </c>
      <c r="G23" t="s">
        <v>6</v>
      </c>
      <c r="H23">
        <f t="shared" si="1"/>
        <v>-1.9709920956628392E-3</v>
      </c>
      <c r="I23">
        <f t="shared" si="2"/>
        <v>11.8416</v>
      </c>
      <c r="J23">
        <f>(I23-I12)/I12</f>
        <v>-1.266560275603564E-4</v>
      </c>
    </row>
    <row r="24" spans="1:20" x14ac:dyDescent="0.2">
      <c r="A24">
        <f t="shared" si="0"/>
        <v>750</v>
      </c>
      <c r="B24">
        <v>1</v>
      </c>
      <c r="C24">
        <v>750</v>
      </c>
      <c r="D24">
        <v>8.9195323000000002</v>
      </c>
      <c r="F24" t="s">
        <v>6</v>
      </c>
      <c r="H24">
        <f t="shared" si="1"/>
        <v>1</v>
      </c>
      <c r="I24">
        <f t="shared" si="2"/>
        <v>8.9195323000000002</v>
      </c>
    </row>
    <row r="25" spans="1:20" x14ac:dyDescent="0.2">
      <c r="A25">
        <f t="shared" si="0"/>
        <v>500</v>
      </c>
      <c r="B25">
        <v>1</v>
      </c>
      <c r="C25">
        <v>500</v>
      </c>
      <c r="D25">
        <v>5.9543203099999999</v>
      </c>
      <c r="F25" t="s">
        <v>6</v>
      </c>
      <c r="H25">
        <f t="shared" si="1"/>
        <v>1</v>
      </c>
      <c r="I25">
        <f t="shared" si="2"/>
        <v>5.9543203099999999</v>
      </c>
    </row>
    <row r="26" spans="1:20" x14ac:dyDescent="0.2">
      <c r="A26">
        <f t="shared" si="0"/>
        <v>250</v>
      </c>
      <c r="B26">
        <v>1</v>
      </c>
      <c r="C26">
        <v>250</v>
      </c>
      <c r="D26">
        <v>2.9866676399999998</v>
      </c>
      <c r="F26" t="s">
        <v>6</v>
      </c>
      <c r="H26">
        <f t="shared" si="1"/>
        <v>1</v>
      </c>
      <c r="I26">
        <f t="shared" si="2"/>
        <v>2.9866676399999998</v>
      </c>
    </row>
    <row r="27" spans="1:20" x14ac:dyDescent="0.2">
      <c r="A27">
        <f t="shared" si="0"/>
        <v>0</v>
      </c>
      <c r="B27">
        <v>1</v>
      </c>
      <c r="C27">
        <v>0</v>
      </c>
      <c r="D27">
        <v>2.98496E-3</v>
      </c>
      <c r="F27" t="s">
        <v>6</v>
      </c>
      <c r="H27">
        <f t="shared" si="1"/>
        <v>1</v>
      </c>
      <c r="I27">
        <f t="shared" si="2"/>
        <v>2.98496E-3</v>
      </c>
    </row>
    <row r="28" spans="1:20" x14ac:dyDescent="0.2">
      <c r="A28">
        <f t="shared" si="0"/>
        <v>0</v>
      </c>
      <c r="B28">
        <v>-1</v>
      </c>
      <c r="C28">
        <v>0</v>
      </c>
      <c r="D28">
        <v>2.98496E-3</v>
      </c>
      <c r="F28" t="s">
        <v>6</v>
      </c>
      <c r="H28">
        <f t="shared" si="1"/>
        <v>1</v>
      </c>
      <c r="I28">
        <f t="shared" si="2"/>
        <v>-2.98496E-3</v>
      </c>
    </row>
    <row r="31" spans="1:20" x14ac:dyDescent="0.2">
      <c r="C31" t="s">
        <v>14</v>
      </c>
      <c r="D31">
        <f>E23-D23</f>
        <v>2.3339700000001073E-2</v>
      </c>
      <c r="E31">
        <f>E23-11.84152</f>
        <v>2.3419700000001598E-2</v>
      </c>
      <c r="F31">
        <f>D25-5.92187</f>
        <v>3.245030999999976E-2</v>
      </c>
      <c r="G31">
        <f>AVERAGE(E31:F31)</f>
        <v>2.7935005000000679E-2</v>
      </c>
    </row>
    <row r="32" spans="1:20" x14ac:dyDescent="0.2">
      <c r="C32" t="s">
        <v>15</v>
      </c>
      <c r="D32">
        <f>D23/E23</f>
        <v>0.99803288507231092</v>
      </c>
      <c r="E32">
        <f>E23/11.84152</f>
        <v>1.0019777613009142</v>
      </c>
      <c r="F32">
        <f>D25/5.92187</f>
        <v>1.0054797403522873</v>
      </c>
    </row>
    <row r="35" spans="1:2" x14ac:dyDescent="0.2">
      <c r="A35">
        <f>A2</f>
        <v>3450</v>
      </c>
      <c r="B35">
        <f>K2</f>
        <v>-1.6170169447050645E-4</v>
      </c>
    </row>
    <row r="36" spans="1:2" x14ac:dyDescent="0.2">
      <c r="A36">
        <f>A4</f>
        <v>2760</v>
      </c>
      <c r="B36">
        <f>K4</f>
        <v>6.952546603039933E-6</v>
      </c>
    </row>
    <row r="37" spans="1:2" x14ac:dyDescent="0.2">
      <c r="A37">
        <f>A6</f>
        <v>2070</v>
      </c>
      <c r="B37">
        <f>K6</f>
        <v>2.2003143306180276E-5</v>
      </c>
    </row>
    <row r="38" spans="1:2" x14ac:dyDescent="0.2">
      <c r="A38">
        <f>A10</f>
        <v>1380</v>
      </c>
      <c r="B38">
        <f>K10</f>
        <v>1.2241250566129309E-5</v>
      </c>
    </row>
    <row r="39" spans="1:2" x14ac:dyDescent="0.2">
      <c r="A39">
        <f>A12</f>
        <v>1000</v>
      </c>
      <c r="B39">
        <f>K12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O9" sqref="O9"/>
    </sheetView>
  </sheetViews>
  <sheetFormatPr baseColWidth="10" defaultRowHeight="16" x14ac:dyDescent="0.2"/>
  <sheetData>
    <row r="1" spans="1:8" x14ac:dyDescent="0.2">
      <c r="C1" t="s">
        <v>9</v>
      </c>
      <c r="D1">
        <f>B3/A3</f>
        <v>1.1816355072463768E-2</v>
      </c>
      <c r="E1" t="s">
        <v>10</v>
      </c>
      <c r="F1">
        <f>B15/A15</f>
        <v>-1.181826579710145E-2</v>
      </c>
      <c r="G1" t="s">
        <v>13</v>
      </c>
      <c r="H1">
        <f>B20/A20</f>
        <v>1.1818415072463768E-2</v>
      </c>
    </row>
    <row r="2" spans="1:8" x14ac:dyDescent="0.2">
      <c r="C2" t="s">
        <v>11</v>
      </c>
      <c r="D2" t="s">
        <v>12</v>
      </c>
      <c r="E2" t="s">
        <v>16</v>
      </c>
    </row>
    <row r="3" spans="1:8" x14ac:dyDescent="0.2">
      <c r="A3">
        <f>data!A2</f>
        <v>3450</v>
      </c>
      <c r="B3">
        <f>data!D2</f>
        <v>40.766424999999998</v>
      </c>
      <c r="C3">
        <f>B3-A3*$D$1</f>
        <v>0</v>
      </c>
      <c r="D3">
        <f>C3/B3</f>
        <v>0</v>
      </c>
      <c r="E3">
        <f>C3+C15</f>
        <v>0</v>
      </c>
    </row>
    <row r="4" spans="1:8" x14ac:dyDescent="0.2">
      <c r="A4">
        <f>data!A3</f>
        <v>3105</v>
      </c>
      <c r="B4">
        <f>data!D3</f>
        <v>36.722000000000001</v>
      </c>
      <c r="C4">
        <f t="shared" ref="C4:C14" si="0">B4-A4*$D$1</f>
        <v>3.2217500000001564E-2</v>
      </c>
      <c r="D4">
        <f t="shared" ref="D4:D29" si="1">C4/B4</f>
        <v>8.7733511246668378E-4</v>
      </c>
    </row>
    <row r="5" spans="1:8" x14ac:dyDescent="0.2">
      <c r="A5">
        <f>data!A4</f>
        <v>2760</v>
      </c>
      <c r="B5">
        <f>data!D4</f>
        <v>32.649906999999999</v>
      </c>
      <c r="C5">
        <f t="shared" si="0"/>
        <v>3.6766999999997552E-2</v>
      </c>
      <c r="D5">
        <f t="shared" si="1"/>
        <v>1.1260981539701646E-3</v>
      </c>
      <c r="E5">
        <f>C5+C16</f>
        <v>6.8033399999990252E-2</v>
      </c>
    </row>
    <row r="6" spans="1:8" x14ac:dyDescent="0.2">
      <c r="A6">
        <v>2450</v>
      </c>
      <c r="B6">
        <f>data!D5</f>
        <v>28.987639000000001</v>
      </c>
      <c r="C6">
        <f t="shared" si="0"/>
        <v>3.7569072463767839E-2</v>
      </c>
      <c r="D6">
        <f t="shared" si="1"/>
        <v>1.2960376822606296E-3</v>
      </c>
    </row>
    <row r="7" spans="1:8" x14ac:dyDescent="0.2">
      <c r="A7">
        <f>data!A6</f>
        <v>2070</v>
      </c>
      <c r="B7">
        <f>data!D6</f>
        <v>24.496500000000001</v>
      </c>
      <c r="C7">
        <f t="shared" si="0"/>
        <v>3.6645000000000039E-2</v>
      </c>
      <c r="D7">
        <f t="shared" si="1"/>
        <v>1.4959279897128175E-3</v>
      </c>
    </row>
    <row r="8" spans="1:8" x14ac:dyDescent="0.2">
      <c r="A8">
        <f>data!A7</f>
        <v>2000</v>
      </c>
      <c r="B8">
        <f>data!D7</f>
        <v>23.668800000000001</v>
      </c>
      <c r="C8">
        <f t="shared" si="0"/>
        <v>3.6089855072464871E-2</v>
      </c>
      <c r="D8">
        <f t="shared" si="1"/>
        <v>1.5247860082667846E-3</v>
      </c>
    </row>
    <row r="9" spans="1:8" x14ac:dyDescent="0.2">
      <c r="A9">
        <f>data!A8</f>
        <v>1725</v>
      </c>
      <c r="B9">
        <f>data!D8</f>
        <v>20.417899999999999</v>
      </c>
      <c r="C9">
        <f t="shared" si="0"/>
        <v>3.4687500000000426E-2</v>
      </c>
      <c r="D9">
        <f t="shared" si="1"/>
        <v>1.698876965799638E-3</v>
      </c>
    </row>
    <row r="10" spans="1:8" x14ac:dyDescent="0.2">
      <c r="A10">
        <f>data!A9</f>
        <v>1500</v>
      </c>
      <c r="B10">
        <f>data!D9</f>
        <v>17.757300000000001</v>
      </c>
      <c r="C10">
        <f t="shared" si="0"/>
        <v>3.2767391304346916E-2</v>
      </c>
      <c r="D10">
        <f t="shared" si="1"/>
        <v>1.8452913057923736E-3</v>
      </c>
    </row>
    <row r="11" spans="1:8" x14ac:dyDescent="0.2">
      <c r="A11">
        <f>data!A10</f>
        <v>1380</v>
      </c>
      <c r="B11">
        <f>data!D10</f>
        <v>16.338200000000001</v>
      </c>
      <c r="C11">
        <f t="shared" si="0"/>
        <v>3.1629999999999825E-2</v>
      </c>
      <c r="D11">
        <f t="shared" si="1"/>
        <v>1.9359537770378514E-3</v>
      </c>
    </row>
    <row r="12" spans="1:8" x14ac:dyDescent="0.2">
      <c r="A12">
        <f>data!A11</f>
        <v>1035</v>
      </c>
      <c r="B12">
        <f>data!D11</f>
        <v>12.257099999999999</v>
      </c>
      <c r="C12">
        <f t="shared" si="0"/>
        <v>2.7172499999998934E-2</v>
      </c>
      <c r="D12">
        <f t="shared" si="1"/>
        <v>2.216878380693552E-3</v>
      </c>
    </row>
    <row r="13" spans="1:8" x14ac:dyDescent="0.2">
      <c r="A13">
        <f>data!A12</f>
        <v>1000</v>
      </c>
      <c r="B13">
        <f>data!D12</f>
        <v>11.8431</v>
      </c>
      <c r="C13">
        <f t="shared" si="0"/>
        <v>2.67449275362317E-2</v>
      </c>
      <c r="D13">
        <f t="shared" si="1"/>
        <v>2.2582708527523788E-3</v>
      </c>
    </row>
    <row r="14" spans="1:8" x14ac:dyDescent="0.2">
      <c r="A14">
        <f>data!A13</f>
        <v>920</v>
      </c>
      <c r="B14">
        <f>data!D13</f>
        <v>10.8965</v>
      </c>
      <c r="C14">
        <f t="shared" si="0"/>
        <v>2.5453333333333106E-2</v>
      </c>
      <c r="D14">
        <f t="shared" si="1"/>
        <v>2.3359182612153542E-3</v>
      </c>
    </row>
    <row r="15" spans="1:8" x14ac:dyDescent="0.2">
      <c r="A15">
        <f>data!A14</f>
        <v>-3450</v>
      </c>
      <c r="B15">
        <f>data!D14</f>
        <v>40.773017000000003</v>
      </c>
      <c r="C15">
        <f>B15-A15*$F$1</f>
        <v>0</v>
      </c>
      <c r="D15">
        <f t="shared" si="1"/>
        <v>0</v>
      </c>
    </row>
    <row r="16" spans="1:8" x14ac:dyDescent="0.2">
      <c r="A16">
        <f>data!A15</f>
        <v>-2760</v>
      </c>
      <c r="B16">
        <f>data!D15</f>
        <v>32.649679999999996</v>
      </c>
      <c r="C16">
        <f t="shared" ref="C16:C19" si="2">B16-A16*$F$1</f>
        <v>3.12663999999927E-2</v>
      </c>
      <c r="D16">
        <f t="shared" si="1"/>
        <v>9.5763266286201586E-4</v>
      </c>
    </row>
    <row r="17" spans="1:4" x14ac:dyDescent="0.2">
      <c r="A17">
        <f>data!A16</f>
        <v>-2070</v>
      </c>
      <c r="B17">
        <f>data!D16</f>
        <v>24.495961000000001</v>
      </c>
      <c r="C17">
        <f t="shared" si="2"/>
        <v>3.2150800000000146E-2</v>
      </c>
      <c r="D17">
        <f t="shared" si="1"/>
        <v>1.3124939250189101E-3</v>
      </c>
    </row>
    <row r="18" spans="1:4" x14ac:dyDescent="0.2">
      <c r="A18">
        <f>data!A17</f>
        <v>-1380</v>
      </c>
      <c r="B18">
        <f>data!D17</f>
        <v>16.338000000000001</v>
      </c>
      <c r="C18">
        <f t="shared" si="2"/>
        <v>2.8793199999999075E-2</v>
      </c>
      <c r="D18">
        <f t="shared" si="1"/>
        <v>1.7623454523196887E-3</v>
      </c>
    </row>
    <row r="19" spans="1:4" x14ac:dyDescent="0.2">
      <c r="A19">
        <f>data!A18</f>
        <v>-1000</v>
      </c>
      <c r="B19">
        <f>data!D18</f>
        <v>11.8431</v>
      </c>
      <c r="C19">
        <f t="shared" si="2"/>
        <v>2.4834202898549762E-2</v>
      </c>
      <c r="D19">
        <f t="shared" si="1"/>
        <v>2.0969343245053882E-3</v>
      </c>
    </row>
    <row r="20" spans="1:4" x14ac:dyDescent="0.2">
      <c r="A20">
        <f>data!A19</f>
        <v>3450</v>
      </c>
      <c r="B20">
        <f>data!D19</f>
        <v>40.773532000000003</v>
      </c>
      <c r="C20">
        <f>B20-A20*$H$1</f>
        <v>0</v>
      </c>
      <c r="D20">
        <f t="shared" si="1"/>
        <v>0</v>
      </c>
    </row>
    <row r="21" spans="1:4" x14ac:dyDescent="0.2">
      <c r="A21">
        <f>data!A20</f>
        <v>2760</v>
      </c>
      <c r="B21">
        <f>data!D20</f>
        <v>32.649984000000003</v>
      </c>
      <c r="C21">
        <f t="shared" ref="C21:C29" si="3">B21-A21*$H$1</f>
        <v>3.1158400000002473E-2</v>
      </c>
      <c r="D21">
        <f t="shared" si="1"/>
        <v>9.5431593473376496E-4</v>
      </c>
    </row>
    <row r="22" spans="1:4" x14ac:dyDescent="0.2">
      <c r="A22">
        <f>data!A21</f>
        <v>2070</v>
      </c>
      <c r="B22">
        <f>data!D21</f>
        <v>24.496020999999999</v>
      </c>
      <c r="C22">
        <f t="shared" si="3"/>
        <v>3.190179999999998E-2</v>
      </c>
      <c r="D22">
        <f t="shared" si="1"/>
        <v>1.3023257940544704E-3</v>
      </c>
    </row>
    <row r="23" spans="1:4" x14ac:dyDescent="0.2">
      <c r="A23">
        <f>data!A22</f>
        <v>1380</v>
      </c>
      <c r="B23">
        <f>data!D22</f>
        <v>16.338200000000001</v>
      </c>
      <c r="C23">
        <f t="shared" si="3"/>
        <v>2.8787200000000013E-2</v>
      </c>
      <c r="D23">
        <f t="shared" si="1"/>
        <v>1.7619566414904953E-3</v>
      </c>
    </row>
    <row r="24" spans="1:4" x14ac:dyDescent="0.2">
      <c r="A24">
        <f>data!A23</f>
        <v>1000</v>
      </c>
      <c r="B24">
        <f>data!D23</f>
        <v>11.8416</v>
      </c>
      <c r="C24">
        <f t="shared" si="3"/>
        <v>2.318492753623147E-2</v>
      </c>
      <c r="D24">
        <f t="shared" si="1"/>
        <v>1.9579218632812686E-3</v>
      </c>
    </row>
    <row r="25" spans="1:4" x14ac:dyDescent="0.2">
      <c r="A25">
        <f>data!A24</f>
        <v>750</v>
      </c>
      <c r="B25">
        <f>data!D24</f>
        <v>8.9195323000000002</v>
      </c>
      <c r="C25">
        <f t="shared" si="3"/>
        <v>5.5720995652174921E-2</v>
      </c>
      <c r="D25">
        <f t="shared" si="1"/>
        <v>6.2470759427795241E-3</v>
      </c>
    </row>
    <row r="26" spans="1:4" x14ac:dyDescent="0.2">
      <c r="A26">
        <f>data!A25</f>
        <v>500</v>
      </c>
      <c r="B26">
        <f>data!D25</f>
        <v>5.9543203099999999</v>
      </c>
      <c r="C26">
        <f t="shared" si="3"/>
        <v>4.5112773768115844E-2</v>
      </c>
      <c r="D26">
        <f t="shared" si="1"/>
        <v>7.5764774851549499E-3</v>
      </c>
    </row>
    <row r="27" spans="1:4" x14ac:dyDescent="0.2">
      <c r="A27">
        <f>data!A26</f>
        <v>250</v>
      </c>
      <c r="B27">
        <f>data!D26</f>
        <v>2.9866676399999998</v>
      </c>
      <c r="C27">
        <f t="shared" si="3"/>
        <v>3.2063871884057793E-2</v>
      </c>
      <c r="D27">
        <f t="shared" si="1"/>
        <v>1.0735667891074011E-2</v>
      </c>
    </row>
    <row r="28" spans="1:4" x14ac:dyDescent="0.2">
      <c r="A28">
        <f>data!A27</f>
        <v>0</v>
      </c>
      <c r="B28">
        <f>data!D27</f>
        <v>2.98496E-3</v>
      </c>
      <c r="C28">
        <f t="shared" si="3"/>
        <v>2.98496E-3</v>
      </c>
      <c r="D28">
        <f t="shared" si="1"/>
        <v>1</v>
      </c>
    </row>
    <row r="29" spans="1:4" x14ac:dyDescent="0.2">
      <c r="A29">
        <f>data!A28</f>
        <v>0</v>
      </c>
      <c r="B29">
        <f>data!D28</f>
        <v>2.98496E-3</v>
      </c>
      <c r="C29">
        <f t="shared" si="3"/>
        <v>2.98496E-3</v>
      </c>
      <c r="D29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AA38" sqref="AA38"/>
    </sheetView>
  </sheetViews>
  <sheetFormatPr baseColWidth="10" defaultRowHeight="16" x14ac:dyDescent="0.2"/>
  <cols>
    <col min="3" max="3" width="19.6640625" customWidth="1"/>
  </cols>
  <sheetData>
    <row r="1" spans="1:23" x14ac:dyDescent="0.2">
      <c r="B1" t="s">
        <v>24</v>
      </c>
      <c r="C1" t="s">
        <v>25</v>
      </c>
      <c r="D1" t="s">
        <v>26</v>
      </c>
      <c r="E1" t="s">
        <v>27</v>
      </c>
      <c r="G1" t="s">
        <v>28</v>
      </c>
      <c r="S1" t="s">
        <v>29</v>
      </c>
      <c r="T1" t="s">
        <v>30</v>
      </c>
      <c r="U1" t="s">
        <v>31</v>
      </c>
      <c r="V1" t="s">
        <v>33</v>
      </c>
      <c r="W1" t="s">
        <v>34</v>
      </c>
    </row>
    <row r="2" spans="1:23" x14ac:dyDescent="0.2">
      <c r="A2">
        <f>C2/B2</f>
        <v>1.1816355072463768E-2</v>
      </c>
      <c r="B2">
        <f>residuals!A3</f>
        <v>3450</v>
      </c>
      <c r="C2">
        <f>data!I2</f>
        <v>40.766424999999998</v>
      </c>
      <c r="D2">
        <f>B2*$A$2-C2</f>
        <v>0</v>
      </c>
      <c r="E2">
        <f>D2/C2</f>
        <v>0</v>
      </c>
      <c r="G2">
        <f t="shared" ref="G2:G25" si="0">C2/B2</f>
        <v>1.1816355072463768E-2</v>
      </c>
      <c r="S2">
        <f>G2</f>
        <v>1.1816355072463768E-2</v>
      </c>
      <c r="T2">
        <v>1.1845881000000001E-2</v>
      </c>
      <c r="U2">
        <f>S2/T2</f>
        <v>0.99750749416305695</v>
      </c>
      <c r="V2">
        <f>1+0.0001</f>
        <v>1.0001</v>
      </c>
      <c r="W2">
        <f>1-0.0001</f>
        <v>0.99990000000000001</v>
      </c>
    </row>
    <row r="3" spans="1:23" x14ac:dyDescent="0.2">
      <c r="B3">
        <f>residuals!A4</f>
        <v>3105</v>
      </c>
      <c r="C3">
        <f>data!I3</f>
        <v>36.722000000000001</v>
      </c>
      <c r="D3">
        <f t="shared" ref="D3:D20" si="1">B3*$A$2-C3</f>
        <v>-3.2217500000001564E-2</v>
      </c>
      <c r="E3">
        <f t="shared" ref="E3:E25" si="2">D3/C3</f>
        <v>-8.7733511246668378E-4</v>
      </c>
      <c r="G3">
        <f t="shared" si="0"/>
        <v>1.1826731078904992E-2</v>
      </c>
      <c r="S3">
        <f t="shared" ref="S3:S20" si="3">G3</f>
        <v>1.1826731078904992E-2</v>
      </c>
      <c r="T3">
        <f>$T$2</f>
        <v>1.1845881000000001E-2</v>
      </c>
      <c r="U3">
        <f t="shared" ref="U3:U20" si="4">S3/T3</f>
        <v>0.99838341098521854</v>
      </c>
      <c r="V3">
        <f t="shared" ref="V3:V20" si="5">1+0.0001</f>
        <v>1.0001</v>
      </c>
      <c r="W3">
        <f t="shared" ref="W3:W20" si="6">1-0.0001</f>
        <v>0.99990000000000001</v>
      </c>
    </row>
    <row r="4" spans="1:23" x14ac:dyDescent="0.2">
      <c r="B4">
        <f>data!N3</f>
        <v>2760</v>
      </c>
      <c r="C4">
        <f>data!O3*10</f>
        <v>32.647759999999998</v>
      </c>
      <c r="D4">
        <f t="shared" si="1"/>
        <v>-3.4619999999996764E-2</v>
      </c>
      <c r="E4">
        <f t="shared" si="2"/>
        <v>-1.0604096575077973E-3</v>
      </c>
      <c r="G4">
        <f t="shared" si="0"/>
        <v>1.1828898550724637E-2</v>
      </c>
      <c r="S4">
        <f t="shared" si="3"/>
        <v>1.1828898550724637E-2</v>
      </c>
      <c r="T4">
        <f t="shared" ref="T4:T20" si="7">$T$2</f>
        <v>1.1845881000000001E-2</v>
      </c>
      <c r="U4">
        <f t="shared" si="4"/>
        <v>0.99856638359988892</v>
      </c>
      <c r="V4">
        <f t="shared" si="5"/>
        <v>1.0001</v>
      </c>
      <c r="W4">
        <f t="shared" si="6"/>
        <v>0.99990000000000001</v>
      </c>
    </row>
    <row r="5" spans="1:23" x14ac:dyDescent="0.2">
      <c r="B5">
        <f>data!N4</f>
        <v>2500</v>
      </c>
      <c r="C5">
        <f>data!O4*10</f>
        <v>29.577370999999999</v>
      </c>
      <c r="D5">
        <f t="shared" si="1"/>
        <v>-3.6483318840577539E-2</v>
      </c>
      <c r="E5">
        <f t="shared" si="2"/>
        <v>-1.2334875483212332E-3</v>
      </c>
      <c r="G5">
        <f t="shared" si="0"/>
        <v>1.1830948399999999E-2</v>
      </c>
      <c r="S5">
        <f t="shared" si="3"/>
        <v>1.1830948399999999E-2</v>
      </c>
      <c r="T5">
        <f t="shared" si="7"/>
        <v>1.1845881000000001E-2</v>
      </c>
      <c r="U5">
        <f t="shared" si="4"/>
        <v>0.99873942681004468</v>
      </c>
      <c r="V5">
        <f t="shared" si="5"/>
        <v>1.0001</v>
      </c>
      <c r="W5">
        <f t="shared" si="6"/>
        <v>0.99990000000000001</v>
      </c>
    </row>
    <row r="6" spans="1:23" x14ac:dyDescent="0.2">
      <c r="B6">
        <f>data!N5</f>
        <v>2450</v>
      </c>
      <c r="C6">
        <f>data!O5*10</f>
        <v>28.986899000000001</v>
      </c>
      <c r="D6">
        <f t="shared" si="1"/>
        <v>-3.6829072463767432E-2</v>
      </c>
      <c r="E6">
        <f t="shared" si="2"/>
        <v>-1.2705419942908496E-3</v>
      </c>
      <c r="G6">
        <f t="shared" si="0"/>
        <v>1.1831387346938775E-2</v>
      </c>
      <c r="S6">
        <f t="shared" si="3"/>
        <v>1.1831387346938775E-2</v>
      </c>
      <c r="T6">
        <f t="shared" si="7"/>
        <v>1.1845881000000001E-2</v>
      </c>
      <c r="U6">
        <f t="shared" si="4"/>
        <v>0.99877648162587263</v>
      </c>
      <c r="V6">
        <f t="shared" si="5"/>
        <v>1.0001</v>
      </c>
      <c r="W6">
        <f t="shared" si="6"/>
        <v>0.99990000000000001</v>
      </c>
    </row>
    <row r="7" spans="1:23" x14ac:dyDescent="0.2">
      <c r="B7">
        <f>data!N6</f>
        <v>2070</v>
      </c>
      <c r="C7">
        <f>data!O6*10</f>
        <v>24.495909999999999</v>
      </c>
      <c r="D7">
        <f t="shared" si="1"/>
        <v>-3.6054999999997506E-2</v>
      </c>
      <c r="E7">
        <f t="shared" si="2"/>
        <v>-1.4718783666333485E-3</v>
      </c>
      <c r="G7">
        <f t="shared" si="0"/>
        <v>1.1833772946859902E-2</v>
      </c>
      <c r="S7">
        <f t="shared" si="3"/>
        <v>1.1833772946859902E-2</v>
      </c>
      <c r="T7">
        <f t="shared" si="7"/>
        <v>1.1845881000000001E-2</v>
      </c>
      <c r="U7">
        <f t="shared" si="4"/>
        <v>0.99897786807582323</v>
      </c>
      <c r="V7">
        <f t="shared" si="5"/>
        <v>1.0001</v>
      </c>
      <c r="W7">
        <f t="shared" si="6"/>
        <v>0.99990000000000001</v>
      </c>
    </row>
    <row r="8" spans="1:23" x14ac:dyDescent="0.2">
      <c r="B8">
        <f>data!N7</f>
        <v>2000</v>
      </c>
      <c r="C8">
        <f>data!O7*10</f>
        <v>23.668499999999998</v>
      </c>
      <c r="D8">
        <f t="shared" si="1"/>
        <v>-3.5789855072462018E-2</v>
      </c>
      <c r="E8">
        <f t="shared" si="2"/>
        <v>-1.5121302605768012E-3</v>
      </c>
      <c r="G8">
        <f t="shared" si="0"/>
        <v>1.1834249999999999E-2</v>
      </c>
      <c r="S8">
        <f t="shared" si="3"/>
        <v>1.1834249999999999E-2</v>
      </c>
      <c r="T8">
        <f t="shared" si="7"/>
        <v>1.1845881000000001E-2</v>
      </c>
      <c r="U8">
        <f t="shared" si="4"/>
        <v>0.99901813972299724</v>
      </c>
      <c r="V8">
        <f t="shared" si="5"/>
        <v>1.0001</v>
      </c>
      <c r="W8">
        <f t="shared" si="6"/>
        <v>0.99990000000000001</v>
      </c>
    </row>
    <row r="9" spans="1:23" x14ac:dyDescent="0.2">
      <c r="B9">
        <f>data!N8</f>
        <v>1725</v>
      </c>
      <c r="C9">
        <f>data!O8*10</f>
        <v>20.417676</v>
      </c>
      <c r="D9">
        <f t="shared" si="1"/>
        <v>-3.446350000000109E-2</v>
      </c>
      <c r="E9">
        <f t="shared" si="2"/>
        <v>-1.6879247177789035E-3</v>
      </c>
      <c r="G9">
        <f t="shared" si="0"/>
        <v>1.1836333913043479E-2</v>
      </c>
      <c r="S9">
        <f t="shared" si="3"/>
        <v>1.1836333913043479E-2</v>
      </c>
      <c r="T9">
        <f t="shared" si="7"/>
        <v>1.1845881000000001E-2</v>
      </c>
      <c r="U9">
        <f t="shared" si="4"/>
        <v>0.99919405851227761</v>
      </c>
      <c r="V9">
        <f t="shared" si="5"/>
        <v>1.0001</v>
      </c>
      <c r="W9">
        <f t="shared" si="6"/>
        <v>0.99990000000000001</v>
      </c>
    </row>
    <row r="10" spans="1:23" x14ac:dyDescent="0.2">
      <c r="B10">
        <f>data!N9</f>
        <v>1500</v>
      </c>
      <c r="C10">
        <f>data!O9*10</f>
        <v>17.757338000000001</v>
      </c>
      <c r="D10">
        <f t="shared" si="1"/>
        <v>-3.2805391304346898E-2</v>
      </c>
      <c r="E10">
        <f t="shared" si="2"/>
        <v>-1.8474273173347772E-3</v>
      </c>
      <c r="G10">
        <f t="shared" si="0"/>
        <v>1.1838225333333334E-2</v>
      </c>
      <c r="S10">
        <f t="shared" si="3"/>
        <v>1.1838225333333334E-2</v>
      </c>
      <c r="T10">
        <f t="shared" si="7"/>
        <v>1.1845881000000001E-2</v>
      </c>
      <c r="U10">
        <f t="shared" si="4"/>
        <v>0.99935372753899299</v>
      </c>
      <c r="V10">
        <f t="shared" si="5"/>
        <v>1.0001</v>
      </c>
      <c r="W10">
        <f t="shared" si="6"/>
        <v>0.99990000000000001</v>
      </c>
    </row>
    <row r="11" spans="1:23" x14ac:dyDescent="0.2">
      <c r="B11">
        <f>data!N10</f>
        <v>1380</v>
      </c>
      <c r="C11">
        <f>data!O10*10</f>
        <v>16.338554999999999</v>
      </c>
      <c r="D11">
        <f t="shared" si="1"/>
        <v>-3.198499999999882E-2</v>
      </c>
      <c r="E11">
        <f t="shared" si="2"/>
        <v>-1.9576394607723154E-3</v>
      </c>
      <c r="G11">
        <f t="shared" si="0"/>
        <v>1.1839532608695651E-2</v>
      </c>
      <c r="S11">
        <f t="shared" si="3"/>
        <v>1.1839532608695651E-2</v>
      </c>
      <c r="T11">
        <f t="shared" si="7"/>
        <v>1.1845881000000001E-2</v>
      </c>
      <c r="U11">
        <f t="shared" si="4"/>
        <v>0.99946408449448798</v>
      </c>
      <c r="V11">
        <f t="shared" si="5"/>
        <v>1.0001</v>
      </c>
      <c r="W11">
        <f t="shared" si="6"/>
        <v>0.99990000000000001</v>
      </c>
    </row>
    <row r="12" spans="1:23" x14ac:dyDescent="0.2">
      <c r="B12">
        <f>data!N11</f>
        <v>1035</v>
      </c>
      <c r="C12">
        <f>data!Q11*10</f>
        <v>12.2577</v>
      </c>
      <c r="D12">
        <f t="shared" si="1"/>
        <v>-2.7772499999999312E-2</v>
      </c>
      <c r="E12">
        <f t="shared" si="2"/>
        <v>-2.26571869110839E-3</v>
      </c>
      <c r="G12">
        <f t="shared" si="0"/>
        <v>1.1843188405797102E-2</v>
      </c>
      <c r="S12">
        <f t="shared" si="3"/>
        <v>1.1843188405797102E-2</v>
      </c>
      <c r="T12">
        <f t="shared" si="7"/>
        <v>1.1845881000000001E-2</v>
      </c>
      <c r="U12">
        <f t="shared" si="4"/>
        <v>0.99977269785143896</v>
      </c>
      <c r="V12">
        <f t="shared" si="5"/>
        <v>1.0001</v>
      </c>
      <c r="W12">
        <f t="shared" si="6"/>
        <v>0.99990000000000001</v>
      </c>
    </row>
    <row r="13" spans="1:23" x14ac:dyDescent="0.2">
      <c r="B13">
        <f>data!N12</f>
        <v>1000</v>
      </c>
      <c r="C13">
        <f>data!Q12*10</f>
        <v>11.841999999999999</v>
      </c>
      <c r="D13">
        <f t="shared" si="1"/>
        <v>-2.5644927536230711E-2</v>
      </c>
      <c r="E13">
        <f t="shared" si="2"/>
        <v>-2.1655909083120009E-3</v>
      </c>
      <c r="G13">
        <f t="shared" si="0"/>
        <v>1.1841999999999998E-2</v>
      </c>
      <c r="S13">
        <f t="shared" si="3"/>
        <v>1.1841999999999998E-2</v>
      </c>
      <c r="T13">
        <f t="shared" si="7"/>
        <v>1.1845881000000001E-2</v>
      </c>
      <c r="U13">
        <f t="shared" si="4"/>
        <v>0.99967237557088384</v>
      </c>
      <c r="V13">
        <f t="shared" si="5"/>
        <v>1.0001</v>
      </c>
      <c r="W13">
        <f t="shared" si="6"/>
        <v>0.99990000000000001</v>
      </c>
    </row>
    <row r="14" spans="1:23" x14ac:dyDescent="0.2">
      <c r="B14">
        <f>data!N13</f>
        <v>920</v>
      </c>
      <c r="C14">
        <f>data!Q13*10</f>
        <v>10.896799999999999</v>
      </c>
      <c r="D14">
        <f t="shared" si="1"/>
        <v>-2.5753333333332407E-2</v>
      </c>
      <c r="E14">
        <f t="shared" si="2"/>
        <v>-2.3633849692875348E-3</v>
      </c>
      <c r="G14">
        <f t="shared" si="0"/>
        <v>1.1844347826086956E-2</v>
      </c>
      <c r="S14">
        <f t="shared" si="3"/>
        <v>1.1844347826086956E-2</v>
      </c>
      <c r="T14">
        <f t="shared" si="7"/>
        <v>1.1845881000000001E-2</v>
      </c>
      <c r="U14">
        <f t="shared" si="4"/>
        <v>0.99987057324710205</v>
      </c>
      <c r="V14">
        <f t="shared" si="5"/>
        <v>1.0001</v>
      </c>
      <c r="W14">
        <f t="shared" si="6"/>
        <v>0.99990000000000001</v>
      </c>
    </row>
    <row r="15" spans="1:23" x14ac:dyDescent="0.2">
      <c r="B15">
        <f>data!N14</f>
        <v>750</v>
      </c>
      <c r="C15">
        <f>data!O14*10</f>
        <v>8.8850899999999999</v>
      </c>
      <c r="D15">
        <f t="shared" si="1"/>
        <v>-2.2823695652173015E-2</v>
      </c>
      <c r="E15">
        <f t="shared" si="2"/>
        <v>-2.5687635862071197E-3</v>
      </c>
      <c r="G15">
        <f t="shared" si="0"/>
        <v>1.1846786666666666E-2</v>
      </c>
      <c r="S15">
        <f t="shared" si="3"/>
        <v>1.1846786666666666E-2</v>
      </c>
      <c r="T15">
        <f t="shared" si="7"/>
        <v>1.1845881000000001E-2</v>
      </c>
      <c r="U15">
        <f t="shared" si="4"/>
        <v>1.0000764541418798</v>
      </c>
      <c r="V15">
        <f t="shared" si="5"/>
        <v>1.0001</v>
      </c>
      <c r="W15">
        <f t="shared" si="6"/>
        <v>0.99990000000000001</v>
      </c>
    </row>
    <row r="16" spans="1:23" x14ac:dyDescent="0.2">
      <c r="B16">
        <f>data!N15</f>
        <v>500</v>
      </c>
      <c r="C16">
        <f>data!O15*10</f>
        <v>5.9256889999999993</v>
      </c>
      <c r="D16">
        <f t="shared" si="1"/>
        <v>-1.7511463768115298E-2</v>
      </c>
      <c r="E16">
        <f t="shared" si="2"/>
        <v>-2.9551776625663783E-3</v>
      </c>
      <c r="G16">
        <f t="shared" si="0"/>
        <v>1.1851377999999999E-2</v>
      </c>
      <c r="S16">
        <f t="shared" si="3"/>
        <v>1.1851377999999999E-2</v>
      </c>
      <c r="T16">
        <f t="shared" si="7"/>
        <v>1.1845881000000001E-2</v>
      </c>
      <c r="U16">
        <f t="shared" si="4"/>
        <v>1.0004640431555913</v>
      </c>
      <c r="V16">
        <f t="shared" si="5"/>
        <v>1.0001</v>
      </c>
      <c r="W16">
        <f t="shared" si="6"/>
        <v>0.99990000000000001</v>
      </c>
    </row>
    <row r="17" spans="1:23" x14ac:dyDescent="0.2">
      <c r="B17">
        <f>data!N16</f>
        <v>400</v>
      </c>
      <c r="C17">
        <f>data!O16*10</f>
        <v>4.7412999999999998</v>
      </c>
      <c r="D17">
        <f t="shared" si="1"/>
        <v>-1.4757971014492277E-2</v>
      </c>
      <c r="E17">
        <f t="shared" si="2"/>
        <v>-3.1126423163462084E-3</v>
      </c>
      <c r="G17">
        <f t="shared" si="0"/>
        <v>1.1853249999999999E-2</v>
      </c>
      <c r="S17">
        <f t="shared" si="3"/>
        <v>1.1853249999999999E-2</v>
      </c>
      <c r="T17">
        <f t="shared" si="7"/>
        <v>1.1845881000000001E-2</v>
      </c>
      <c r="U17">
        <f t="shared" si="4"/>
        <v>1.0006220727694293</v>
      </c>
      <c r="V17">
        <f t="shared" si="5"/>
        <v>1.0001</v>
      </c>
      <c r="W17">
        <f t="shared" si="6"/>
        <v>0.99990000000000001</v>
      </c>
    </row>
    <row r="18" spans="1:23" x14ac:dyDescent="0.2">
      <c r="B18">
        <f>data!N17</f>
        <v>250</v>
      </c>
      <c r="C18">
        <f>data!O17*10</f>
        <v>2.9639949999999997</v>
      </c>
      <c r="D18">
        <f t="shared" si="1"/>
        <v>-9.9062318840577035E-3</v>
      </c>
      <c r="E18">
        <f t="shared" si="2"/>
        <v>-3.3421891346165243E-3</v>
      </c>
      <c r="G18">
        <f t="shared" si="0"/>
        <v>1.1855979999999999E-2</v>
      </c>
      <c r="S18">
        <f>G18</f>
        <v>1.1855979999999999E-2</v>
      </c>
      <c r="T18">
        <f t="shared" si="7"/>
        <v>1.1845881000000001E-2</v>
      </c>
      <c r="U18">
        <f t="shared" si="4"/>
        <v>1.0008525326229427</v>
      </c>
      <c r="V18">
        <f t="shared" si="5"/>
        <v>1.0001</v>
      </c>
      <c r="W18">
        <f t="shared" si="6"/>
        <v>0.99990000000000001</v>
      </c>
    </row>
    <row r="19" spans="1:23" x14ac:dyDescent="0.2">
      <c r="B19">
        <f>data!N18</f>
        <v>200</v>
      </c>
      <c r="C19">
        <f>data!O18*10</f>
        <v>2.37154</v>
      </c>
      <c r="D19">
        <f t="shared" si="1"/>
        <v>-8.268985507246196E-3</v>
      </c>
      <c r="E19">
        <f t="shared" si="2"/>
        <v>-3.4867577638353965E-3</v>
      </c>
      <c r="G19">
        <f t="shared" si="0"/>
        <v>1.1857700000000001E-2</v>
      </c>
      <c r="S19">
        <f t="shared" si="3"/>
        <v>1.1857700000000001E-2</v>
      </c>
      <c r="T19">
        <f t="shared" si="7"/>
        <v>1.1845881000000001E-2</v>
      </c>
      <c r="U19">
        <f t="shared" si="4"/>
        <v>1.0009977307724094</v>
      </c>
      <c r="V19">
        <f t="shared" si="5"/>
        <v>1.0001</v>
      </c>
      <c r="W19">
        <f t="shared" si="6"/>
        <v>0.99990000000000001</v>
      </c>
    </row>
    <row r="20" spans="1:23" x14ac:dyDescent="0.2">
      <c r="B20">
        <f>data!N19</f>
        <v>100</v>
      </c>
      <c r="C20">
        <f>data!O19*10</f>
        <v>1.1864159999999999</v>
      </c>
      <c r="D20">
        <f t="shared" si="1"/>
        <v>-4.7804927536230224E-3</v>
      </c>
      <c r="E20">
        <f t="shared" si="2"/>
        <v>-4.029356274378483E-3</v>
      </c>
      <c r="G20">
        <f t="shared" si="0"/>
        <v>1.1864159999999999E-2</v>
      </c>
      <c r="S20">
        <f t="shared" si="3"/>
        <v>1.1864159999999999E-2</v>
      </c>
      <c r="T20">
        <f t="shared" si="7"/>
        <v>1.1845881000000001E-2</v>
      </c>
      <c r="U20">
        <f t="shared" si="4"/>
        <v>1.001543068008196</v>
      </c>
      <c r="V20">
        <f t="shared" si="5"/>
        <v>1.0001</v>
      </c>
      <c r="W20">
        <f t="shared" si="6"/>
        <v>0.99990000000000001</v>
      </c>
    </row>
    <row r="21" spans="1:23" x14ac:dyDescent="0.2">
      <c r="A21">
        <f>C21/B21</f>
        <v>1.181826579710145E-2</v>
      </c>
      <c r="B21">
        <f>data!A14</f>
        <v>-3450</v>
      </c>
      <c r="C21">
        <f>data!I14</f>
        <v>-40.773017000000003</v>
      </c>
      <c r="D21">
        <f>$A$21*B21-C21</f>
        <v>0</v>
      </c>
      <c r="E21">
        <f t="shared" si="2"/>
        <v>0</v>
      </c>
      <c r="G21">
        <f t="shared" si="0"/>
        <v>1.181826579710145E-2</v>
      </c>
    </row>
    <row r="22" spans="1:23" x14ac:dyDescent="0.2">
      <c r="B22">
        <f>data!A15</f>
        <v>-2760</v>
      </c>
      <c r="C22">
        <f>data!I15</f>
        <v>-32.649679999999996</v>
      </c>
      <c r="D22">
        <f t="shared" ref="D22:D25" si="8">$A$21*B22-C22</f>
        <v>3.12663999999927E-2</v>
      </c>
      <c r="E22">
        <f t="shared" si="2"/>
        <v>-9.5763266286201586E-4</v>
      </c>
      <c r="G22">
        <f t="shared" si="0"/>
        <v>1.1829594202898549E-2</v>
      </c>
    </row>
    <row r="23" spans="1:23" x14ac:dyDescent="0.2">
      <c r="B23">
        <f>data!A16</f>
        <v>-2070</v>
      </c>
      <c r="C23">
        <f>data!I16</f>
        <v>-24.495961000000001</v>
      </c>
      <c r="D23">
        <f t="shared" si="8"/>
        <v>3.2150800000000146E-2</v>
      </c>
      <c r="E23">
        <f t="shared" si="2"/>
        <v>-1.3124939250189101E-3</v>
      </c>
      <c r="G23">
        <f t="shared" si="0"/>
        <v>1.1833797584541063E-2</v>
      </c>
    </row>
    <row r="24" spans="1:23" x14ac:dyDescent="0.2">
      <c r="B24">
        <f>data!A17</f>
        <v>-1380</v>
      </c>
      <c r="C24">
        <f>data!I17</f>
        <v>-16.338000000000001</v>
      </c>
      <c r="D24">
        <f t="shared" si="8"/>
        <v>2.8793199999999075E-2</v>
      </c>
      <c r="E24">
        <f t="shared" si="2"/>
        <v>-1.7623454523196887E-3</v>
      </c>
      <c r="G24">
        <f t="shared" si="0"/>
        <v>1.1839130434782609E-2</v>
      </c>
    </row>
    <row r="25" spans="1:23" x14ac:dyDescent="0.2">
      <c r="B25">
        <f>data!A18</f>
        <v>-1000</v>
      </c>
      <c r="C25">
        <f>data!I18</f>
        <v>-11.8431</v>
      </c>
      <c r="D25">
        <f t="shared" si="8"/>
        <v>2.4834202898549762E-2</v>
      </c>
      <c r="E25">
        <f t="shared" si="2"/>
        <v>-2.0969343245053882E-3</v>
      </c>
      <c r="G25">
        <f t="shared" si="0"/>
        <v>1.1843100000000001E-2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D4" sqref="D4"/>
    </sheetView>
  </sheetViews>
  <sheetFormatPr baseColWidth="10" defaultRowHeight="16" x14ac:dyDescent="0.2"/>
  <cols>
    <col min="1" max="1" width="12.6640625" bestFit="1" customWidth="1"/>
  </cols>
  <sheetData>
    <row r="1" spans="1:5" x14ac:dyDescent="0.2">
      <c r="A1" t="s">
        <v>35</v>
      </c>
      <c r="B1" t="s">
        <v>36</v>
      </c>
      <c r="C1" t="s">
        <v>37</v>
      </c>
      <c r="D1" t="s">
        <v>43</v>
      </c>
      <c r="E1" t="s">
        <v>44</v>
      </c>
    </row>
    <row r="2" spans="1:5" x14ac:dyDescent="0.2">
      <c r="A2">
        <v>-30</v>
      </c>
      <c r="B2">
        <v>-96.33</v>
      </c>
      <c r="C2">
        <f>A2+B2/1000</f>
        <v>-30.096329999999998</v>
      </c>
      <c r="D2">
        <f>C2-(1.7779269792*POWER(10,-6)*POWER(C2,6) + 1.6041944613*POWER(10,-4)*POWER(C2,5) + 5.4851559155*POWER(10,-3)*POWER(C2,4) + 8.8918327218*POWER(10,-2)*POWER(C2,3) + 1.7037984814*POWER(10,-1)*POWER(C2,2) - 10.425317599*C2- 0.30991620821)/1000</f>
        <v>-30.000533055525736</v>
      </c>
      <c r="E2">
        <f>D2/A2</f>
        <v>1.0000177685175244</v>
      </c>
    </row>
    <row r="3" spans="1:5" x14ac:dyDescent="0.2">
      <c r="A3">
        <f>A2+1</f>
        <v>-29</v>
      </c>
      <c r="B3">
        <v>-77.587000000000003</v>
      </c>
      <c r="C3">
        <f t="shared" ref="C3:C66" si="0">A3+B3/1000</f>
        <v>-29.077587000000001</v>
      </c>
      <c r="D3">
        <f t="shared" ref="D3:D33" si="1">C3-(1.7779269792*POWER(10,-6)*POWER(C3,6) + 1.6041944613*POWER(10,-4)*POWER(C3,5) + 5.4851559155*POWER(10,-3)*POWER(C3,4) + 8.8918327218*POWER(10,-2)*POWER(C3,3) + 1.7037984814*POWER(10,-1)*POWER(C3,2) - 10.425317599*C3- 0.30991620821)/1000</f>
        <v>-28.999630444218877</v>
      </c>
      <c r="E3">
        <f t="shared" ref="E3:E33" si="2">D3/A3</f>
        <v>0.99998725669720268</v>
      </c>
    </row>
    <row r="4" spans="1:5" x14ac:dyDescent="0.2">
      <c r="A4">
        <f t="shared" ref="A4:A29" si="3">A3+1</f>
        <v>-28</v>
      </c>
      <c r="B4">
        <v>-59.856000000000002</v>
      </c>
      <c r="C4">
        <f t="shared" si="0"/>
        <v>-28.059856</v>
      </c>
      <c r="D4">
        <f t="shared" si="1"/>
        <v>-27.999454031653976</v>
      </c>
      <c r="E4">
        <f t="shared" si="2"/>
        <v>0.99998050113049908</v>
      </c>
    </row>
    <row r="5" spans="1:5" x14ac:dyDescent="0.2">
      <c r="A5">
        <f t="shared" si="3"/>
        <v>-27</v>
      </c>
      <c r="B5">
        <v>-43.154000000000003</v>
      </c>
      <c r="C5">
        <f t="shared" si="0"/>
        <v>-27.043154000000001</v>
      </c>
      <c r="D5">
        <f t="shared" si="1"/>
        <v>-26.999654419248518</v>
      </c>
      <c r="E5">
        <f t="shared" si="2"/>
        <v>0.99998720071290803</v>
      </c>
    </row>
    <row r="6" spans="1:5" x14ac:dyDescent="0.2">
      <c r="A6">
        <f t="shared" si="3"/>
        <v>-26</v>
      </c>
      <c r="B6">
        <v>-27.498999999999999</v>
      </c>
      <c r="C6">
        <f t="shared" si="0"/>
        <v>-26.027498999999999</v>
      </c>
      <c r="D6">
        <f t="shared" si="1"/>
        <v>-25.999987576460036</v>
      </c>
      <c r="E6">
        <f t="shared" si="2"/>
        <v>0.99999952217153987</v>
      </c>
    </row>
    <row r="7" spans="1:5" x14ac:dyDescent="0.2">
      <c r="A7">
        <f t="shared" si="3"/>
        <v>-25</v>
      </c>
      <c r="B7">
        <v>-12.907</v>
      </c>
      <c r="C7">
        <f t="shared" si="0"/>
        <v>-25.012906999999998</v>
      </c>
      <c r="D7">
        <f t="shared" si="1"/>
        <v>-25.000293572257664</v>
      </c>
      <c r="E7">
        <f t="shared" si="2"/>
        <v>1.0000117428903066</v>
      </c>
    </row>
    <row r="8" spans="1:5" x14ac:dyDescent="0.2">
      <c r="A8">
        <f t="shared" si="3"/>
        <v>-24</v>
      </c>
      <c r="B8">
        <v>0.60399999999999998</v>
      </c>
      <c r="C8">
        <f t="shared" si="0"/>
        <v>-23.999396000000001</v>
      </c>
      <c r="D8">
        <f t="shared" si="1"/>
        <v>-24.000483837688368</v>
      </c>
      <c r="E8">
        <f t="shared" si="2"/>
        <v>1.000020159903682</v>
      </c>
    </row>
    <row r="9" spans="1:5" x14ac:dyDescent="0.2">
      <c r="A9">
        <f t="shared" si="3"/>
        <v>-23</v>
      </c>
      <c r="B9">
        <v>13.018000000000001</v>
      </c>
      <c r="C9">
        <f t="shared" si="0"/>
        <v>-22.986982000000001</v>
      </c>
      <c r="D9">
        <f t="shared" si="1"/>
        <v>-23.000522168652388</v>
      </c>
      <c r="E9">
        <f t="shared" si="2"/>
        <v>1.0000227029848865</v>
      </c>
    </row>
    <row r="10" spans="1:5" x14ac:dyDescent="0.2">
      <c r="A10">
        <f t="shared" si="3"/>
        <v>-22</v>
      </c>
      <c r="B10">
        <v>24.317</v>
      </c>
      <c r="C10">
        <f t="shared" si="0"/>
        <v>-21.975683</v>
      </c>
      <c r="D10">
        <f t="shared" si="1"/>
        <v>-22.000415211444626</v>
      </c>
      <c r="E10">
        <f t="shared" si="2"/>
        <v>1.0000188732474831</v>
      </c>
    </row>
    <row r="11" spans="1:5" x14ac:dyDescent="0.2">
      <c r="A11">
        <f t="shared" si="3"/>
        <v>-21</v>
      </c>
      <c r="B11">
        <v>34.484999999999999</v>
      </c>
      <c r="C11">
        <f t="shared" si="0"/>
        <v>-20.965515</v>
      </c>
      <c r="D11">
        <f t="shared" si="1"/>
        <v>-21.000196621498375</v>
      </c>
      <c r="E11">
        <f t="shared" si="2"/>
        <v>1.0000093629284941</v>
      </c>
    </row>
    <row r="12" spans="1:5" x14ac:dyDescent="0.2">
      <c r="A12">
        <f t="shared" si="3"/>
        <v>-20</v>
      </c>
      <c r="B12">
        <v>43.503</v>
      </c>
      <c r="C12">
        <f t="shared" si="0"/>
        <v>-19.956496999999999</v>
      </c>
      <c r="D12">
        <f t="shared" si="1"/>
        <v>-19.999921664514108</v>
      </c>
      <c r="E12">
        <f t="shared" si="2"/>
        <v>0.99999608322570543</v>
      </c>
    </row>
    <row r="13" spans="1:5" x14ac:dyDescent="0.2">
      <c r="A13">
        <f t="shared" si="3"/>
        <v>-19</v>
      </c>
      <c r="B13">
        <v>51.375</v>
      </c>
      <c r="C13">
        <f t="shared" si="0"/>
        <v>-18.948625</v>
      </c>
      <c r="D13">
        <f t="shared" si="1"/>
        <v>-18.999632585058933</v>
      </c>
      <c r="E13">
        <f t="shared" si="2"/>
        <v>0.99998066237152283</v>
      </c>
    </row>
    <row r="14" spans="1:5" x14ac:dyDescent="0.2">
      <c r="A14">
        <f t="shared" si="3"/>
        <v>-18</v>
      </c>
      <c r="B14">
        <v>58.173999999999999</v>
      </c>
      <c r="C14">
        <f t="shared" si="0"/>
        <v>-17.941825999999999</v>
      </c>
      <c r="D14">
        <f t="shared" si="1"/>
        <v>-17.999305412126276</v>
      </c>
      <c r="E14">
        <f t="shared" si="2"/>
        <v>0.99996141178479314</v>
      </c>
    </row>
    <row r="15" spans="1:5" x14ac:dyDescent="0.2">
      <c r="A15">
        <f t="shared" si="3"/>
        <v>-17</v>
      </c>
      <c r="B15">
        <v>63.94</v>
      </c>
      <c r="C15">
        <f t="shared" si="0"/>
        <v>-16.936060000000001</v>
      </c>
      <c r="D15">
        <f t="shared" si="1"/>
        <v>-16.99894523280312</v>
      </c>
      <c r="E15">
        <f t="shared" si="2"/>
        <v>0.99993795487077175</v>
      </c>
    </row>
    <row r="16" spans="1:5" x14ac:dyDescent="0.2">
      <c r="A16">
        <f t="shared" si="3"/>
        <v>-16</v>
      </c>
      <c r="B16">
        <v>68.257000000000005</v>
      </c>
      <c r="C16">
        <f t="shared" si="0"/>
        <v>-15.931743000000001</v>
      </c>
      <c r="D16">
        <f t="shared" si="1"/>
        <v>-15.999003298970498</v>
      </c>
      <c r="E16">
        <f t="shared" si="2"/>
        <v>0.99993770618565614</v>
      </c>
    </row>
    <row r="17" spans="1:5" x14ac:dyDescent="0.2">
      <c r="A17">
        <f t="shared" si="3"/>
        <v>-15</v>
      </c>
      <c r="B17">
        <v>70.850999999999999</v>
      </c>
      <c r="C17">
        <f t="shared" si="0"/>
        <v>-14.929149000000001</v>
      </c>
      <c r="D17">
        <f t="shared" si="1"/>
        <v>-14.999779934752363</v>
      </c>
      <c r="E17">
        <f t="shared" si="2"/>
        <v>0.99998532898349091</v>
      </c>
    </row>
    <row r="18" spans="1:5" x14ac:dyDescent="0.2">
      <c r="A18">
        <f t="shared" si="3"/>
        <v>-14</v>
      </c>
      <c r="B18">
        <v>72.185000000000002</v>
      </c>
      <c r="C18">
        <f t="shared" si="0"/>
        <v>-13.927815000000001</v>
      </c>
      <c r="D18">
        <f t="shared" si="1"/>
        <v>-14.000828231858309</v>
      </c>
      <c r="E18">
        <f t="shared" si="2"/>
        <v>1.0000591594184507</v>
      </c>
    </row>
    <row r="19" spans="1:5" x14ac:dyDescent="0.2">
      <c r="A19">
        <f t="shared" si="3"/>
        <v>-13</v>
      </c>
      <c r="B19">
        <v>72.846999999999994</v>
      </c>
      <c r="C19">
        <f t="shared" si="0"/>
        <v>-12.927153000000001</v>
      </c>
      <c r="D19">
        <f t="shared" si="1"/>
        <v>-13.001561548166956</v>
      </c>
      <c r="E19">
        <f t="shared" si="2"/>
        <v>1.0001201190897659</v>
      </c>
    </row>
    <row r="20" spans="1:5" x14ac:dyDescent="0.2">
      <c r="A20">
        <f t="shared" si="3"/>
        <v>-12</v>
      </c>
      <c r="B20">
        <v>73.45</v>
      </c>
      <c r="C20">
        <f t="shared" si="0"/>
        <v>-11.926550000000001</v>
      </c>
      <c r="D20">
        <f t="shared" si="1"/>
        <v>-12.001353793854694</v>
      </c>
      <c r="E20">
        <f t="shared" si="2"/>
        <v>1.0001128161545578</v>
      </c>
    </row>
    <row r="21" spans="1:5" x14ac:dyDescent="0.2">
      <c r="A21">
        <f>A20+1</f>
        <v>-11</v>
      </c>
      <c r="B21">
        <v>73.998999999999995</v>
      </c>
      <c r="C21">
        <f t="shared" si="0"/>
        <v>-10.926000999999999</v>
      </c>
      <c r="D21">
        <f t="shared" si="1"/>
        <v>-11.0001750615142</v>
      </c>
      <c r="E21">
        <f t="shared" si="2"/>
        <v>1.0000159146831091</v>
      </c>
    </row>
    <row r="22" spans="1:5" x14ac:dyDescent="0.2">
      <c r="A22">
        <f t="shared" si="3"/>
        <v>-10</v>
      </c>
      <c r="B22">
        <v>72.876000000000005</v>
      </c>
      <c r="C22">
        <f t="shared" si="0"/>
        <v>-9.9271239999999992</v>
      </c>
      <c r="D22">
        <f t="shared" si="1"/>
        <v>-9.9996153364965803</v>
      </c>
      <c r="E22">
        <f t="shared" si="2"/>
        <v>0.99996153364965801</v>
      </c>
    </row>
    <row r="23" spans="1:5" x14ac:dyDescent="0.2">
      <c r="A23">
        <f t="shared" si="3"/>
        <v>-9</v>
      </c>
      <c r="B23">
        <v>70.212000000000003</v>
      </c>
      <c r="C23">
        <f t="shared" si="0"/>
        <v>-8.9297880000000003</v>
      </c>
      <c r="D23">
        <f t="shared" si="1"/>
        <v>-8.9995148719688398</v>
      </c>
      <c r="E23">
        <f t="shared" si="2"/>
        <v>0.99994609688542668</v>
      </c>
    </row>
    <row r="24" spans="1:5" x14ac:dyDescent="0.2">
      <c r="A24">
        <f t="shared" si="3"/>
        <v>-8</v>
      </c>
      <c r="B24">
        <v>66.575000000000003</v>
      </c>
      <c r="C24">
        <f t="shared" si="0"/>
        <v>-7.9334249999999997</v>
      </c>
      <c r="D24">
        <f t="shared" si="1"/>
        <v>-7.9992784856626606</v>
      </c>
      <c r="E24">
        <f t="shared" si="2"/>
        <v>0.99990981070783258</v>
      </c>
    </row>
    <row r="25" spans="1:5" x14ac:dyDescent="0.2">
      <c r="A25">
        <f t="shared" si="3"/>
        <v>-7</v>
      </c>
      <c r="B25">
        <v>61.476999999999997</v>
      </c>
      <c r="C25">
        <f t="shared" si="0"/>
        <v>-6.938523</v>
      </c>
      <c r="D25">
        <f t="shared" si="1"/>
        <v>-6.9993813637777027</v>
      </c>
      <c r="E25">
        <f t="shared" si="2"/>
        <v>0.99991162339681472</v>
      </c>
    </row>
    <row r="26" spans="1:5" x14ac:dyDescent="0.2">
      <c r="A26">
        <f t="shared" si="3"/>
        <v>-6</v>
      </c>
      <c r="B26">
        <v>54.917000000000002</v>
      </c>
      <c r="C26">
        <f t="shared" si="0"/>
        <v>-5.9450830000000003</v>
      </c>
      <c r="D26">
        <f t="shared" si="1"/>
        <v>-5.9998297573059016</v>
      </c>
      <c r="E26">
        <f t="shared" si="2"/>
        <v>0.99997162621765023</v>
      </c>
    </row>
    <row r="27" spans="1:5" x14ac:dyDescent="0.2">
      <c r="A27">
        <f>A26+1</f>
        <v>-5</v>
      </c>
      <c r="B27">
        <v>47.387</v>
      </c>
      <c r="C27">
        <f t="shared" si="0"/>
        <v>-4.9526130000000004</v>
      </c>
      <c r="D27">
        <f t="shared" si="1"/>
        <v>-5.0001613616457705</v>
      </c>
      <c r="E27">
        <f t="shared" si="2"/>
        <v>1.0000322723291541</v>
      </c>
    </row>
    <row r="28" spans="1:5" x14ac:dyDescent="0.2">
      <c r="A28">
        <f t="shared" si="3"/>
        <v>-4</v>
      </c>
      <c r="B28">
        <v>39.201000000000001</v>
      </c>
      <c r="C28">
        <f t="shared" si="0"/>
        <v>-3.9607990000000002</v>
      </c>
      <c r="D28">
        <f t="shared" si="1"/>
        <v>-4.0001299299140376</v>
      </c>
      <c r="E28">
        <f t="shared" si="2"/>
        <v>1.0000324824785094</v>
      </c>
    </row>
    <row r="29" spans="1:5" x14ac:dyDescent="0.2">
      <c r="A29">
        <f t="shared" si="3"/>
        <v>-3</v>
      </c>
      <c r="B29">
        <v>30.071000000000002</v>
      </c>
      <c r="C29">
        <f t="shared" si="0"/>
        <v>-2.969929</v>
      </c>
      <c r="D29">
        <f t="shared" si="1"/>
        <v>-3.0001459496571417</v>
      </c>
      <c r="E29">
        <f t="shared" si="2"/>
        <v>1.000048649885714</v>
      </c>
    </row>
    <row r="30" spans="1:5" x14ac:dyDescent="0.2">
      <c r="A30">
        <f>A29+1</f>
        <v>-2</v>
      </c>
      <c r="B30">
        <v>19.858000000000001</v>
      </c>
      <c r="C30">
        <f t="shared" si="0"/>
        <v>-1.9801420000000001</v>
      </c>
      <c r="D30">
        <f t="shared" si="1"/>
        <v>-2.0005329306561972</v>
      </c>
      <c r="E30">
        <f t="shared" si="2"/>
        <v>1.0002664653280986</v>
      </c>
    </row>
    <row r="31" spans="1:5" x14ac:dyDescent="0.2">
      <c r="A31">
        <f>A30+1</f>
        <v>-1</v>
      </c>
      <c r="B31">
        <v>10.037000000000001</v>
      </c>
      <c r="C31">
        <f t="shared" si="0"/>
        <v>-0.98996300000000004</v>
      </c>
      <c r="D31">
        <f t="shared" si="1"/>
        <v>-1.0000595889705519</v>
      </c>
      <c r="E31">
        <f t="shared" si="2"/>
        <v>1.0000595889705519</v>
      </c>
    </row>
    <row r="32" spans="1:5" x14ac:dyDescent="0.2">
      <c r="A32">
        <v>-0.3</v>
      </c>
      <c r="B32">
        <v>2.64</v>
      </c>
      <c r="C32">
        <f t="shared" si="0"/>
        <v>-0.29736000000000001</v>
      </c>
      <c r="D32">
        <f t="shared" si="1"/>
        <v>-0.30016292626981433</v>
      </c>
      <c r="E32">
        <f t="shared" si="2"/>
        <v>1.0005430875660477</v>
      </c>
    </row>
    <row r="33" spans="1:5" x14ac:dyDescent="0.2">
      <c r="A33">
        <v>-0.05</v>
      </c>
      <c r="B33">
        <v>0.38800000000000001</v>
      </c>
      <c r="C33">
        <f t="shared" si="0"/>
        <v>-4.9612000000000003E-2</v>
      </c>
      <c r="D33">
        <f t="shared" si="1"/>
        <v>-4.9819713188184442E-2</v>
      </c>
      <c r="E33">
        <f t="shared" si="2"/>
        <v>0.99639426376368878</v>
      </c>
    </row>
    <row r="34" spans="1:5" x14ac:dyDescent="0.2">
      <c r="A34">
        <v>0</v>
      </c>
      <c r="B34">
        <v>0</v>
      </c>
      <c r="C34">
        <f t="shared" si="0"/>
        <v>0</v>
      </c>
    </row>
    <row r="35" spans="1:5" x14ac:dyDescent="0.2">
      <c r="A35">
        <v>0.05</v>
      </c>
      <c r="B35">
        <v>0.36599999999999999</v>
      </c>
      <c r="C35">
        <f>A35-B35/1000</f>
        <v>4.9634000000000005E-2</v>
      </c>
    </row>
    <row r="36" spans="1:5" x14ac:dyDescent="0.2">
      <c r="A36">
        <v>0.3</v>
      </c>
      <c r="B36">
        <v>2.0299999999999998</v>
      </c>
      <c r="C36">
        <f t="shared" ref="C36:C66" si="4">A36-B36/1000</f>
        <v>0.29797000000000001</v>
      </c>
    </row>
    <row r="37" spans="1:5" x14ac:dyDescent="0.2">
      <c r="A37">
        <v>1</v>
      </c>
      <c r="B37">
        <v>8.0310000000000006</v>
      </c>
      <c r="C37">
        <f t="shared" si="4"/>
        <v>0.99196899999999999</v>
      </c>
    </row>
    <row r="38" spans="1:5" x14ac:dyDescent="0.2">
      <c r="A38">
        <f>A37+1</f>
        <v>2</v>
      </c>
      <c r="B38">
        <v>16.565999999999999</v>
      </c>
      <c r="C38">
        <f t="shared" si="4"/>
        <v>1.9834339999999999</v>
      </c>
    </row>
    <row r="39" spans="1:5" x14ac:dyDescent="0.2">
      <c r="A39">
        <f t="shared" ref="A39:A67" si="5">A38+1</f>
        <v>3</v>
      </c>
      <c r="B39">
        <v>24.462</v>
      </c>
      <c r="C39">
        <f t="shared" si="4"/>
        <v>2.9755379999999998</v>
      </c>
    </row>
    <row r="40" spans="1:5" x14ac:dyDescent="0.2">
      <c r="A40">
        <f t="shared" si="5"/>
        <v>4</v>
      </c>
      <c r="B40">
        <v>31.882999999999999</v>
      </c>
      <c r="C40">
        <f t="shared" si="4"/>
        <v>3.9681169999999999</v>
      </c>
    </row>
    <row r="41" spans="1:5" x14ac:dyDescent="0.2">
      <c r="A41">
        <f t="shared" si="5"/>
        <v>5</v>
      </c>
      <c r="B41">
        <v>38.344999999999999</v>
      </c>
      <c r="C41">
        <f t="shared" si="4"/>
        <v>4.9616550000000004</v>
      </c>
    </row>
    <row r="42" spans="1:5" x14ac:dyDescent="0.2">
      <c r="A42">
        <f t="shared" si="5"/>
        <v>6</v>
      </c>
      <c r="B42">
        <v>43.484999999999999</v>
      </c>
      <c r="C42">
        <f t="shared" si="4"/>
        <v>5.9565149999999996</v>
      </c>
    </row>
    <row r="43" spans="1:5" x14ac:dyDescent="0.2">
      <c r="A43">
        <f t="shared" si="5"/>
        <v>7</v>
      </c>
      <c r="B43">
        <v>47.542000000000002</v>
      </c>
      <c r="C43">
        <f t="shared" si="4"/>
        <v>6.952458</v>
      </c>
    </row>
    <row r="44" spans="1:5" x14ac:dyDescent="0.2">
      <c r="A44">
        <f t="shared" si="5"/>
        <v>8</v>
      </c>
      <c r="B44">
        <v>50.481000000000002</v>
      </c>
      <c r="C44">
        <f t="shared" si="4"/>
        <v>7.9495189999999996</v>
      </c>
    </row>
    <row r="45" spans="1:5" x14ac:dyDescent="0.2">
      <c r="A45">
        <f t="shared" si="5"/>
        <v>9</v>
      </c>
      <c r="B45">
        <v>51.933999999999997</v>
      </c>
      <c r="C45">
        <f t="shared" si="4"/>
        <v>8.9480660000000007</v>
      </c>
    </row>
    <row r="46" spans="1:5" x14ac:dyDescent="0.2">
      <c r="A46">
        <f t="shared" si="5"/>
        <v>10</v>
      </c>
      <c r="B46">
        <v>52.186999999999998</v>
      </c>
      <c r="C46">
        <f t="shared" si="4"/>
        <v>9.947813</v>
      </c>
    </row>
    <row r="47" spans="1:5" x14ac:dyDescent="0.2">
      <c r="A47">
        <f t="shared" si="5"/>
        <v>11</v>
      </c>
      <c r="B47">
        <v>51.405999999999999</v>
      </c>
      <c r="C47">
        <f t="shared" si="4"/>
        <v>10.948594</v>
      </c>
    </row>
    <row r="48" spans="1:5" x14ac:dyDescent="0.2">
      <c r="A48">
        <f t="shared" si="5"/>
        <v>12</v>
      </c>
      <c r="B48">
        <v>48.814999999999998</v>
      </c>
      <c r="C48">
        <f t="shared" si="4"/>
        <v>11.951185000000001</v>
      </c>
    </row>
    <row r="49" spans="1:3" x14ac:dyDescent="0.2">
      <c r="A49">
        <f t="shared" si="5"/>
        <v>13</v>
      </c>
      <c r="B49">
        <v>45.277999999999999</v>
      </c>
      <c r="C49">
        <f t="shared" si="4"/>
        <v>12.954722</v>
      </c>
    </row>
    <row r="50" spans="1:3" x14ac:dyDescent="0.2">
      <c r="A50">
        <f t="shared" si="5"/>
        <v>14</v>
      </c>
      <c r="B50">
        <v>41.575000000000003</v>
      </c>
      <c r="C50">
        <f t="shared" si="4"/>
        <v>13.958425</v>
      </c>
    </row>
    <row r="51" spans="1:3" x14ac:dyDescent="0.2">
      <c r="A51">
        <f t="shared" si="5"/>
        <v>15</v>
      </c>
      <c r="B51">
        <v>37.494</v>
      </c>
      <c r="C51">
        <f t="shared" si="4"/>
        <v>14.962505999999999</v>
      </c>
    </row>
    <row r="52" spans="1:3" x14ac:dyDescent="0.2">
      <c r="A52">
        <f t="shared" si="5"/>
        <v>16</v>
      </c>
      <c r="B52">
        <v>32.323999999999998</v>
      </c>
      <c r="C52">
        <f t="shared" si="4"/>
        <v>15.967676000000001</v>
      </c>
    </row>
    <row r="53" spans="1:3" x14ac:dyDescent="0.2">
      <c r="A53">
        <f t="shared" si="5"/>
        <v>17</v>
      </c>
      <c r="B53">
        <v>25.456</v>
      </c>
      <c r="C53">
        <f t="shared" si="4"/>
        <v>16.974544000000002</v>
      </c>
    </row>
    <row r="54" spans="1:3" x14ac:dyDescent="0.2">
      <c r="A54">
        <f t="shared" si="5"/>
        <v>18</v>
      </c>
      <c r="B54">
        <v>17.544</v>
      </c>
      <c r="C54">
        <f t="shared" si="4"/>
        <v>17.982455999999999</v>
      </c>
    </row>
    <row r="55" spans="1:3" x14ac:dyDescent="0.2">
      <c r="A55">
        <f t="shared" si="5"/>
        <v>19</v>
      </c>
      <c r="B55">
        <v>8.6959999999999997</v>
      </c>
      <c r="C55">
        <f>A55-B55/1000</f>
        <v>18.991304</v>
      </c>
    </row>
    <row r="56" spans="1:3" x14ac:dyDescent="0.2">
      <c r="A56">
        <f t="shared" si="5"/>
        <v>20</v>
      </c>
      <c r="B56">
        <v>-1.1579999999999999</v>
      </c>
      <c r="C56">
        <f t="shared" si="4"/>
        <v>20.001158</v>
      </c>
    </row>
    <row r="57" spans="1:3" x14ac:dyDescent="0.2">
      <c r="A57">
        <f t="shared" si="5"/>
        <v>21</v>
      </c>
      <c r="B57">
        <v>-12.076000000000001</v>
      </c>
      <c r="C57">
        <f t="shared" si="4"/>
        <v>21.012076</v>
      </c>
    </row>
    <row r="58" spans="1:3" x14ac:dyDescent="0.2">
      <c r="A58">
        <f t="shared" si="5"/>
        <v>22</v>
      </c>
      <c r="B58">
        <v>-24.05</v>
      </c>
      <c r="C58">
        <f t="shared" si="4"/>
        <v>22.024049999999999</v>
      </c>
    </row>
    <row r="59" spans="1:3" x14ac:dyDescent="0.2">
      <c r="A59">
        <f>A58+1</f>
        <v>23</v>
      </c>
      <c r="B59">
        <v>-37.06</v>
      </c>
      <c r="C59">
        <f t="shared" si="4"/>
        <v>23.03706</v>
      </c>
    </row>
    <row r="60" spans="1:3" x14ac:dyDescent="0.2">
      <c r="A60">
        <f t="shared" si="5"/>
        <v>24</v>
      </c>
      <c r="B60">
        <v>-51.088000000000001</v>
      </c>
      <c r="C60">
        <f t="shared" si="4"/>
        <v>24.051088</v>
      </c>
    </row>
    <row r="61" spans="1:3" x14ac:dyDescent="0.2">
      <c r="A61">
        <f t="shared" si="5"/>
        <v>25</v>
      </c>
      <c r="B61">
        <v>-66.114000000000004</v>
      </c>
      <c r="C61">
        <f t="shared" si="4"/>
        <v>25.066113999999999</v>
      </c>
    </row>
    <row r="62" spans="1:3" x14ac:dyDescent="0.2">
      <c r="A62">
        <f t="shared" si="5"/>
        <v>26</v>
      </c>
      <c r="B62">
        <v>-82.12</v>
      </c>
      <c r="C62">
        <f t="shared" si="4"/>
        <v>26.08212</v>
      </c>
    </row>
    <row r="63" spans="1:3" x14ac:dyDescent="0.2">
      <c r="A63">
        <f t="shared" si="5"/>
        <v>27</v>
      </c>
      <c r="B63">
        <v>-99.087000000000003</v>
      </c>
      <c r="C63">
        <f t="shared" si="4"/>
        <v>27.099087000000001</v>
      </c>
    </row>
    <row r="64" spans="1:3" x14ac:dyDescent="0.2">
      <c r="A64">
        <f>A63+1</f>
        <v>28</v>
      </c>
      <c r="B64">
        <v>-116.996</v>
      </c>
      <c r="C64">
        <f t="shared" si="4"/>
        <v>28.116996</v>
      </c>
    </row>
    <row r="65" spans="1:3" x14ac:dyDescent="0.2">
      <c r="A65">
        <f t="shared" si="5"/>
        <v>29</v>
      </c>
      <c r="B65">
        <v>-135.828</v>
      </c>
      <c r="C65">
        <f t="shared" si="4"/>
        <v>29.135828</v>
      </c>
    </row>
    <row r="66" spans="1:3" x14ac:dyDescent="0.2">
      <c r="A66">
        <f t="shared" si="5"/>
        <v>30</v>
      </c>
      <c r="B66">
        <v>-155.565</v>
      </c>
      <c r="C66">
        <f t="shared" si="4"/>
        <v>30.155564999999999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M6" sqref="M6"/>
    </sheetView>
  </sheetViews>
  <sheetFormatPr baseColWidth="10" defaultRowHeight="16" x14ac:dyDescent="0.2"/>
  <cols>
    <col min="2" max="2" width="11.33203125" bestFit="1" customWidth="1"/>
    <col min="3" max="3" width="12.1640625" bestFit="1" customWidth="1"/>
    <col min="6" max="6" width="14.6640625" bestFit="1" customWidth="1"/>
    <col min="7" max="7" width="14.83203125" bestFit="1" customWidth="1"/>
    <col min="8" max="8" width="13.6640625" bestFit="1" customWidth="1"/>
  </cols>
  <sheetData>
    <row r="1" spans="1:11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47</v>
      </c>
      <c r="G1" t="s">
        <v>48</v>
      </c>
      <c r="H1" t="s">
        <v>29</v>
      </c>
      <c r="I1" t="s">
        <v>49</v>
      </c>
      <c r="J1" t="s">
        <v>50</v>
      </c>
      <c r="K1" t="s">
        <v>51</v>
      </c>
    </row>
    <row r="2" spans="1:11" x14ac:dyDescent="0.2">
      <c r="A2">
        <f>combinedBI!B2</f>
        <v>3450</v>
      </c>
      <c r="B2">
        <f>-3.3521*POWER(10,-8)*POWER(A2,2)+9.1101*POWER(10,-3)*A2+0.023146</f>
        <v>31.054007297499997</v>
      </c>
      <c r="C2">
        <f>(2.8144*POWER(10,-8)*POWER(A2,2)+9.1275*POWER(10,-3)*A2+0.0051186)</f>
        <v>31.82997756</v>
      </c>
      <c r="D2">
        <f>B2+(1.852314*POWER(10,-6)*POWER(B2,6) - 1.7388556*POWER(10,-4)*POWER(B2,5) + 6.1898391*POWER(10,-3)*POWER(B2,4) - 1.0206922*POWER(10,-1)*POWER(B2,3) + 2.35415*POWER(10,-1)*POWER(B2,2) + 8.4439627*B2 - 2.6788755*POWER(10,-1))/1000</f>
        <v>30.882186423916558</v>
      </c>
      <c r="E2" s="2">
        <f>(1.7779269792*POWER(10,-6)*POWER(C2,6) + 1.6041944613*POWER(10,-4)*POWER(C2,5) + 5.4851559155*POWER(10,-3)*POWER(C2,4) + 8.8918327218*POWER(10,-2)*POWER(C2,3) + 1.7037984814*POWER(10,-1)*POWER(C2,2) - 10.425317599*C2- 0.30991620821)</f>
        <v>15428.562103914772</v>
      </c>
      <c r="F2" s="2">
        <f>'Probe fit'!D2/combinedBI!C2</f>
        <v>0.75753972598569919</v>
      </c>
      <c r="G2" s="2">
        <f>C2/combinedBI!C2</f>
        <v>0.7807890331320444</v>
      </c>
      <c r="H2">
        <f>(-9.72072*POWER(10,-25)*POWER(A2,6) + 9.79429*POWER(10,-21)*POWER(A2,5) - 3.80396*POWER(10,-17)*POWER(A2,4) + 7.02145*POWER(10,-14)*POWER(A2,3) - 5.80238*POWER(10,-11)*POWER(A2,2) + 1.88857*POWER(10,-9)*A2 + 0.0118584)</f>
        <v>1.1816424512762972E-2</v>
      </c>
      <c r="I2">
        <f>H2*A2</f>
        <v>40.766664569032251</v>
      </c>
      <c r="J2">
        <f>I2/B2</f>
        <v>1.3127666319674682</v>
      </c>
      <c r="K2">
        <f>I2/C2</f>
        <v>1.2807632205265134</v>
      </c>
    </row>
    <row r="3" spans="1:11" x14ac:dyDescent="0.2">
      <c r="A3">
        <v>3400</v>
      </c>
      <c r="B3">
        <f t="shared" ref="B3:B4" si="0">-3.3521*POWER(10,-8)*POWER(A3,2)+9.1101*POWER(10,-3)*A3+0.023146</f>
        <v>30.609983239999998</v>
      </c>
      <c r="C3">
        <f t="shared" ref="C3:C22" si="1">(2.8144*POWER(10,-8)*POWER(A3,2)+9.1275*POWER(10,-3)*A3+0.0051186)</f>
        <v>31.36396324</v>
      </c>
      <c r="D3">
        <f t="shared" ref="D3:D21" si="2">B3+(1.852314*POWER(10,-6)*POWER(B3,6) - 1.7388556*POWER(10,-4)*POWER(B3,5) + 6.1898391*POWER(10,-3)*POWER(B3,4) - 1.0206922*POWER(10,-1)*POWER(B3,3) + 2.35415*POWER(10,-1)*POWER(B3,2) + 8.4439627*B3 - 2.6788755*POWER(10,-1))/1000</f>
        <v>30.446358442822898</v>
      </c>
      <c r="E3" s="2">
        <f t="shared" ref="E3:E21" si="3">(1.7779269792*POWER(10,-6)*POWER(C3,6) + 1.6041944613*POWER(10,-4)*POWER(C3,5) + 5.4851559155*POWER(10,-3)*POWER(C3,4) + 8.8918327218*POWER(10,-2)*POWER(C3,3) + 1.7037984814*POWER(10,-1)*POWER(C3,2) - 10.425317599*C3- 0.30991620821)</f>
        <v>14452.530583140015</v>
      </c>
      <c r="F3" s="2">
        <f>'Probe fit'!D3/combinedBI!C3</f>
        <v>0.82910403689403889</v>
      </c>
      <c r="G3" s="2">
        <f>C3/combinedBI!C3</f>
        <v>0.85409191329448286</v>
      </c>
      <c r="H3">
        <f t="shared" ref="H3:H21" si="4">(-9.72072*POWER(10,-25)*POWER(A3,6) + 9.79429*POWER(10,-21)*POWER(A3,5) - 3.80396*POWER(10,-17)*POWER(A3,4) + 7.02145*POWER(10,-14)*POWER(A3,3) - 5.80238*POWER(10,-11)*POWER(A3,2) + 1.88857*POWER(10,-9)*A3 + 0.0118584)</f>
        <v>1.1818824098459647E-2</v>
      </c>
      <c r="I3">
        <f t="shared" ref="I3:I21" si="5">H3*A3</f>
        <v>40.184001934762797</v>
      </c>
      <c r="J3">
        <f t="shared" ref="J3:J21" si="6">I3/B3</f>
        <v>1.3127743853924043</v>
      </c>
      <c r="K3">
        <f t="shared" ref="K3:K21" si="7">I3/C3</f>
        <v>1.2812156941796873</v>
      </c>
    </row>
    <row r="4" spans="1:11" x14ac:dyDescent="0.2">
      <c r="A4">
        <f>combinedBI!B3</f>
        <v>3105</v>
      </c>
      <c r="B4">
        <f t="shared" si="0"/>
        <v>27.986829700975001</v>
      </c>
      <c r="C4">
        <f t="shared" si="1"/>
        <v>28.6173431076</v>
      </c>
      <c r="D4">
        <f t="shared" si="2"/>
        <v>27.87177166473489</v>
      </c>
      <c r="E4" s="2">
        <f t="shared" si="3"/>
        <v>9659.085760363123</v>
      </c>
      <c r="F4" s="2">
        <f>'Probe fit'!D4/combinedBI!C4</f>
        <v>0.85371160731195317</v>
      </c>
      <c r="G4" s="2">
        <f>C4/combinedBI!C4</f>
        <v>0.87654844030953427</v>
      </c>
      <c r="H4">
        <f t="shared" si="4"/>
        <v>1.1826604559627925E-2</v>
      </c>
      <c r="I4">
        <f t="shared" si="5"/>
        <v>36.721607157644705</v>
      </c>
      <c r="J4">
        <f t="shared" si="6"/>
        <v>1.3121031410129818</v>
      </c>
      <c r="K4">
        <f t="shared" si="7"/>
        <v>1.2831941462760192</v>
      </c>
    </row>
    <row r="5" spans="1:11" x14ac:dyDescent="0.2">
      <c r="A5">
        <f>combinedBI!B4</f>
        <v>2760</v>
      </c>
      <c r="B5">
        <f t="shared" ref="B4:B22" si="8">-3.3521*POWER(10,-8)*POWER(A5,2)+9.1101*POWER(10,-3)*A5+0.023146</f>
        <v>24.911672430399999</v>
      </c>
      <c r="C5">
        <f t="shared" si="1"/>
        <v>25.411408334400001</v>
      </c>
      <c r="D5">
        <f t="shared" si="2"/>
        <v>24.848191190311688</v>
      </c>
      <c r="E5" s="2">
        <f t="shared" si="3"/>
        <v>5769.5989373140046</v>
      </c>
      <c r="F5" s="2">
        <f>'Probe fit'!D5/combinedBI!C5</f>
        <v>0.84010817561546258</v>
      </c>
      <c r="G5" s="2">
        <f>C5/combinedBI!C5</f>
        <v>0.8591503394402431</v>
      </c>
      <c r="H5">
        <f t="shared" si="4"/>
        <v>1.1829419552842444E-2</v>
      </c>
      <c r="I5">
        <f t="shared" si="5"/>
        <v>32.649197965845147</v>
      </c>
      <c r="J5">
        <f t="shared" si="6"/>
        <v>1.3105983974806508</v>
      </c>
      <c r="K5">
        <f t="shared" si="7"/>
        <v>1.2848244196543481</v>
      </c>
    </row>
    <row r="6" spans="1:11" x14ac:dyDescent="0.2">
      <c r="A6">
        <f>combinedBI!B5</f>
        <v>2500</v>
      </c>
      <c r="B6">
        <f t="shared" si="8"/>
        <v>22.58888975</v>
      </c>
      <c r="C6">
        <f t="shared" si="1"/>
        <v>22.999768599999999</v>
      </c>
      <c r="D6">
        <f t="shared" si="2"/>
        <v>22.55803246790499</v>
      </c>
      <c r="E6" s="2">
        <f t="shared" si="3"/>
        <v>3762.4294499922598</v>
      </c>
      <c r="F6" s="2">
        <f>'Probe fit'!D6/combinedBI!C6</f>
        <v>0.77821475377221239</v>
      </c>
      <c r="G6" s="2">
        <f>C6/combinedBI!C6</f>
        <v>0.79345391861337078</v>
      </c>
      <c r="H6">
        <f t="shared" si="4"/>
        <v>1.1830803729687501E-2</v>
      </c>
      <c r="I6">
        <f t="shared" si="5"/>
        <v>29.57700932421875</v>
      </c>
      <c r="J6">
        <f t="shared" si="6"/>
        <v>1.3093609137748237</v>
      </c>
      <c r="K6">
        <f t="shared" si="7"/>
        <v>1.2859698651150233</v>
      </c>
    </row>
    <row r="7" spans="1:11" x14ac:dyDescent="0.2">
      <c r="A7">
        <f>combinedBI!B6</f>
        <v>2450</v>
      </c>
      <c r="B7">
        <f t="shared" si="8"/>
        <v>22.141681197499999</v>
      </c>
      <c r="C7">
        <f t="shared" si="1"/>
        <v>22.536427960000001</v>
      </c>
      <c r="D7">
        <f t="shared" si="2"/>
        <v>22.11643519619706</v>
      </c>
      <c r="E7" s="2">
        <f t="shared" si="3"/>
        <v>3449.4508140550079</v>
      </c>
      <c r="F7" s="2">
        <f>'Probe fit'!D7/combinedBI!C7</f>
        <v>0.90286236339850456</v>
      </c>
      <c r="G7" s="2">
        <f>C7/combinedBI!C7</f>
        <v>0.9200077874224718</v>
      </c>
      <c r="H7">
        <f t="shared" si="4"/>
        <v>1.1831101612541776E-2</v>
      </c>
      <c r="I7">
        <f t="shared" si="5"/>
        <v>28.986198950727353</v>
      </c>
      <c r="J7">
        <f t="shared" si="6"/>
        <v>1.3091236700671205</v>
      </c>
      <c r="K7">
        <f t="shared" si="7"/>
        <v>1.2861931359386269</v>
      </c>
    </row>
    <row r="8" spans="1:11" x14ac:dyDescent="0.2">
      <c r="A8">
        <f>combinedBI!B7</f>
        <v>2070</v>
      </c>
      <c r="B8">
        <f t="shared" si="8"/>
        <v>18.737418867099997</v>
      </c>
      <c r="C8">
        <f t="shared" si="1"/>
        <v>19.0196378256</v>
      </c>
      <c r="D8">
        <f t="shared" si="2"/>
        <v>18.748089876723832</v>
      </c>
      <c r="E8" s="2">
        <f t="shared" si="3"/>
        <v>1676.0490266955101</v>
      </c>
      <c r="F8" s="2">
        <f>'Probe fit'!D8/combinedBI!C8</f>
        <v>0.79211145094635627</v>
      </c>
      <c r="G8" s="2">
        <f>C8/combinedBI!C8</f>
        <v>0.80358441919006285</v>
      </c>
      <c r="H8">
        <f t="shared" si="4"/>
        <v>1.1833812905859612E-2</v>
      </c>
      <c r="I8">
        <f t="shared" si="5"/>
        <v>24.495992715129397</v>
      </c>
      <c r="J8">
        <f t="shared" si="6"/>
        <v>1.3073301551763121</v>
      </c>
      <c r="K8">
        <f t="shared" si="7"/>
        <v>1.2879316073073876</v>
      </c>
    </row>
    <row r="9" spans="1:11" x14ac:dyDescent="0.2">
      <c r="A9">
        <f>combinedBI!B8</f>
        <v>2000</v>
      </c>
      <c r="B9">
        <f t="shared" si="8"/>
        <v>18.109261999999998</v>
      </c>
      <c r="C9">
        <f t="shared" si="1"/>
        <v>18.372694599999999</v>
      </c>
      <c r="D9">
        <f t="shared" si="2"/>
        <v>18.12531184004774</v>
      </c>
      <c r="E9" s="2">
        <f t="shared" si="3"/>
        <v>1446.3317479953298</v>
      </c>
      <c r="F9" s="2">
        <f>'Probe fit'!D9/combinedBI!C9</f>
        <v>0.88772648954012889</v>
      </c>
      <c r="G9" s="2">
        <f>C9/combinedBI!C9</f>
        <v>0.89984259716923709</v>
      </c>
      <c r="H9">
        <f t="shared" si="4"/>
        <v>1.1834369011999999E-2</v>
      </c>
      <c r="I9">
        <f t="shared" si="5"/>
        <v>23.668738024</v>
      </c>
      <c r="J9">
        <f t="shared" si="6"/>
        <v>1.3069962775954096</v>
      </c>
      <c r="K9">
        <f t="shared" si="7"/>
        <v>1.2882562160479172</v>
      </c>
    </row>
    <row r="10" spans="1:11" x14ac:dyDescent="0.2">
      <c r="A10">
        <f>combinedBI!B9</f>
        <v>1725</v>
      </c>
      <c r="B10">
        <f t="shared" si="8"/>
        <v>15.638322574375</v>
      </c>
      <c r="C10">
        <f t="shared" si="1"/>
        <v>15.833802090000001</v>
      </c>
      <c r="D10">
        <f t="shared" si="2"/>
        <v>15.671977388338863</v>
      </c>
      <c r="E10" s="2">
        <f t="shared" si="3"/>
        <v>762.75361147015053</v>
      </c>
      <c r="F10" s="2">
        <f>'Probe fit'!D10/combinedBI!C10</f>
        <v>0.88256344438219636</v>
      </c>
      <c r="G10" s="2">
        <f>C10/combinedBI!C10</f>
        <v>0.8916765615431772</v>
      </c>
      <c r="H10">
        <f t="shared" si="4"/>
        <v>1.1836576832855189E-2</v>
      </c>
      <c r="I10">
        <f t="shared" si="5"/>
        <v>20.418095036675201</v>
      </c>
      <c r="J10">
        <f t="shared" si="6"/>
        <v>1.3056448311235342</v>
      </c>
      <c r="K10">
        <f t="shared" si="7"/>
        <v>1.2895257197619299</v>
      </c>
    </row>
    <row r="11" spans="1:11" x14ac:dyDescent="0.2">
      <c r="A11">
        <f>combinedBI!B10</f>
        <v>1500</v>
      </c>
      <c r="B11">
        <f t="shared" si="8"/>
        <v>13.612873749999999</v>
      </c>
      <c r="C11">
        <f t="shared" si="1"/>
        <v>13.759692599999999</v>
      </c>
      <c r="D11">
        <f t="shared" si="2"/>
        <v>13.656757291116831</v>
      </c>
      <c r="E11" s="2">
        <f t="shared" si="3"/>
        <v>407.94787056381244</v>
      </c>
      <c r="F11" s="2">
        <f>'Probe fit'!D11/combinedBI!C11</f>
        <v>0.83586077784215507</v>
      </c>
      <c r="G11" s="2">
        <f>C11/combinedBI!C11</f>
        <v>0.84216092549188104</v>
      </c>
      <c r="H11">
        <f t="shared" si="4"/>
        <v>1.18383806495625E-2</v>
      </c>
      <c r="I11">
        <f t="shared" si="5"/>
        <v>17.75757097434375</v>
      </c>
      <c r="J11">
        <f t="shared" si="6"/>
        <v>1.3044689387752348</v>
      </c>
      <c r="K11">
        <f t="shared" si="7"/>
        <v>1.2905499774278206</v>
      </c>
    </row>
    <row r="12" spans="1:11" x14ac:dyDescent="0.2">
      <c r="A12">
        <f>combinedBI!B11</f>
        <v>1380</v>
      </c>
      <c r="B12">
        <f t="shared" si="8"/>
        <v>12.5312466076</v>
      </c>
      <c r="C12">
        <f t="shared" si="1"/>
        <v>12.6546660336</v>
      </c>
      <c r="D12">
        <f t="shared" si="2"/>
        <v>12.57898338962368</v>
      </c>
      <c r="E12" s="2">
        <f t="shared" si="3"/>
        <v>275.27034566358509</v>
      </c>
      <c r="F12" s="2">
        <f>'Probe fit'!D12/combinedBI!C12</f>
        <v>1.0262107401570997</v>
      </c>
      <c r="G12" s="2">
        <f>C12/combinedBI!C12</f>
        <v>1.0323850341907537</v>
      </c>
      <c r="H12">
        <f t="shared" si="4"/>
        <v>1.1839380323513336E-2</v>
      </c>
      <c r="I12">
        <f t="shared" si="5"/>
        <v>16.338344846448404</v>
      </c>
      <c r="J12">
        <f t="shared" si="6"/>
        <v>1.3038084205077778</v>
      </c>
      <c r="K12">
        <f t="shared" si="7"/>
        <v>1.2910925348063469</v>
      </c>
    </row>
    <row r="13" spans="1:11" x14ac:dyDescent="0.2">
      <c r="A13">
        <f>combinedBI!B12</f>
        <v>1035</v>
      </c>
      <c r="B13">
        <f t="shared" si="8"/>
        <v>9.4161909667749999</v>
      </c>
      <c r="C13">
        <f t="shared" si="1"/>
        <v>9.4822296563999995</v>
      </c>
      <c r="D13">
        <f t="shared" si="2"/>
        <v>9.4681703781701358</v>
      </c>
      <c r="E13" s="2">
        <f t="shared" si="3"/>
        <v>49.896691526322229</v>
      </c>
      <c r="F13" s="2">
        <f>'Probe fit'!D13/combinedBI!C13</f>
        <v>0.79954149452542955</v>
      </c>
      <c r="G13" s="2">
        <f>C13/combinedBI!C13</f>
        <v>0.80072873301807135</v>
      </c>
      <c r="H13">
        <f t="shared" si="4"/>
        <v>1.1842832499517557E-2</v>
      </c>
      <c r="I13">
        <f t="shared" si="5"/>
        <v>12.257331637000672</v>
      </c>
      <c r="J13">
        <f t="shared" si="6"/>
        <v>1.3017292958745874</v>
      </c>
      <c r="K13">
        <f t="shared" si="7"/>
        <v>1.2926634432153441</v>
      </c>
    </row>
    <row r="14" spans="1:11" x14ac:dyDescent="0.2">
      <c r="A14">
        <f>combinedBI!B13</f>
        <v>1000</v>
      </c>
      <c r="B14">
        <f t="shared" si="8"/>
        <v>9.0997249999999994</v>
      </c>
      <c r="C14">
        <f t="shared" si="1"/>
        <v>9.1607625999999982</v>
      </c>
      <c r="D14">
        <f t="shared" si="2"/>
        <v>9.151522927462997</v>
      </c>
      <c r="E14" s="2">
        <f t="shared" si="3"/>
        <v>36.871268010141478</v>
      </c>
      <c r="F14" s="2">
        <f>'Probe fit'!D14/combinedBI!C14</f>
        <v>0.83983581670426166</v>
      </c>
      <c r="G14" s="2">
        <f>C14/combinedBI!C14</f>
        <v>0.8406837420160046</v>
      </c>
      <c r="H14">
        <f t="shared" si="4"/>
        <v>1.1843261888000001E-2</v>
      </c>
      <c r="I14">
        <f t="shared" si="5"/>
        <v>11.843261888000001</v>
      </c>
      <c r="J14">
        <f t="shared" si="6"/>
        <v>1.3014966812733353</v>
      </c>
      <c r="K14">
        <f t="shared" si="7"/>
        <v>1.2928248886178977</v>
      </c>
    </row>
    <row r="15" spans="1:11" x14ac:dyDescent="0.2">
      <c r="A15">
        <f>combinedBI!B14</f>
        <v>920</v>
      </c>
      <c r="B15">
        <f t="shared" si="8"/>
        <v>8.3760658256000013</v>
      </c>
      <c r="C15">
        <f t="shared" si="1"/>
        <v>8.4262396815999985</v>
      </c>
      <c r="D15">
        <f t="shared" si="2"/>
        <v>8.4269985803586653</v>
      </c>
      <c r="E15" s="2">
        <f t="shared" si="3"/>
        <v>12.241375189427258</v>
      </c>
      <c r="F15" s="2">
        <f>'Probe fit'!D15/combinedBI!C15</f>
        <v>0.94844268098113416</v>
      </c>
      <c r="G15" s="2">
        <f>C15/combinedBI!C15</f>
        <v>0.9483572683675684</v>
      </c>
      <c r="H15">
        <f t="shared" si="4"/>
        <v>1.184431584186778E-2</v>
      </c>
      <c r="I15">
        <f t="shared" si="5"/>
        <v>10.896770574518357</v>
      </c>
      <c r="J15">
        <f t="shared" si="6"/>
        <v>1.3009413728834671</v>
      </c>
      <c r="K15">
        <f t="shared" si="7"/>
        <v>1.293194946532692</v>
      </c>
    </row>
    <row r="16" spans="1:11" x14ac:dyDescent="0.2">
      <c r="A16">
        <f>combinedBI!B15</f>
        <v>750</v>
      </c>
      <c r="B16">
        <f t="shared" si="8"/>
        <v>6.8368654374999993</v>
      </c>
      <c r="C16">
        <f t="shared" si="1"/>
        <v>6.8665746000000007</v>
      </c>
      <c r="D16">
        <f t="shared" si="2"/>
        <v>6.8838288685710873</v>
      </c>
      <c r="E16" s="2">
        <f t="shared" si="3"/>
        <v>-20.245459045207017</v>
      </c>
      <c r="F16" s="2">
        <f>'Probe fit'!D16/combinedBI!C16</f>
        <v>1.1616925674923351</v>
      </c>
      <c r="G16" s="2">
        <f>C16/combinedBI!C16</f>
        <v>1.1587807932545906</v>
      </c>
      <c r="H16">
        <f t="shared" si="4"/>
        <v>1.1846915037996094E-2</v>
      </c>
      <c r="I16">
        <f t="shared" si="5"/>
        <v>8.8851862784970699</v>
      </c>
      <c r="J16">
        <f t="shared" si="6"/>
        <v>1.2995994084894655</v>
      </c>
      <c r="K16">
        <f t="shared" si="7"/>
        <v>1.2939765161070367</v>
      </c>
    </row>
    <row r="17" spans="1:11" x14ac:dyDescent="0.2">
      <c r="A17">
        <f>combinedBI!B16</f>
        <v>500</v>
      </c>
      <c r="B17">
        <f t="shared" si="8"/>
        <v>4.5698157499999992</v>
      </c>
      <c r="C17">
        <f t="shared" si="1"/>
        <v>4.5759046000000003</v>
      </c>
      <c r="D17">
        <f t="shared" si="2"/>
        <v>4.6056804923650132</v>
      </c>
      <c r="E17" s="2">
        <f t="shared" si="3"/>
        <v>-33.184887409947535</v>
      </c>
      <c r="F17" s="2">
        <f>'Probe fit'!D17/combinedBI!C17</f>
        <v>0.97139613447050666</v>
      </c>
      <c r="G17" s="2">
        <f>C17/combinedBI!C17</f>
        <v>0.96511602303165811</v>
      </c>
      <c r="H17">
        <f t="shared" si="4"/>
        <v>1.18515285554375E-2</v>
      </c>
      <c r="I17">
        <f t="shared" si="5"/>
        <v>5.9257642777187503</v>
      </c>
      <c r="J17">
        <f t="shared" si="6"/>
        <v>1.2967184240893632</v>
      </c>
      <c r="K17">
        <f t="shared" si="7"/>
        <v>1.2949929676678027</v>
      </c>
    </row>
    <row r="18" spans="1:11" x14ac:dyDescent="0.2">
      <c r="A18">
        <f>combinedBI!B17</f>
        <v>400</v>
      </c>
      <c r="B18">
        <f t="shared" si="8"/>
        <v>3.66182264</v>
      </c>
      <c r="C18">
        <f t="shared" si="1"/>
        <v>3.66062164</v>
      </c>
      <c r="D18">
        <f t="shared" si="2"/>
        <v>3.6916229063231589</v>
      </c>
      <c r="E18" s="2">
        <f t="shared" si="3"/>
        <v>-30.733582492849351</v>
      </c>
      <c r="F18" s="2">
        <f>'Probe fit'!D18/combinedBI!C18</f>
        <v>1.2454889115275698</v>
      </c>
      <c r="G18" s="2">
        <f>C18/combinedBI!C18</f>
        <v>1.2350296272429611</v>
      </c>
      <c r="H18">
        <f t="shared" si="4"/>
        <v>1.1853487846162688E-2</v>
      </c>
      <c r="I18">
        <f t="shared" si="5"/>
        <v>4.7413951384650748</v>
      </c>
      <c r="J18">
        <f t="shared" si="6"/>
        <v>1.2948183472002004</v>
      </c>
      <c r="K18">
        <f t="shared" si="7"/>
        <v>1.2952431594282645</v>
      </c>
    </row>
    <row r="19" spans="1:11" x14ac:dyDescent="0.2">
      <c r="A19">
        <f>combinedBI!B18</f>
        <v>250</v>
      </c>
      <c r="B19">
        <f t="shared" si="8"/>
        <v>2.2985759374999999</v>
      </c>
      <c r="C19">
        <f t="shared" si="1"/>
        <v>2.2887525999999996</v>
      </c>
      <c r="D19">
        <f t="shared" si="2"/>
        <v>2.3178832766557877</v>
      </c>
      <c r="E19" s="2">
        <f t="shared" si="3"/>
        <v>-22.051450643595686</v>
      </c>
      <c r="F19" s="2">
        <f>'Probe fit'!D19/combinedBI!C19</f>
        <v>0.97737473399385533</v>
      </c>
      <c r="G19" s="2">
        <f>C19/combinedBI!C19</f>
        <v>0.96509129089115075</v>
      </c>
      <c r="H19">
        <f t="shared" si="4"/>
        <v>1.1856203491789062E-2</v>
      </c>
      <c r="I19">
        <f t="shared" si="5"/>
        <v>2.9640508729472654</v>
      </c>
      <c r="J19">
        <f t="shared" si="6"/>
        <v>1.289516184603871</v>
      </c>
      <c r="K19">
        <f t="shared" si="7"/>
        <v>1.2950507944577609</v>
      </c>
    </row>
    <row r="20" spans="1:11" x14ac:dyDescent="0.2">
      <c r="A20">
        <f>combinedBI!B19</f>
        <v>200</v>
      </c>
      <c r="B20">
        <f t="shared" si="8"/>
        <v>1.8438251600000002</v>
      </c>
      <c r="C20">
        <f t="shared" si="1"/>
        <v>1.8317443600000003</v>
      </c>
      <c r="D20">
        <f t="shared" si="2"/>
        <v>1.8593548959366406</v>
      </c>
      <c r="E20" s="2">
        <f t="shared" si="3"/>
        <v>-18.223138056383966</v>
      </c>
      <c r="F20" s="2">
        <f>'Probe fit'!D20/combinedBI!C20</f>
        <v>1.567203152972179</v>
      </c>
      <c r="G20" s="2">
        <f>C20/combinedBI!C20</f>
        <v>1.5439309314776608</v>
      </c>
      <c r="H20">
        <f t="shared" si="4"/>
        <v>1.1856960686600191E-2</v>
      </c>
      <c r="I20">
        <f t="shared" si="5"/>
        <v>2.3713921373200382</v>
      </c>
      <c r="J20">
        <f t="shared" si="6"/>
        <v>1.2861263577290798</v>
      </c>
      <c r="K20">
        <f t="shared" si="7"/>
        <v>1.294608674171126</v>
      </c>
    </row>
    <row r="21" spans="1:11" x14ac:dyDescent="0.2">
      <c r="A21">
        <f>combinedBI!B20</f>
        <v>100</v>
      </c>
      <c r="B21">
        <f t="shared" si="8"/>
        <v>0.93382078999999996</v>
      </c>
      <c r="C21">
        <f t="shared" si="1"/>
        <v>0.91815004</v>
      </c>
      <c r="D21">
        <f t="shared" si="2"/>
        <v>0.9415648057441246</v>
      </c>
      <c r="E21" s="2">
        <f t="shared" si="3"/>
        <v>-9.6654653137550035</v>
      </c>
      <c r="F21" s="2">
        <f>'Probe fit'!D21/combinedBI!C21</f>
        <v>-2.309284117346834E-2</v>
      </c>
      <c r="G21" s="2">
        <f>C21/combinedBI!C21</f>
        <v>-2.2518570063137587E-2</v>
      </c>
      <c r="H21">
        <f t="shared" si="4"/>
        <v>1.1858075126510827E-2</v>
      </c>
      <c r="I21">
        <f t="shared" si="5"/>
        <v>1.1858075126510828</v>
      </c>
      <c r="J21">
        <f t="shared" si="6"/>
        <v>1.2698448410546554</v>
      </c>
      <c r="K21">
        <f t="shared" si="7"/>
        <v>1.2915182279478883</v>
      </c>
    </row>
    <row r="22" spans="1:11" x14ac:dyDescent="0.2">
      <c r="A22">
        <v>0</v>
      </c>
      <c r="B22">
        <f t="shared" si="8"/>
        <v>2.3146E-2</v>
      </c>
      <c r="C22">
        <f t="shared" si="1"/>
        <v>5.1186000000000001E-3</v>
      </c>
      <c r="E22" s="2"/>
    </row>
    <row r="27" spans="1:11" x14ac:dyDescent="0.2">
      <c r="A27">
        <f>(B22+C22)/2</f>
        <v>1.41323E-2</v>
      </c>
      <c r="B27" t="s">
        <v>46</v>
      </c>
    </row>
    <row r="28" spans="1:11" x14ac:dyDescent="0.2">
      <c r="A28">
        <f>(B22-C22)/2</f>
        <v>9.0136999999999995E-3</v>
      </c>
      <c r="B28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residuals</vt:lpstr>
      <vt:lpstr>combinedBI</vt:lpstr>
      <vt:lpstr>Sheet4</vt:lpstr>
      <vt:lpstr>Probe 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2017-11-08T21:34:09Z</dcterms:created>
  <dcterms:modified xsi:type="dcterms:W3CDTF">2017-12-01T12:54:18Z</dcterms:modified>
</cp:coreProperties>
</file>