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m27995\OneDrive - The University of Texas at Austin\Courses\PGE337_new\Assignments\"/>
    </mc:Choice>
  </mc:AlternateContent>
  <bookViews>
    <workbookView xWindow="0" yWindow="0" windowWidth="27270" windowHeight="9180"/>
  </bookViews>
  <sheets>
    <sheet name="Por-Perm-Log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6" i="1" l="1"/>
  <c r="N76" i="1"/>
  <c r="M76" i="1"/>
  <c r="L76" i="1"/>
  <c r="L78" i="1"/>
  <c r="O74" i="1"/>
  <c r="O77" i="1"/>
  <c r="N77" i="1"/>
  <c r="O75" i="1"/>
  <c r="N75" i="1"/>
  <c r="N74" i="1"/>
  <c r="O73" i="1"/>
  <c r="N73" i="1"/>
  <c r="O72" i="1"/>
  <c r="N72" i="1"/>
  <c r="O71" i="1"/>
  <c r="N71" i="1"/>
  <c r="M71" i="1"/>
  <c r="M77" i="1"/>
  <c r="M75" i="1"/>
  <c r="M74" i="1"/>
  <c r="M73" i="1"/>
  <c r="M72" i="1"/>
  <c r="L77" i="1"/>
  <c r="L75" i="1"/>
  <c r="L74" i="1"/>
  <c r="L73" i="1"/>
  <c r="L72" i="1"/>
  <c r="L71" i="1"/>
  <c r="BH34" i="1"/>
  <c r="BU33" i="1" s="1"/>
  <c r="BH33" i="1"/>
  <c r="BJ33" i="1" s="1"/>
  <c r="BH28" i="1"/>
  <c r="BU27" i="1" s="1"/>
  <c r="BH27" i="1"/>
  <c r="BH19" i="1"/>
  <c r="BH13" i="1"/>
  <c r="BJ35" i="1"/>
  <c r="BJ29" i="1"/>
  <c r="BH18" i="1"/>
  <c r="BU17" i="1" s="1"/>
  <c r="BH17" i="1"/>
  <c r="BJ17" i="1" s="1"/>
  <c r="BH12" i="1"/>
  <c r="BU11" i="1" s="1"/>
  <c r="BH11" i="1"/>
  <c r="BJ11" i="1" s="1"/>
  <c r="G10" i="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C10" i="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BH29" i="1" l="1"/>
  <c r="BH35" i="1"/>
  <c r="N78" i="1"/>
  <c r="BK31" i="1"/>
  <c r="BL31" i="1" s="1"/>
  <c r="BM31" i="1" s="1"/>
  <c r="BN31" i="1" s="1"/>
  <c r="BO31" i="1" s="1"/>
  <c r="BP31" i="1" s="1"/>
  <c r="BQ31" i="1" s="1"/>
  <c r="BR31" i="1" s="1"/>
  <c r="BS31" i="1" s="1"/>
  <c r="BT31" i="1" s="1"/>
  <c r="BK27" i="1"/>
  <c r="BL27" i="1" s="1"/>
  <c r="BM27" i="1" s="1"/>
  <c r="BN27" i="1" s="1"/>
  <c r="BO27" i="1" s="1"/>
  <c r="BP27" i="1" s="1"/>
  <c r="BQ27" i="1" s="1"/>
  <c r="BR27" i="1" s="1"/>
  <c r="BS27" i="1" s="1"/>
  <c r="BT27" i="1" s="1"/>
  <c r="BL32" i="1"/>
  <c r="BJ27" i="1"/>
  <c r="BK25" i="1"/>
  <c r="BK26" i="1" s="1"/>
  <c r="BK28" i="1" s="1"/>
  <c r="BJ19" i="1"/>
  <c r="BJ13" i="1"/>
  <c r="BK32" i="1" l="1"/>
  <c r="BK34" i="1" s="1"/>
  <c r="BK35" i="1" s="1"/>
  <c r="BL25" i="1"/>
  <c r="BL26" i="1" s="1"/>
  <c r="BL28" i="1" s="1"/>
  <c r="BK29" i="1"/>
  <c r="BM32" i="1"/>
  <c r="BL34" i="1" l="1"/>
  <c r="BL35" i="1" s="1"/>
  <c r="BK33" i="1"/>
  <c r="BL33" i="1"/>
  <c r="BN32" i="1"/>
  <c r="BM25" i="1"/>
  <c r="BM26" i="1" s="1"/>
  <c r="BM28" i="1" s="1"/>
  <c r="BL29" i="1"/>
  <c r="BM34" i="1" l="1"/>
  <c r="BN34" i="1" s="1"/>
  <c r="BN25" i="1"/>
  <c r="BN26" i="1" s="1"/>
  <c r="BN28" i="1" s="1"/>
  <c r="BM29" i="1"/>
  <c r="BM33" i="1"/>
  <c r="BO32" i="1"/>
  <c r="BO34" i="1" l="1"/>
  <c r="BM35" i="1"/>
  <c r="BP32" i="1"/>
  <c r="BN35" i="1"/>
  <c r="BN33" i="1"/>
  <c r="BN29" i="1"/>
  <c r="BO25" i="1"/>
  <c r="BO26" i="1" s="1"/>
  <c r="BO28" i="1" s="1"/>
  <c r="BP34" i="1" l="1"/>
  <c r="BO29" i="1"/>
  <c r="BP25" i="1"/>
  <c r="BP26" i="1" s="1"/>
  <c r="BP28" i="1" s="1"/>
  <c r="BO35" i="1"/>
  <c r="BO33" i="1"/>
  <c r="BQ32" i="1"/>
  <c r="BQ34" i="1" l="1"/>
  <c r="BP35" i="1"/>
  <c r="BP33" i="1"/>
  <c r="BR32" i="1"/>
  <c r="BQ33" i="1"/>
  <c r="BP29" i="1"/>
  <c r="BQ25" i="1"/>
  <c r="BQ26" i="1" s="1"/>
  <c r="BQ28" i="1" s="1"/>
  <c r="BR34" i="1" l="1"/>
  <c r="BR25" i="1"/>
  <c r="BR26" i="1" s="1"/>
  <c r="BR28" i="1" s="1"/>
  <c r="BQ29" i="1"/>
  <c r="BQ35" i="1"/>
  <c r="BR33" i="1"/>
  <c r="BS32" i="1"/>
  <c r="BK15" i="1"/>
  <c r="BS34" i="1" l="1"/>
  <c r="BT32" i="1"/>
  <c r="BT34" i="1" s="1"/>
  <c r="BR35" i="1"/>
  <c r="BR29" i="1"/>
  <c r="BS25" i="1"/>
  <c r="BS26" i="1" s="1"/>
  <c r="BS28" i="1" s="1"/>
  <c r="BK9" i="1"/>
  <c r="BK16" i="1"/>
  <c r="BL15" i="1"/>
  <c r="BS35" i="1" l="1"/>
  <c r="BT25" i="1"/>
  <c r="BT26" i="1" s="1"/>
  <c r="BT28" i="1" s="1"/>
  <c r="BS29" i="1"/>
  <c r="BS33" i="1"/>
  <c r="BK18" i="1"/>
  <c r="BK19" i="1" s="1"/>
  <c r="BK17" i="1"/>
  <c r="BK11" i="1"/>
  <c r="BL11" i="1" s="1"/>
  <c r="BM11" i="1" s="1"/>
  <c r="BN11" i="1" s="1"/>
  <c r="BO11" i="1" s="1"/>
  <c r="BP11" i="1" s="1"/>
  <c r="BQ11" i="1" s="1"/>
  <c r="BR11" i="1" s="1"/>
  <c r="BS11" i="1" s="1"/>
  <c r="BT11" i="1" s="1"/>
  <c r="BL9" i="1"/>
  <c r="BK10" i="1"/>
  <c r="BL16" i="1"/>
  <c r="BM15" i="1"/>
  <c r="BT29" i="1" l="1"/>
  <c r="BU29" i="1" s="1"/>
  <c r="BT35" i="1"/>
  <c r="BU35" i="1" s="1"/>
  <c r="BT33" i="1"/>
  <c r="BL18" i="1"/>
  <c r="BL19" i="1" s="1"/>
  <c r="BK12" i="1"/>
  <c r="BK13" i="1" s="1"/>
  <c r="BL17" i="1"/>
  <c r="BN15" i="1"/>
  <c r="BM16" i="1"/>
  <c r="BM9" i="1"/>
  <c r="BL10" i="1"/>
  <c r="BM18" i="1" l="1"/>
  <c r="BM19" i="1" s="1"/>
  <c r="BL12" i="1"/>
  <c r="BL13" i="1" s="1"/>
  <c r="BM10" i="1"/>
  <c r="BN9" i="1"/>
  <c r="BM17" i="1"/>
  <c r="BN16" i="1"/>
  <c r="BO15" i="1"/>
  <c r="BN18" i="1" l="1"/>
  <c r="BN19" i="1" s="1"/>
  <c r="BM12" i="1"/>
  <c r="BM13" i="1" s="1"/>
  <c r="BN17" i="1"/>
  <c r="BO16" i="1"/>
  <c r="BP15" i="1"/>
  <c r="BN10" i="1"/>
  <c r="BO9" i="1"/>
  <c r="BO18" i="1" l="1"/>
  <c r="BO19" i="1" s="1"/>
  <c r="BN12" i="1"/>
  <c r="BN13" i="1" s="1"/>
  <c r="BO17" i="1"/>
  <c r="BO10" i="1"/>
  <c r="BP9" i="1"/>
  <c r="BQ15" i="1"/>
  <c r="BP16" i="1"/>
  <c r="BP18" i="1" l="1"/>
  <c r="BP19" i="1" s="1"/>
  <c r="BO12" i="1"/>
  <c r="BO13" i="1" s="1"/>
  <c r="BQ16" i="1"/>
  <c r="BR15" i="1"/>
  <c r="BR16" i="1" s="1"/>
  <c r="BP17" i="1"/>
  <c r="BP10" i="1"/>
  <c r="BQ9" i="1"/>
  <c r="BQ18" i="1" l="1"/>
  <c r="BR18" i="1" s="1"/>
  <c r="BP12" i="1"/>
  <c r="BP13" i="1" s="1"/>
  <c r="BQ17" i="1"/>
  <c r="BQ10" i="1"/>
  <c r="BR9" i="1"/>
  <c r="BS15" i="1"/>
  <c r="BQ19" i="1" l="1"/>
  <c r="BR19" i="1" s="1"/>
  <c r="BQ12" i="1"/>
  <c r="BQ13" i="1" s="1"/>
  <c r="BR17" i="1"/>
  <c r="BS16" i="1"/>
  <c r="BT15" i="1"/>
  <c r="BR10" i="1"/>
  <c r="BS9" i="1"/>
  <c r="BS18" i="1" l="1"/>
  <c r="BT18" i="1" s="1"/>
  <c r="BR12" i="1"/>
  <c r="BS12" i="1" s="1"/>
  <c r="BS17" i="1"/>
  <c r="BS10" i="1"/>
  <c r="BT9" i="1"/>
  <c r="BT10" i="1" s="1"/>
  <c r="BT16" i="1"/>
  <c r="BS19" i="1" l="1"/>
  <c r="BT19" i="1" s="1"/>
  <c r="BU19" i="1" s="1"/>
  <c r="BT12" i="1"/>
  <c r="BR13" i="1"/>
  <c r="BS13" i="1" s="1"/>
  <c r="BT17" i="1"/>
  <c r="BT13" i="1" l="1"/>
  <c r="BU13" i="1" s="1"/>
</calcChain>
</file>

<file path=xl/sharedStrings.xml><?xml version="1.0" encoding="utf-8"?>
<sst xmlns="http://schemas.openxmlformats.org/spreadsheetml/2006/main" count="59" uniqueCount="29">
  <si>
    <t>Porosity</t>
  </si>
  <si>
    <t>min</t>
  </si>
  <si>
    <t>max</t>
  </si>
  <si>
    <t>Prob</t>
  </si>
  <si>
    <t>Porosity Histogram</t>
  </si>
  <si>
    <t>Bins</t>
  </si>
  <si>
    <t>Permeability Histogram</t>
  </si>
  <si>
    <t>Cum. Prob</t>
  </si>
  <si>
    <t>Perm</t>
  </si>
  <si>
    <t>Well1</t>
  </si>
  <si>
    <t>count</t>
  </si>
  <si>
    <t>Well2</t>
  </si>
  <si>
    <t>WELL1</t>
  </si>
  <si>
    <t>Depth (m)</t>
  </si>
  <si>
    <t>Por (%)</t>
  </si>
  <si>
    <t>Perm (mD)</t>
  </si>
  <si>
    <t>A Synthetic 2 Well Porosity and Permeability Dataset for Demonstration, Michael Pyrcz, University of Texas at Austin, @GeostatsGuy on Twitter</t>
  </si>
  <si>
    <t>WELL2</t>
  </si>
  <si>
    <t>Summary Statistics</t>
  </si>
  <si>
    <t>Min</t>
  </si>
  <si>
    <t>P25</t>
  </si>
  <si>
    <t>P50</t>
  </si>
  <si>
    <t>P75</t>
  </si>
  <si>
    <t>Max</t>
  </si>
  <si>
    <t>StDev</t>
  </si>
  <si>
    <t xml:space="preserve">Por (%) </t>
  </si>
  <si>
    <t>Count</t>
  </si>
  <si>
    <t>Two well synthetic datset with porosity and permeability, with spatial (within well, none between wells) and bivariate correlation.   Potential applications, heterogeneity calculations (e.g. Lorenz), hypothesis testing and trend modeling.  Depth is below a top datum.</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</si>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</sst>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11"/>
      <color theme="1"/>
      <name val="Calibri"/>
      <family val="2"/>
      <scheme val="minor"/>
    </font>
    <font>
      <i/>
      <sz val="10"/>
      <color theme="1"/>
      <name val="Calibri"/>
      <family val="2"/>
      <scheme val="minor"/>
    </font>
    <font>
      <sz val="11"/>
      <color rgb="FFFF0000"/>
      <name val="Calibri"/>
      <family val="2"/>
      <scheme val="minor"/>
    </font>
    <font>
      <b/>
      <sz val="16"/>
      <color theme="1"/>
      <name val="Calibri"/>
      <family val="2"/>
      <scheme val="minor"/>
    </font>
    <font>
      <sz val="10"/>
      <color theme="1"/>
      <name val="Calibri"/>
      <family val="2"/>
      <scheme val="minor"/>
    </font>
    <font>
      <sz val="16"/>
      <color theme="1"/>
      <name val="Calibri"/>
      <family val="2"/>
      <scheme val="minor"/>
    </font>
    <font>
      <b/>
      <sz val="14"/>
      <color theme="1"/>
      <name val="Calibri"/>
      <family val="2"/>
      <scheme val="minor"/>
    </font>
    <font>
      <b/>
      <sz val="14"/>
      <name val="Calibri"/>
      <family val="2"/>
      <scheme val="minor"/>
    </font>
    <font>
      <b/>
      <sz val="18"/>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7"/>
        <bgColor indexed="64"/>
      </patternFill>
    </fill>
  </fills>
  <borders count="3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Fill="1"/>
    <xf numFmtId="0" fontId="0" fillId="4" borderId="0" xfId="0" applyFill="1"/>
    <xf numFmtId="164" fontId="0" fillId="4" borderId="0" xfId="0" applyNumberFormat="1" applyFill="1" applyBorder="1" applyAlignment="1">
      <alignment horizontal="center"/>
    </xf>
    <xf numFmtId="164" fontId="0" fillId="4" borderId="8" xfId="0" applyNumberFormat="1" applyFill="1" applyBorder="1" applyAlignment="1">
      <alignment horizontal="center"/>
    </xf>
    <xf numFmtId="2" fontId="0" fillId="4" borderId="8" xfId="0" applyNumberFormat="1" applyFill="1" applyBorder="1" applyAlignment="1">
      <alignment horizontal="center"/>
    </xf>
    <xf numFmtId="2" fontId="0" fillId="3" borderId="10" xfId="0" applyNumberFormat="1" applyFill="1" applyBorder="1" applyAlignment="1">
      <alignment horizontal="center"/>
    </xf>
    <xf numFmtId="2" fontId="0" fillId="3" borderId="11" xfId="0" applyNumberFormat="1" applyFill="1" applyBorder="1" applyAlignment="1">
      <alignment horizontal="center"/>
    </xf>
    <xf numFmtId="2" fontId="0" fillId="3" borderId="12" xfId="0" applyNumberForma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2" fontId="0" fillId="3" borderId="15" xfId="0" applyNumberFormat="1" applyFill="1" applyBorder="1" applyAlignment="1">
      <alignment horizontal="center"/>
    </xf>
    <xf numFmtId="164" fontId="0" fillId="3" borderId="3" xfId="0" applyNumberFormat="1" applyFill="1" applyBorder="1" applyAlignment="1">
      <alignment horizontal="center"/>
    </xf>
    <xf numFmtId="164" fontId="0" fillId="3" borderId="18" xfId="0" applyNumberFormat="1" applyFill="1" applyBorder="1" applyAlignment="1">
      <alignment horizontal="center"/>
    </xf>
    <xf numFmtId="164" fontId="0" fillId="3" borderId="12" xfId="0" applyNumberFormat="1" applyFill="1" applyBorder="1" applyAlignment="1">
      <alignment horizontal="center"/>
    </xf>
    <xf numFmtId="0" fontId="0" fillId="3" borderId="15" xfId="0" applyFill="1" applyBorder="1" applyAlignment="1">
      <alignment horizontal="center"/>
    </xf>
    <xf numFmtId="0" fontId="2" fillId="5" borderId="16" xfId="0" applyFont="1" applyFill="1" applyBorder="1" applyAlignment="1">
      <alignment horizontal="center"/>
    </xf>
    <xf numFmtId="0" fontId="2" fillId="5" borderId="17" xfId="0" applyFont="1" applyFill="1" applyBorder="1" applyAlignment="1">
      <alignment horizontal="center"/>
    </xf>
    <xf numFmtId="0" fontId="0" fillId="3" borderId="19" xfId="0" applyFill="1" applyBorder="1"/>
    <xf numFmtId="2" fontId="0" fillId="3" borderId="20" xfId="0" applyNumberFormat="1" applyFill="1" applyBorder="1"/>
    <xf numFmtId="2" fontId="0" fillId="3" borderId="21" xfId="0" applyNumberFormat="1" applyFill="1" applyBorder="1"/>
    <xf numFmtId="0" fontId="0" fillId="3" borderId="19" xfId="0" applyFill="1" applyBorder="1" applyAlignment="1">
      <alignment horizontal="center"/>
    </xf>
    <xf numFmtId="2" fontId="0" fillId="3" borderId="20" xfId="0" applyNumberFormat="1" applyFill="1" applyBorder="1" applyAlignment="1">
      <alignment horizontal="center"/>
    </xf>
    <xf numFmtId="2" fontId="0" fillId="3" borderId="21" xfId="0" applyNumberFormat="1" applyFill="1" applyBorder="1" applyAlignment="1">
      <alignment horizontal="center"/>
    </xf>
    <xf numFmtId="164" fontId="0" fillId="3" borderId="10" xfId="0" applyNumberFormat="1" applyFill="1" applyBorder="1" applyAlignment="1">
      <alignment horizontal="center"/>
    </xf>
    <xf numFmtId="0" fontId="0" fillId="3" borderId="13" xfId="0" applyFill="1" applyBorder="1" applyAlignment="1">
      <alignment horizontal="center"/>
    </xf>
    <xf numFmtId="0" fontId="3" fillId="2" borderId="0" xfId="0" applyFont="1" applyFill="1"/>
    <xf numFmtId="0" fontId="0" fillId="4" borderId="4" xfId="0" applyFill="1" applyBorder="1"/>
    <xf numFmtId="0" fontId="0" fillId="4" borderId="5" xfId="0" applyFill="1" applyBorder="1"/>
    <xf numFmtId="0" fontId="0" fillId="4" borderId="6" xfId="0" applyFill="1" applyBorder="1"/>
    <xf numFmtId="0" fontId="0" fillId="4" borderId="22" xfId="0" applyFill="1" applyBorder="1"/>
    <xf numFmtId="0" fontId="0" fillId="4" borderId="0" xfId="0" applyFill="1" applyBorder="1"/>
    <xf numFmtId="0" fontId="0" fillId="4" borderId="23" xfId="0" applyFill="1" applyBorder="1"/>
    <xf numFmtId="0" fontId="2" fillId="4" borderId="0" xfId="0" applyFont="1" applyFill="1" applyBorder="1" applyAlignment="1">
      <alignment horizontal="right"/>
    </xf>
    <xf numFmtId="0" fontId="1" fillId="4" borderId="0" xfId="0" applyFont="1" applyFill="1" applyBorder="1"/>
    <xf numFmtId="2" fontId="0" fillId="4" borderId="0" xfId="0" applyNumberFormat="1" applyFill="1" applyBorder="1" applyAlignment="1">
      <alignment horizontal="center"/>
    </xf>
    <xf numFmtId="0" fontId="0" fillId="4" borderId="7" xfId="0" applyFill="1" applyBorder="1"/>
    <xf numFmtId="0" fontId="0" fillId="4" borderId="8" xfId="0" applyFill="1" applyBorder="1"/>
    <xf numFmtId="0" fontId="0" fillId="4" borderId="9" xfId="0" applyFill="1" applyBorder="1"/>
    <xf numFmtId="0" fontId="0" fillId="2" borderId="0" xfId="0" applyFill="1" applyBorder="1"/>
    <xf numFmtId="0" fontId="4" fillId="4" borderId="0" xfId="0" applyFont="1" applyFill="1" applyBorder="1"/>
    <xf numFmtId="0" fontId="1" fillId="4" borderId="0" xfId="0" applyFont="1" applyFill="1" applyBorder="1" applyAlignment="1">
      <alignment horizontal="center"/>
    </xf>
    <xf numFmtId="0" fontId="2" fillId="5" borderId="1" xfId="0" applyFont="1" applyFill="1" applyBorder="1" applyAlignment="1">
      <alignment horizontal="right" vertical="center"/>
    </xf>
    <xf numFmtId="0" fontId="0" fillId="0" borderId="2" xfId="0" applyBorder="1" applyAlignment="1">
      <alignment vertical="center"/>
    </xf>
    <xf numFmtId="0" fontId="2" fillId="5" borderId="2" xfId="0" applyFont="1" applyFill="1" applyBorder="1" applyAlignment="1">
      <alignment horizontal="right" vertical="center"/>
    </xf>
    <xf numFmtId="0" fontId="2" fillId="5" borderId="25" xfId="0" applyFont="1" applyFill="1" applyBorder="1" applyAlignment="1">
      <alignment horizontal="center"/>
    </xf>
    <xf numFmtId="164" fontId="0" fillId="3" borderId="26" xfId="0" applyNumberFormat="1" applyFill="1" applyBorder="1" applyAlignment="1">
      <alignment horizontal="center"/>
    </xf>
    <xf numFmtId="0" fontId="5" fillId="3" borderId="18" xfId="0" applyFont="1" applyFill="1" applyBorder="1" applyAlignment="1">
      <alignment horizontal="center"/>
    </xf>
    <xf numFmtId="0" fontId="1" fillId="4" borderId="0" xfId="0" applyFont="1" applyFill="1"/>
    <xf numFmtId="164" fontId="0" fillId="3" borderId="27" xfId="0" applyNumberFormat="1" applyFill="1" applyBorder="1" applyAlignment="1">
      <alignment horizontal="center"/>
    </xf>
    <xf numFmtId="0" fontId="2" fillId="5" borderId="3" xfId="0" applyFont="1" applyFill="1" applyBorder="1" applyAlignment="1">
      <alignment horizontal="center"/>
    </xf>
    <xf numFmtId="0" fontId="2" fillId="5" borderId="27" xfId="0" applyFont="1" applyFill="1" applyBorder="1" applyAlignment="1">
      <alignment horizontal="center"/>
    </xf>
    <xf numFmtId="0" fontId="2" fillId="5" borderId="18" xfId="0" applyFont="1" applyFill="1" applyBorder="1" applyAlignment="1">
      <alignment horizontal="center"/>
    </xf>
    <xf numFmtId="0" fontId="1" fillId="4" borderId="0" xfId="0" applyFont="1" applyFill="1" applyBorder="1" applyAlignment="1">
      <alignment horizontal="center" vertical="center"/>
    </xf>
    <xf numFmtId="164" fontId="0" fillId="4" borderId="24" xfId="0" applyNumberForma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xf numFmtId="0" fontId="1" fillId="3" borderId="8" xfId="0" applyFont="1" applyFill="1" applyBorder="1"/>
    <xf numFmtId="0" fontId="1" fillId="3" borderId="9" xfId="0" applyFont="1" applyFill="1" applyBorder="1"/>
    <xf numFmtId="0" fontId="6" fillId="4" borderId="0" xfId="0" applyFont="1" applyFill="1" applyBorder="1"/>
    <xf numFmtId="0" fontId="3" fillId="4" borderId="22" xfId="0" applyFont="1" applyFill="1" applyBorder="1"/>
    <xf numFmtId="0" fontId="0" fillId="6" borderId="29" xfId="0" applyFill="1" applyBorder="1"/>
    <xf numFmtId="0" fontId="0" fillId="6" borderId="30" xfId="0" applyFill="1" applyBorder="1"/>
    <xf numFmtId="0" fontId="7" fillId="4" borderId="0" xfId="0" applyFont="1" applyFill="1" applyBorder="1"/>
    <xf numFmtId="0" fontId="8" fillId="6" borderId="28" xfId="0" applyFont="1" applyFill="1" applyBorder="1"/>
    <xf numFmtId="0" fontId="9" fillId="4" borderId="0" xfId="0" applyFont="1" applyFill="1" applyBorder="1"/>
    <xf numFmtId="164" fontId="0" fillId="4" borderId="10" xfId="0" applyNumberFormat="1" applyFill="1" applyBorder="1" applyAlignment="1">
      <alignment horizontal="center"/>
    </xf>
    <xf numFmtId="164" fontId="0" fillId="4" borderId="11" xfId="0" applyNumberFormat="1" applyFill="1" applyBorder="1" applyAlignment="1">
      <alignment horizontal="center"/>
    </xf>
    <xf numFmtId="164" fontId="0" fillId="4" borderId="12" xfId="0" applyNumberFormat="1" applyFill="1" applyBorder="1" applyAlignment="1">
      <alignment horizontal="center"/>
    </xf>
    <xf numFmtId="164" fontId="0" fillId="4" borderId="31" xfId="0" applyNumberFormat="1" applyFill="1" applyBorder="1" applyAlignment="1">
      <alignment horizontal="center"/>
    </xf>
    <xf numFmtId="164" fontId="0" fillId="4" borderId="32" xfId="0" applyNumberFormat="1" applyFill="1" applyBorder="1" applyAlignment="1">
      <alignment horizontal="center"/>
    </xf>
    <xf numFmtId="0" fontId="0" fillId="4" borderId="17" xfId="0" applyFill="1" applyBorder="1" applyAlignment="1">
      <alignment horizontal="center"/>
    </xf>
    <xf numFmtId="0" fontId="0" fillId="0" borderId="33" xfId="0" applyBorder="1" applyAlignment="1">
      <alignment horizontal="center"/>
    </xf>
    <xf numFmtId="0" fontId="0" fillId="4" borderId="34" xfId="0" applyFill="1" applyBorder="1" applyAlignment="1">
      <alignment horizontal="center"/>
    </xf>
    <xf numFmtId="0" fontId="0" fillId="0" borderId="35" xfId="0" applyBorder="1" applyAlignment="1">
      <alignment horizontal="center"/>
    </xf>
    <xf numFmtId="0" fontId="0" fillId="6" borderId="3" xfId="0" applyFill="1" applyBorder="1"/>
    <xf numFmtId="0" fontId="0" fillId="6" borderId="27" xfId="0" applyFill="1" applyBorder="1"/>
    <xf numFmtId="0" fontId="0" fillId="6" borderId="1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WELL1: Permeability vs. Porosity</a:t>
            </a:r>
          </a:p>
        </c:rich>
      </c:tx>
      <c:layout>
        <c:manualLayout>
          <c:xMode val="edge"/>
          <c:yMode val="edge"/>
          <c:x val="0.25586451078909128"/>
          <c:y val="3.4090898923019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4"/>
            <c:spPr>
              <a:solidFill>
                <a:schemeClr val="accent1"/>
              </a:solidFill>
              <a:ln w="9525">
                <a:solidFill>
                  <a:schemeClr val="tx1"/>
                </a:solidFill>
              </a:ln>
              <a:effectLst/>
            </c:spPr>
          </c:marker>
          <c:xVal>
            <c:numRef>
              <c:f>'Por-Perm-Logs'!$D$9:$D$113</c:f>
              <c:numCache>
                <c:formatCode>0.0</c:formatCode>
                <c:ptCount val="105"/>
                <c:pt idx="0">
                  <c:v>9.974432658768885</c:v>
                </c:pt>
                <c:pt idx="1">
                  <c:v>14.357128122009419</c:v>
                </c:pt>
                <c:pt idx="2">
                  <c:v>14.961866193951597</c:v>
                </c:pt>
                <c:pt idx="3">
                  <c:v>12.71636728612031</c:v>
                </c:pt>
                <c:pt idx="4">
                  <c:v>14.059191758981584</c:v>
                </c:pt>
                <c:pt idx="5">
                  <c:v>12.281599160234043</c:v>
                </c:pt>
                <c:pt idx="6">
                  <c:v>15.017167011266965</c:v>
                </c:pt>
                <c:pt idx="7">
                  <c:v>10.882819039781324</c:v>
                </c:pt>
                <c:pt idx="8">
                  <c:v>15.923352584275364</c:v>
                </c:pt>
                <c:pt idx="9">
                  <c:v>14.853896297114657</c:v>
                </c:pt>
                <c:pt idx="10">
                  <c:v>14.372995378446152</c:v>
                </c:pt>
                <c:pt idx="11">
                  <c:v>13.243805471319115</c:v>
                </c:pt>
                <c:pt idx="12">
                  <c:v>13.110176410685199</c:v>
                </c:pt>
                <c:pt idx="13">
                  <c:v>12.649727129288978</c:v>
                </c:pt>
                <c:pt idx="14">
                  <c:v>10.937437844451392</c:v>
                </c:pt>
                <c:pt idx="15">
                  <c:v>14.331966987426794</c:v>
                </c:pt>
                <c:pt idx="16">
                  <c:v>13.497885190409736</c:v>
                </c:pt>
                <c:pt idx="17">
                  <c:v>16.787829349601758</c:v>
                </c:pt>
                <c:pt idx="18">
                  <c:v>10.329760210447708</c:v>
                </c:pt>
                <c:pt idx="19">
                  <c:v>14.638409074151294</c:v>
                </c:pt>
                <c:pt idx="20">
                  <c:v>11.18804974785431</c:v>
                </c:pt>
                <c:pt idx="21">
                  <c:v>11.756104217757233</c:v>
                </c:pt>
                <c:pt idx="22">
                  <c:v>14.726165289414929</c:v>
                </c:pt>
                <c:pt idx="23">
                  <c:v>8.6275576659247708</c:v>
                </c:pt>
                <c:pt idx="24">
                  <c:v>14.328855551833501</c:v>
                </c:pt>
                <c:pt idx="25">
                  <c:v>9.0400976046040906</c:v>
                </c:pt>
                <c:pt idx="26">
                  <c:v>1.6838407535318582</c:v>
                </c:pt>
                <c:pt idx="27">
                  <c:v>11.691402054895377</c:v>
                </c:pt>
                <c:pt idx="28">
                  <c:v>11.663948462169875</c:v>
                </c:pt>
                <c:pt idx="29">
                  <c:v>7.3830796741753311</c:v>
                </c:pt>
                <c:pt idx="30">
                  <c:v>11.931094896240335</c:v>
                </c:pt>
                <c:pt idx="31">
                  <c:v>12.33073908845874</c:v>
                </c:pt>
                <c:pt idx="32">
                  <c:v>14.278156170814496</c:v>
                </c:pt>
                <c:pt idx="33">
                  <c:v>12.868980399303943</c:v>
                </c:pt>
                <c:pt idx="34">
                  <c:v>15.562619187848023</c:v>
                </c:pt>
                <c:pt idx="35">
                  <c:v>13.427124490587817</c:v>
                </c:pt>
                <c:pt idx="36">
                  <c:v>12.708949975226744</c:v>
                </c:pt>
                <c:pt idx="37">
                  <c:v>12.553965544471966</c:v>
                </c:pt>
                <c:pt idx="38">
                  <c:v>12.763273165005735</c:v>
                </c:pt>
                <c:pt idx="39">
                  <c:v>11.954584226735317</c:v>
                </c:pt>
                <c:pt idx="40">
                  <c:v>11.105355149311091</c:v>
                </c:pt>
                <c:pt idx="41">
                  <c:v>11.862623411823808</c:v>
                </c:pt>
                <c:pt idx="42">
                  <c:v>14.219577015858812</c:v>
                </c:pt>
                <c:pt idx="43">
                  <c:v>15.614716876974972</c:v>
                </c:pt>
                <c:pt idx="44">
                  <c:v>16.413719730265708</c:v>
                </c:pt>
                <c:pt idx="45">
                  <c:v>12.353743489607435</c:v>
                </c:pt>
                <c:pt idx="46">
                  <c:v>12.189976144750005</c:v>
                </c:pt>
                <c:pt idx="47">
                  <c:v>9.4140394232450451</c:v>
                </c:pt>
                <c:pt idx="48">
                  <c:v>16.564269043311004</c:v>
                </c:pt>
                <c:pt idx="49">
                  <c:v>12.280575543541959</c:v>
                </c:pt>
                <c:pt idx="50">
                  <c:v>18.361064136573763</c:v>
                </c:pt>
                <c:pt idx="51">
                  <c:v>5.7934774078906939</c:v>
                </c:pt>
                <c:pt idx="52">
                  <c:v>12.551735560079567</c:v>
                </c:pt>
                <c:pt idx="53">
                  <c:v>12.501724011553572</c:v>
                </c:pt>
                <c:pt idx="54">
                  <c:v>14.858849479918394</c:v>
                </c:pt>
                <c:pt idx="55">
                  <c:v>11.196585507994818</c:v>
                </c:pt>
                <c:pt idx="56">
                  <c:v>18.497249811848448</c:v>
                </c:pt>
                <c:pt idx="57">
                  <c:v>14.248480154089417</c:v>
                </c:pt>
                <c:pt idx="58">
                  <c:v>9.5552445497218237</c:v>
                </c:pt>
                <c:pt idx="59">
                  <c:v>11.55319412391245</c:v>
                </c:pt>
                <c:pt idx="60">
                  <c:v>14.37015210514908</c:v>
                </c:pt>
                <c:pt idx="61">
                  <c:v>9.4044791484771668</c:v>
                </c:pt>
                <c:pt idx="62">
                  <c:v>11.063336862609871</c:v>
                </c:pt>
                <c:pt idx="63">
                  <c:v>18.434901433788657</c:v>
                </c:pt>
                <c:pt idx="64">
                  <c:v>18.728303757858903</c:v>
                </c:pt>
                <c:pt idx="65">
                  <c:v>14.398975184640342</c:v>
                </c:pt>
                <c:pt idx="66">
                  <c:v>11.05097329223155</c:v>
                </c:pt>
                <c:pt idx="67">
                  <c:v>6.3945091764698647</c:v>
                </c:pt>
                <c:pt idx="68">
                  <c:v>13.109921913166435</c:v>
                </c:pt>
                <c:pt idx="69">
                  <c:v>21.936304359574169</c:v>
                </c:pt>
                <c:pt idx="70">
                  <c:v>12.499046287663901</c:v>
                </c:pt>
                <c:pt idx="71">
                  <c:v>10.947755947800051</c:v>
                </c:pt>
                <c:pt idx="72">
                  <c:v>11.624368827445537</c:v>
                </c:pt>
                <c:pt idx="73">
                  <c:v>10.108053314467748</c:v>
                </c:pt>
                <c:pt idx="74">
                  <c:v>7.9238151512867976</c:v>
                </c:pt>
                <c:pt idx="75">
                  <c:v>14.312457463651457</c:v>
                </c:pt>
                <c:pt idx="76">
                  <c:v>16.223284281801</c:v>
                </c:pt>
                <c:pt idx="77">
                  <c:v>8.2034304086141496</c:v>
                </c:pt>
                <c:pt idx="78">
                  <c:v>6.064195075317401</c:v>
                </c:pt>
                <c:pt idx="79">
                  <c:v>5.1173693151105244</c:v>
                </c:pt>
                <c:pt idx="80">
                  <c:v>9.5740036355296088</c:v>
                </c:pt>
                <c:pt idx="81">
                  <c:v>9.2149005586698323</c:v>
                </c:pt>
                <c:pt idx="82">
                  <c:v>10.964331078396466</c:v>
                </c:pt>
                <c:pt idx="83">
                  <c:v>12.771877398883101</c:v>
                </c:pt>
                <c:pt idx="84">
                  <c:v>12.890808713626971</c:v>
                </c:pt>
                <c:pt idx="85">
                  <c:v>17.285386659235652</c:v>
                </c:pt>
                <c:pt idx="86">
                  <c:v>12.18744951960271</c:v>
                </c:pt>
                <c:pt idx="87">
                  <c:v>8.7041091454203805</c:v>
                </c:pt>
                <c:pt idx="88">
                  <c:v>15.279219569176062</c:v>
                </c:pt>
                <c:pt idx="89">
                  <c:v>8.6415452101464094</c:v>
                </c:pt>
                <c:pt idx="90">
                  <c:v>8.0713527102241081</c:v>
                </c:pt>
                <c:pt idx="91">
                  <c:v>15.34757593386256</c:v>
                </c:pt>
                <c:pt idx="92">
                  <c:v>8.0142235926868413</c:v>
                </c:pt>
                <c:pt idx="93">
                  <c:v>12.167681094336881</c:v>
                </c:pt>
                <c:pt idx="94">
                  <c:v>11.32249272561009</c:v>
                </c:pt>
                <c:pt idx="95">
                  <c:v>12.968222010927853</c:v>
                </c:pt>
                <c:pt idx="96">
                  <c:v>10.226027678018312</c:v>
                </c:pt>
                <c:pt idx="97">
                  <c:v>9.3213769366741221</c:v>
                </c:pt>
                <c:pt idx="98">
                  <c:v>9.5854677328580582</c:v>
                </c:pt>
                <c:pt idx="99">
                  <c:v>12.821408059397951</c:v>
                </c:pt>
                <c:pt idx="100">
                  <c:v>11.891145104782959</c:v>
                </c:pt>
                <c:pt idx="101">
                  <c:v>10.703483732319835</c:v>
                </c:pt>
                <c:pt idx="102">
                  <c:v>12.998039804483282</c:v>
                </c:pt>
                <c:pt idx="103">
                  <c:v>10.904367704479629</c:v>
                </c:pt>
              </c:numCache>
            </c:numRef>
          </c:xVal>
          <c:yVal>
            <c:numRef>
              <c:f>'Por-Perm-Logs'!$E$9:$E$113</c:f>
              <c:numCache>
                <c:formatCode>0.0</c:formatCode>
                <c:ptCount val="105"/>
                <c:pt idx="0">
                  <c:v>95.565147699509509</c:v>
                </c:pt>
                <c:pt idx="1">
                  <c:v>224.83618444010369</c:v>
                </c:pt>
                <c:pt idx="2">
                  <c:v>205.79105111193294</c:v>
                </c:pt>
                <c:pt idx="3">
                  <c:v>216.28293782745806</c:v>
                </c:pt>
                <c:pt idx="4">
                  <c:v>243.07299301792406</c:v>
                </c:pt>
                <c:pt idx="5">
                  <c:v>194.85430349570237</c:v>
                </c:pt>
                <c:pt idx="6">
                  <c:v>198.05300932484425</c:v>
                </c:pt>
                <c:pt idx="7">
                  <c:v>98.55319105377248</c:v>
                </c:pt>
                <c:pt idx="8">
                  <c:v>197.85963459813215</c:v>
                </c:pt>
                <c:pt idx="9">
                  <c:v>164.20088704871858</c:v>
                </c:pt>
                <c:pt idx="10">
                  <c:v>228.07579756325154</c:v>
                </c:pt>
                <c:pt idx="11">
                  <c:v>146.13871876692755</c:v>
                </c:pt>
                <c:pt idx="12">
                  <c:v>173.00603659874807</c:v>
                </c:pt>
                <c:pt idx="13">
                  <c:v>153.6661651892301</c:v>
                </c:pt>
                <c:pt idx="14">
                  <c:v>147.01971754879602</c:v>
                </c:pt>
                <c:pt idx="15">
                  <c:v>151.86987013019166</c:v>
                </c:pt>
                <c:pt idx="16">
                  <c:v>202.67407209922041</c:v>
                </c:pt>
                <c:pt idx="17">
                  <c:v>184.43418441814168</c:v>
                </c:pt>
                <c:pt idx="18">
                  <c:v>167.82381417300169</c:v>
                </c:pt>
                <c:pt idx="19">
                  <c:v>199.77715805478044</c:v>
                </c:pt>
                <c:pt idx="20">
                  <c:v>192.80514054800841</c:v>
                </c:pt>
                <c:pt idx="21">
                  <c:v>84.872217671899364</c:v>
                </c:pt>
                <c:pt idx="22">
                  <c:v>125.29503121048391</c:v>
                </c:pt>
                <c:pt idx="23">
                  <c:v>99.108419019970952</c:v>
                </c:pt>
                <c:pt idx="24">
                  <c:v>171.38852900628248</c:v>
                </c:pt>
                <c:pt idx="25">
                  <c:v>151.75691080649059</c:v>
                </c:pt>
                <c:pt idx="26">
                  <c:v>38.40423770488475</c:v>
                </c:pt>
                <c:pt idx="27">
                  <c:v>210.85023918637049</c:v>
                </c:pt>
                <c:pt idx="28">
                  <c:v>244.14625638084283</c:v>
                </c:pt>
                <c:pt idx="29">
                  <c:v>88.137846049440427</c:v>
                </c:pt>
                <c:pt idx="30">
                  <c:v>102.13528106801864</c:v>
                </c:pt>
                <c:pt idx="31">
                  <c:v>165.4186513883171</c:v>
                </c:pt>
                <c:pt idx="32">
                  <c:v>141.52697279348328</c:v>
                </c:pt>
                <c:pt idx="33">
                  <c:v>124.54850352359081</c:v>
                </c:pt>
                <c:pt idx="34">
                  <c:v>309.22011569488495</c:v>
                </c:pt>
                <c:pt idx="35">
                  <c:v>170.69118286702894</c:v>
                </c:pt>
                <c:pt idx="36">
                  <c:v>183.39959172125668</c:v>
                </c:pt>
                <c:pt idx="37">
                  <c:v>162.98447744980081</c:v>
                </c:pt>
                <c:pt idx="38">
                  <c:v>151.32037270125286</c:v>
                </c:pt>
                <c:pt idx="39">
                  <c:v>151.6524715557932</c:v>
                </c:pt>
                <c:pt idx="40">
                  <c:v>73.913730617446447</c:v>
                </c:pt>
                <c:pt idx="41">
                  <c:v>112.13560467090251</c:v>
                </c:pt>
                <c:pt idx="42">
                  <c:v>308.43912195352647</c:v>
                </c:pt>
                <c:pt idx="43">
                  <c:v>336.9190062472212</c:v>
                </c:pt>
                <c:pt idx="44">
                  <c:v>173.42084962997654</c:v>
                </c:pt>
                <c:pt idx="45">
                  <c:v>184.44583586193761</c:v>
                </c:pt>
                <c:pt idx="46">
                  <c:v>142.26878568300415</c:v>
                </c:pt>
                <c:pt idx="47">
                  <c:v>127.97222862248887</c:v>
                </c:pt>
                <c:pt idx="48">
                  <c:v>181.48513580998841</c:v>
                </c:pt>
                <c:pt idx="49">
                  <c:v>216.51995014661406</c:v>
                </c:pt>
                <c:pt idx="50">
                  <c:v>339.58934321105278</c:v>
                </c:pt>
                <c:pt idx="51">
                  <c:v>103.42136756612214</c:v>
                </c:pt>
                <c:pt idx="52">
                  <c:v>93.466811831222685</c:v>
                </c:pt>
                <c:pt idx="53">
                  <c:v>149.01986014039352</c:v>
                </c:pt>
                <c:pt idx="54">
                  <c:v>257.27565592249067</c:v>
                </c:pt>
                <c:pt idx="55">
                  <c:v>211.6902253188716</c:v>
                </c:pt>
                <c:pt idx="56">
                  <c:v>560.42044383946882</c:v>
                </c:pt>
                <c:pt idx="57">
                  <c:v>212.15640839831644</c:v>
                </c:pt>
                <c:pt idx="58">
                  <c:v>179.21795173601862</c:v>
                </c:pt>
                <c:pt idx="59">
                  <c:v>131.96095406867656</c:v>
                </c:pt>
                <c:pt idx="60">
                  <c:v>180.86977688295846</c:v>
                </c:pt>
                <c:pt idx="61">
                  <c:v>105.22996843274116</c:v>
                </c:pt>
                <c:pt idx="62">
                  <c:v>191.77037026318428</c:v>
                </c:pt>
                <c:pt idx="63">
                  <c:v>237.96390249549313</c:v>
                </c:pt>
                <c:pt idx="64">
                  <c:v>245.92745589462041</c:v>
                </c:pt>
                <c:pt idx="65">
                  <c:v>263.9017697201694</c:v>
                </c:pt>
                <c:pt idx="66">
                  <c:v>108.19785241159252</c:v>
                </c:pt>
                <c:pt idx="67">
                  <c:v>77.514925718214613</c:v>
                </c:pt>
                <c:pt idx="68">
                  <c:v>181.33995401161613</c:v>
                </c:pt>
                <c:pt idx="69">
                  <c:v>404.82751428850833</c:v>
                </c:pt>
                <c:pt idx="70">
                  <c:v>157.99632615378434</c:v>
                </c:pt>
                <c:pt idx="71">
                  <c:v>182.61747006599305</c:v>
                </c:pt>
                <c:pt idx="72">
                  <c:v>124.60279719800418</c:v>
                </c:pt>
                <c:pt idx="73">
                  <c:v>112.66976877338422</c:v>
                </c:pt>
                <c:pt idx="74">
                  <c:v>79.699267564932384</c:v>
                </c:pt>
                <c:pt idx="75">
                  <c:v>124.55532849146626</c:v>
                </c:pt>
                <c:pt idx="76">
                  <c:v>267.2524703785794</c:v>
                </c:pt>
                <c:pt idx="77">
                  <c:v>134.41269016127575</c:v>
                </c:pt>
                <c:pt idx="78">
                  <c:v>58.569659395933712</c:v>
                </c:pt>
                <c:pt idx="79">
                  <c:v>59.608810582282985</c:v>
                </c:pt>
                <c:pt idx="80">
                  <c:v>71.837794835483393</c:v>
                </c:pt>
                <c:pt idx="81">
                  <c:v>264.36132327601126</c:v>
                </c:pt>
                <c:pt idx="82">
                  <c:v>132.04420019093857</c:v>
                </c:pt>
                <c:pt idx="83">
                  <c:v>227.68108226284116</c:v>
                </c:pt>
                <c:pt idx="84">
                  <c:v>136.93073651289438</c:v>
                </c:pt>
                <c:pt idx="85">
                  <c:v>239.31911386396789</c:v>
                </c:pt>
                <c:pt idx="86">
                  <c:v>98.970610391517368</c:v>
                </c:pt>
                <c:pt idx="87">
                  <c:v>114.42734428896625</c:v>
                </c:pt>
                <c:pt idx="88">
                  <c:v>496.43697131551687</c:v>
                </c:pt>
                <c:pt idx="89">
                  <c:v>76.344608058304161</c:v>
                </c:pt>
                <c:pt idx="90">
                  <c:v>131.6649821477707</c:v>
                </c:pt>
                <c:pt idx="91">
                  <c:v>208.47161624030556</c:v>
                </c:pt>
                <c:pt idx="92">
                  <c:v>143.79382378716332</c:v>
                </c:pt>
                <c:pt idx="93">
                  <c:v>174.40649698680903</c:v>
                </c:pt>
                <c:pt idx="94">
                  <c:v>192.40096340469501</c:v>
                </c:pt>
                <c:pt idx="95">
                  <c:v>151.23386855918753</c:v>
                </c:pt>
                <c:pt idx="96">
                  <c:v>84.373185159492195</c:v>
                </c:pt>
                <c:pt idx="97">
                  <c:v>73.737872090733475</c:v>
                </c:pt>
                <c:pt idx="98">
                  <c:v>141.347196762002</c:v>
                </c:pt>
                <c:pt idx="99">
                  <c:v>288.08497861295331</c:v>
                </c:pt>
                <c:pt idx="100">
                  <c:v>108.81103528717694</c:v>
                </c:pt>
                <c:pt idx="101">
                  <c:v>171.38514615285297</c:v>
                </c:pt>
                <c:pt idx="102">
                  <c:v>138.08313858692804</c:v>
                </c:pt>
                <c:pt idx="103">
                  <c:v>200.04773519353063</c:v>
                </c:pt>
              </c:numCache>
            </c:numRef>
          </c:yVal>
          <c:smooth val="0"/>
          <c:extLst>
            <c:ext xmlns:c16="http://schemas.microsoft.com/office/drawing/2014/chart" uri="{C3380CC4-5D6E-409C-BE32-E72D297353CC}">
              <c16:uniqueId val="{00000000-ACEC-4908-99CC-C7FFDE4E2D50}"/>
            </c:ext>
          </c:extLst>
        </c:ser>
        <c:dLbls>
          <c:showLegendKey val="0"/>
          <c:showVal val="0"/>
          <c:showCatName val="0"/>
          <c:showSerName val="0"/>
          <c:showPercent val="0"/>
          <c:showBubbleSize val="0"/>
        </c:dLbls>
        <c:axId val="465985712"/>
        <c:axId val="465982104"/>
      </c:scatterChart>
      <c:valAx>
        <c:axId val="4659857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Porosity (%)</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3"/>
        <c:crossBetween val="midCat"/>
      </c:valAx>
      <c:valAx>
        <c:axId val="465982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Permeability (mD)</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 Porosity Cumulative</a:t>
            </a:r>
            <a:r>
              <a:rPr lang="en-US" baseline="0"/>
              <a:t> D</a:t>
            </a:r>
            <a:r>
              <a:rPr lang="en-US"/>
              <a:t>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'Por-Perm-Logs'!$BJ$27:$BU$27</c:f>
              <c:numCache>
                <c:formatCode>0.00</c:formatCode>
                <c:ptCount val="12"/>
                <c:pt idx="0" formatCode="0.0">
                  <c:v>0</c:v>
                </c:pt>
                <c:pt idx="1">
                  <c:v>1.0363173942455572</c:v>
                </c:pt>
                <c:pt idx="2">
                  <c:v>3.277336258089858</c:v>
                </c:pt>
                <c:pt idx="3">
                  <c:v>5.5183551219341584</c:v>
                </c:pt>
                <c:pt idx="4">
                  <c:v>7.7593739857784589</c:v>
                </c:pt>
                <c:pt idx="5">
                  <c:v>10.000392849622759</c:v>
                </c:pt>
                <c:pt idx="6">
                  <c:v>12.241411713467059</c:v>
                </c:pt>
                <c:pt idx="7">
                  <c:v>14.482430577311359</c:v>
                </c:pt>
                <c:pt idx="8">
                  <c:v>16.723449441155658</c:v>
                </c:pt>
                <c:pt idx="9">
                  <c:v>18.964468304999958</c:v>
                </c:pt>
                <c:pt idx="10">
                  <c:v>21.205487168844257</c:v>
                </c:pt>
                <c:pt idx="11" formatCode="0.0">
                  <c:v>22.410188638443003</c:v>
                </c:pt>
              </c:numCache>
            </c:numRef>
          </c:xVal>
          <c:yVal>
            <c:numRef>
              <c:f>'Por-Perm-Logs'!$BJ$29:$BU$29</c:f>
              <c:numCache>
                <c:formatCode>0.00</c:formatCode>
                <c:ptCount val="12"/>
                <c:pt idx="0" formatCode="General">
                  <c:v>0</c:v>
                </c:pt>
                <c:pt idx="1">
                  <c:v>1.0416666666666666E-2</c:v>
                </c:pt>
                <c:pt idx="2">
                  <c:v>4.1558159722222224E-2</c:v>
                </c:pt>
                <c:pt idx="3">
                  <c:v>7.2916666666666671E-2</c:v>
                </c:pt>
                <c:pt idx="4">
                  <c:v>0.13541666666666666</c:v>
                </c:pt>
                <c:pt idx="5">
                  <c:v>0.23958333333333334</c:v>
                </c:pt>
                <c:pt idx="6">
                  <c:v>0.40625</c:v>
                </c:pt>
                <c:pt idx="7">
                  <c:v>0.57291666666666663</c:v>
                </c:pt>
                <c:pt idx="8">
                  <c:v>0.83333333333333337</c:v>
                </c:pt>
                <c:pt idx="9">
                  <c:v>0.90625</c:v>
                </c:pt>
                <c:pt idx="10">
                  <c:v>0.97916666666666663</c:v>
                </c:pt>
                <c:pt idx="11">
                  <c:v>0.97916666666666663</c:v>
                </c:pt>
              </c:numCache>
            </c:numRef>
          </c:yVal>
          <c:smooth val="1"/>
          <c:extLst>
            <c:ext xmlns:c16="http://schemas.microsoft.com/office/drawing/2014/chart" uri="{C3380CC4-5D6E-409C-BE32-E72D297353CC}">
              <c16:uniqueId val="{00000000-46FE-4BF8-A1FF-CDBCF56ECD42}"/>
            </c:ext>
          </c:extLst>
        </c:ser>
        <c:dLbls>
          <c:showLegendKey val="0"/>
          <c:showVal val="0"/>
          <c:showCatName val="0"/>
          <c:showSerName val="0"/>
          <c:showPercent val="0"/>
          <c:showBubbleSize val="0"/>
        </c:dLbls>
        <c:axId val="612705288"/>
        <c:axId val="612704304"/>
      </c:scatterChart>
      <c:valAx>
        <c:axId val="612705288"/>
        <c:scaling>
          <c:orientation val="minMax"/>
          <c:max val="2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Porosity</a:t>
                </a:r>
                <a:r>
                  <a:rPr lang="en-US" sz="1200" baseline="0"/>
                  <a:t> (%)</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a:t>
            </a:r>
            <a:r>
              <a:rPr lang="en-US" baseline="0"/>
              <a:t> </a:t>
            </a:r>
            <a:r>
              <a:rPr lang="en-US"/>
              <a:t>Permeability Cumulative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'Por-Perm-Logs'!$BJ$33:$BU$33</c:f>
              <c:numCache>
                <c:formatCode>0.00</c:formatCode>
                <c:ptCount val="12"/>
                <c:pt idx="0" formatCode="0.0">
                  <c:v>55.950953804529767</c:v>
                </c:pt>
                <c:pt idx="1">
                  <c:v>74.224772030466625</c:v>
                </c:pt>
                <c:pt idx="2">
                  <c:v>110.77240848234032</c:v>
                </c:pt>
                <c:pt idx="3">
                  <c:v>147.32004493421402</c:v>
                </c:pt>
                <c:pt idx="4">
                  <c:v>183.86768138608772</c:v>
                </c:pt>
                <c:pt idx="5">
                  <c:v>220.41531783796142</c:v>
                </c:pt>
                <c:pt idx="6">
                  <c:v>256.96295428983512</c:v>
                </c:pt>
                <c:pt idx="7">
                  <c:v>293.51059074170882</c:v>
                </c:pt>
                <c:pt idx="8">
                  <c:v>330.05822719358252</c:v>
                </c:pt>
                <c:pt idx="9">
                  <c:v>366.60586364545622</c:v>
                </c:pt>
                <c:pt idx="10">
                  <c:v>403.15350009732992</c:v>
                </c:pt>
                <c:pt idx="11" formatCode="0.0">
                  <c:v>421.42731832326689</c:v>
                </c:pt>
              </c:numCache>
            </c:numRef>
          </c:xVal>
          <c:yVal>
            <c:numRef>
              <c:f>'Por-Perm-Logs'!$BJ$35:$BU$35</c:f>
              <c:numCache>
                <c:formatCode>0.00</c:formatCode>
                <c:ptCount val="12"/>
                <c:pt idx="0" formatCode="General">
                  <c:v>0</c:v>
                </c:pt>
                <c:pt idx="1">
                  <c:v>0.23958333333333334</c:v>
                </c:pt>
                <c:pt idx="2">
                  <c:v>0.65375434027777779</c:v>
                </c:pt>
                <c:pt idx="3">
                  <c:v>0.64583333333333337</c:v>
                </c:pt>
                <c:pt idx="4">
                  <c:v>0.72916666666666663</c:v>
                </c:pt>
                <c:pt idx="5">
                  <c:v>0.86458333333333337</c:v>
                </c:pt>
                <c:pt idx="6">
                  <c:v>0.9375</c:v>
                </c:pt>
                <c:pt idx="7">
                  <c:v>0.97916666666666663</c:v>
                </c:pt>
                <c:pt idx="8">
                  <c:v>0.98958333333333337</c:v>
                </c:pt>
                <c:pt idx="9">
                  <c:v>0.98958333333333337</c:v>
                </c:pt>
                <c:pt idx="10">
                  <c:v>0.98958333333333337</c:v>
                </c:pt>
                <c:pt idx="11">
                  <c:v>0.98958333333333337</c:v>
                </c:pt>
              </c:numCache>
            </c:numRef>
          </c:yVal>
          <c:smooth val="1"/>
          <c:extLst>
            <c:ext xmlns:c16="http://schemas.microsoft.com/office/drawing/2014/chart" uri="{C3380CC4-5D6E-409C-BE32-E72D297353CC}">
              <c16:uniqueId val="{00000000-3791-49E4-B36C-34BE8DA32036}"/>
            </c:ext>
          </c:extLst>
        </c:ser>
        <c:dLbls>
          <c:showLegendKey val="0"/>
          <c:showVal val="0"/>
          <c:showCatName val="0"/>
          <c:showSerName val="0"/>
          <c:showPercent val="0"/>
          <c:showBubbleSize val="0"/>
        </c:dLbls>
        <c:axId val="612705288"/>
        <c:axId val="612704304"/>
      </c:scatterChart>
      <c:valAx>
        <c:axId val="612705288"/>
        <c:scaling>
          <c:logBase val="10"/>
          <c:orientation val="minMax"/>
          <c:max val="1000"/>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Permeability</a:t>
                </a:r>
                <a:r>
                  <a:rPr lang="en-US" sz="1200" baseline="0"/>
                  <a:t> (mD)</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 Por  Log</a:t>
            </a:r>
          </a:p>
        </c:rich>
      </c:tx>
      <c:layout>
        <c:manualLayout>
          <c:xMode val="edge"/>
          <c:yMode val="edge"/>
          <c:x val="0.22560356275738108"/>
          <c:y val="1.0176754301466933E-2"/>
        </c:manualLayout>
      </c:layout>
      <c:overlay val="0"/>
      <c:spPr>
        <a:noFill/>
        <a:ln>
          <a:noFill/>
        </a:ln>
        <a:effectLst/>
      </c:spPr>
    </c:title>
    <c:autoTitleDeleted val="0"/>
    <c:plotArea>
      <c:layout>
        <c:manualLayout>
          <c:layoutTarget val="inner"/>
          <c:xMode val="edge"/>
          <c:yMode val="edge"/>
          <c:x val="0.25838724005653141"/>
          <c:y val="6.9068911431093047E-2"/>
          <c:w val="0.61186943939699845"/>
          <c:h val="0.84596223492459344"/>
        </c:manualLayout>
      </c:layout>
      <c:scatterChart>
        <c:scatterStyle val="smoothMarker"/>
        <c:varyColors val="0"/>
        <c:ser>
          <c:idx val="1"/>
          <c:order val="0"/>
          <c:spPr>
            <a:ln>
              <a:solidFill>
                <a:schemeClr val="tx1"/>
              </a:solidFill>
            </a:ln>
          </c:spPr>
          <c:marker>
            <c:symbol val="none"/>
          </c:marker>
          <c:xVal>
            <c:numRef>
              <c:f>'Por-Perm-Logs'!$H$9:$H$113</c:f>
              <c:numCache>
                <c:formatCode>0.0</c:formatCode>
                <c:ptCount val="105"/>
                <c:pt idx="0">
                  <c:v>8.297534060223887</c:v>
                </c:pt>
                <c:pt idx="1">
                  <c:v>18.912378814807113</c:v>
                </c:pt>
                <c:pt idx="2">
                  <c:v>16.204458091766575</c:v>
                </c:pt>
                <c:pt idx="3">
                  <c:v>15.083919560095792</c:v>
                </c:pt>
                <c:pt idx="4">
                  <c:v>11.985533079471812</c:v>
                </c:pt>
                <c:pt idx="5">
                  <c:v>11.591112690647723</c:v>
                </c:pt>
                <c:pt idx="6">
                  <c:v>17.685803547423333</c:v>
                </c:pt>
                <c:pt idx="7">
                  <c:v>11.137121635484778</c:v>
                </c:pt>
                <c:pt idx="8">
                  <c:v>16.124512804449246</c:v>
                </c:pt>
                <c:pt idx="9">
                  <c:v>19.226149900267856</c:v>
                </c:pt>
                <c:pt idx="10">
                  <c:v>18.77439423547214</c:v>
                </c:pt>
                <c:pt idx="11">
                  <c:v>12.649473351208886</c:v>
                </c:pt>
                <c:pt idx="12">
                  <c:v>12.182078584311546</c:v>
                </c:pt>
                <c:pt idx="13">
                  <c:v>15.506479001692997</c:v>
                </c:pt>
                <c:pt idx="14">
                  <c:v>15.833957417888657</c:v>
                </c:pt>
                <c:pt idx="15">
                  <c:v>10.690849383618527</c:v>
                </c:pt>
                <c:pt idx="16">
                  <c:v>11.625036931125834</c:v>
                </c:pt>
                <c:pt idx="17">
                  <c:v>15.931786802295607</c:v>
                </c:pt>
                <c:pt idx="18">
                  <c:v>11.730018947078069</c:v>
                </c:pt>
                <c:pt idx="19">
                  <c:v>17.688701894382298</c:v>
                </c:pt>
                <c:pt idx="20">
                  <c:v>6.5047697740893708</c:v>
                </c:pt>
                <c:pt idx="21">
                  <c:v>12.079170208158772</c:v>
                </c:pt>
                <c:pt idx="22">
                  <c:v>12.890799309373318</c:v>
                </c:pt>
                <c:pt idx="23">
                  <c:v>18.738745667761091</c:v>
                </c:pt>
                <c:pt idx="24">
                  <c:v>13.206732769599954</c:v>
                </c:pt>
                <c:pt idx="25">
                  <c:v>16.654898961700052</c:v>
                </c:pt>
                <c:pt idx="26">
                  <c:v>15.087185279868303</c:v>
                </c:pt>
                <c:pt idx="27">
                  <c:v>9.471557697703588</c:v>
                </c:pt>
                <c:pt idx="28">
                  <c:v>3.3750675585100947</c:v>
                </c:pt>
                <c:pt idx="29">
                  <c:v>16.073955493865817</c:v>
                </c:pt>
                <c:pt idx="30">
                  <c:v>16.989127103666622</c:v>
                </c:pt>
                <c:pt idx="31">
                  <c:v>10.86226301740095</c:v>
                </c:pt>
                <c:pt idx="32">
                  <c:v>16.171823376128131</c:v>
                </c:pt>
                <c:pt idx="33">
                  <c:v>16.120950968682646</c:v>
                </c:pt>
                <c:pt idx="34">
                  <c:v>15.382780467357247</c:v>
                </c:pt>
                <c:pt idx="35">
                  <c:v>7.7112808918172373</c:v>
                </c:pt>
                <c:pt idx="36">
                  <c:v>16.077431568624469</c:v>
                </c:pt>
                <c:pt idx="37">
                  <c:v>9.4406396000695825</c:v>
                </c:pt>
                <c:pt idx="38">
                  <c:v>3.8851146935188723</c:v>
                </c:pt>
                <c:pt idx="39">
                  <c:v>17.160901719695648</c:v>
                </c:pt>
                <c:pt idx="40">
                  <c:v>13.949285695244104</c:v>
                </c:pt>
                <c:pt idx="41">
                  <c:v>14.839384495970625</c:v>
                </c:pt>
                <c:pt idx="42">
                  <c:v>10.09591670089649</c:v>
                </c:pt>
                <c:pt idx="43">
                  <c:v>9.9153066382286354</c:v>
                </c:pt>
                <c:pt idx="44">
                  <c:v>17.901925091496775</c:v>
                </c:pt>
                <c:pt idx="45">
                  <c:v>7.2702542836369153</c:v>
                </c:pt>
                <c:pt idx="46">
                  <c:v>8.4511252658495053</c:v>
                </c:pt>
                <c:pt idx="47">
                  <c:v>19.334753443172723</c:v>
                </c:pt>
                <c:pt idx="48">
                  <c:v>9.541088653829517</c:v>
                </c:pt>
                <c:pt idx="49">
                  <c:v>14.042801430481349</c:v>
                </c:pt>
                <c:pt idx="50">
                  <c:v>14.836063931541458</c:v>
                </c:pt>
                <c:pt idx="51">
                  <c:v>13.026668013040803</c:v>
                </c:pt>
                <c:pt idx="52">
                  <c:v>22.410188638443003</c:v>
                </c:pt>
                <c:pt idx="53">
                  <c:v>9.7012701715460121</c:v>
                </c:pt>
                <c:pt idx="54">
                  <c:v>0</c:v>
                </c:pt>
                <c:pt idx="55">
                  <c:v>15.02702177640869</c:v>
                </c:pt>
                <c:pt idx="56">
                  <c:v>15.237957383191628</c:v>
                </c:pt>
                <c:pt idx="57">
                  <c:v>10.200585576745922</c:v>
                </c:pt>
                <c:pt idx="58">
                  <c:v>15.298611007935904</c:v>
                </c:pt>
                <c:pt idx="59">
                  <c:v>4.7436468349304342</c:v>
                </c:pt>
                <c:pt idx="60">
                  <c:v>15.602353455959058</c:v>
                </c:pt>
                <c:pt idx="61">
                  <c:v>12.437209843624681</c:v>
                </c:pt>
                <c:pt idx="62">
                  <c:v>15.740440812646371</c:v>
                </c:pt>
                <c:pt idx="63">
                  <c:v>9.4653625565559381</c:v>
                </c:pt>
                <c:pt idx="64">
                  <c:v>11.422891271333272</c:v>
                </c:pt>
                <c:pt idx="65">
                  <c:v>12.031793554412783</c:v>
                </c:pt>
                <c:pt idx="66">
                  <c:v>6.37957362543189</c:v>
                </c:pt>
                <c:pt idx="67">
                  <c:v>10.699591103257903</c:v>
                </c:pt>
                <c:pt idx="68">
                  <c:v>12.98065171327789</c:v>
                </c:pt>
                <c:pt idx="69">
                  <c:v>8.9245074628897321</c:v>
                </c:pt>
                <c:pt idx="70">
                  <c:v>19.103612570138136</c:v>
                </c:pt>
                <c:pt idx="71">
                  <c:v>21.618502250749152</c:v>
                </c:pt>
                <c:pt idx="72">
                  <c:v>12.700486122558395</c:v>
                </c:pt>
                <c:pt idx="73">
                  <c:v>13.913763368272116</c:v>
                </c:pt>
                <c:pt idx="74">
                  <c:v>12.823952536475199</c:v>
                </c:pt>
                <c:pt idx="75">
                  <c:v>13.929015163912078</c:v>
                </c:pt>
                <c:pt idx="76">
                  <c:v>16.190612870568959</c:v>
                </c:pt>
                <c:pt idx="77">
                  <c:v>10.936968877517199</c:v>
                </c:pt>
                <c:pt idx="78">
                  <c:v>19.667453835856868</c:v>
                </c:pt>
                <c:pt idx="79">
                  <c:v>13.18219444882774</c:v>
                </c:pt>
                <c:pt idx="80">
                  <c:v>17.242883492291199</c:v>
                </c:pt>
                <c:pt idx="81">
                  <c:v>4.6216653790862807</c:v>
                </c:pt>
                <c:pt idx="82">
                  <c:v>4.8501793729995839</c:v>
                </c:pt>
                <c:pt idx="83">
                  <c:v>11.859343920611206</c:v>
                </c:pt>
                <c:pt idx="84">
                  <c:v>16.003415250542961</c:v>
                </c:pt>
                <c:pt idx="85">
                  <c:v>14.307902224490691</c:v>
                </c:pt>
                <c:pt idx="86">
                  <c:v>15.04111429889878</c:v>
                </c:pt>
                <c:pt idx="87">
                  <c:v>12.43230019899819</c:v>
                </c:pt>
                <c:pt idx="88">
                  <c:v>10.945921568729482</c:v>
                </c:pt>
                <c:pt idx="89">
                  <c:v>14.595861269197474</c:v>
                </c:pt>
                <c:pt idx="90">
                  <c:v>15.343622578997717</c:v>
                </c:pt>
                <c:pt idx="91">
                  <c:v>5.6409697616552466</c:v>
                </c:pt>
                <c:pt idx="92">
                  <c:v>7.269971356351042</c:v>
                </c:pt>
                <c:pt idx="93">
                  <c:v>14.242819211844905</c:v>
                </c:pt>
                <c:pt idx="94">
                  <c:v>11.210814783036909</c:v>
                </c:pt>
                <c:pt idx="95">
                  <c:v>15.955922078040137</c:v>
                </c:pt>
              </c:numCache>
            </c:numRef>
          </c:xVal>
          <c:yVal>
            <c:numRef>
              <c:f>'Por-Perm-Logs'!$G$9:$G$113</c:f>
              <c:numCache>
                <c:formatCode>0.00</c:formatCode>
                <c:ptCount val="105"/>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numCache>
            </c:numRef>
          </c:yVal>
          <c:smooth val="1"/>
          <c:extLst>
            <c:ext xmlns:c16="http://schemas.microsoft.com/office/drawing/2014/chart" uri="{C3380CC4-5D6E-409C-BE32-E72D297353CC}">
              <c16:uniqueId val="{00000000-369C-4DDA-9772-0CD554CA5027}"/>
            </c:ext>
          </c:extLst>
        </c:ser>
        <c:dLbls>
          <c:showLegendKey val="0"/>
          <c:showVal val="0"/>
          <c:showCatName val="0"/>
          <c:showSerName val="0"/>
          <c:showPercent val="0"/>
          <c:showBubbleSize val="0"/>
        </c:dLbls>
        <c:axId val="465985712"/>
        <c:axId val="465982104"/>
      </c:scatterChart>
      <c:valAx>
        <c:axId val="465985712"/>
        <c:scaling>
          <c:orientation val="minMax"/>
          <c:max val="25"/>
          <c:min val="0"/>
        </c:scaling>
        <c:delete val="0"/>
        <c:axPos val="t"/>
        <c:majorGridlines>
          <c:spPr>
            <a:ln w="9525" cap="flat" cmpd="sng" algn="ctr">
              <a:solidFill>
                <a:schemeClr val="bg1">
                  <a:lumMod val="6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Porosity (%)</a:t>
                </a:r>
              </a:p>
            </c:rich>
          </c:tx>
          <c:layout>
            <c:manualLayout>
              <c:xMode val="edge"/>
              <c:yMode val="edge"/>
              <c:x val="0.36045871189178275"/>
              <c:y val="0.95094986010789895"/>
            </c:manualLayout>
          </c:layout>
          <c:overlay val="0"/>
          <c:spPr>
            <a:noFill/>
            <a:ln>
              <a:noFill/>
            </a:ln>
            <a:effectLst/>
          </c:spPr>
        </c:title>
        <c:numFmt formatCode="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27"/>
        <c:crossBetween val="midCat"/>
        <c:majorUnit val="5"/>
      </c:valAx>
      <c:valAx>
        <c:axId val="465982104"/>
        <c:scaling>
          <c:orientation val="maxMin"/>
          <c:max val="27"/>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Depth (m)</a:t>
                </a:r>
              </a:p>
            </c:rich>
          </c:tx>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majorUnit val="3"/>
      </c:valAx>
      <c:spPr>
        <a:ln>
          <a:solidFill>
            <a:schemeClr val="tx1"/>
          </a:solidFill>
        </a:ln>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WELL2: Perm</a:t>
            </a:r>
            <a:endParaRPr lang="en-US"/>
          </a:p>
        </c:rich>
      </c:tx>
      <c:layout>
        <c:manualLayout>
          <c:xMode val="edge"/>
          <c:yMode val="edge"/>
          <c:x val="0.27155025553662693"/>
          <c:y val="8.9166307661112994E-3"/>
        </c:manualLayout>
      </c:layout>
      <c:overlay val="0"/>
      <c:spPr>
        <a:noFill/>
        <a:ln>
          <a:noFill/>
        </a:ln>
        <a:effectLst/>
      </c:spPr>
    </c:title>
    <c:autoTitleDeleted val="0"/>
    <c:plotArea>
      <c:layout>
        <c:manualLayout>
          <c:layoutTarget val="inner"/>
          <c:xMode val="edge"/>
          <c:yMode val="edge"/>
          <c:x val="0.25838724005653141"/>
          <c:y val="6.9068911431093047E-2"/>
          <c:w val="0.61186943939699845"/>
          <c:h val="0.84596223492459344"/>
        </c:manualLayout>
      </c:layout>
      <c:scatterChart>
        <c:scatterStyle val="smoothMarker"/>
        <c:varyColors val="0"/>
        <c:ser>
          <c:idx val="0"/>
          <c:order val="0"/>
          <c:spPr>
            <a:ln>
              <a:solidFill>
                <a:schemeClr val="tx1"/>
              </a:solidFill>
            </a:ln>
          </c:spPr>
          <c:marker>
            <c:symbol val="none"/>
          </c:marker>
          <c:xVal>
            <c:numRef>
              <c:f>'Por-Perm-Logs'!$I$9:$I$113</c:f>
              <c:numCache>
                <c:formatCode>0.0</c:formatCode>
                <c:ptCount val="105"/>
                <c:pt idx="0">
                  <c:v>55.950953804529767</c:v>
                </c:pt>
                <c:pt idx="1">
                  <c:v>217.90890609435687</c:v>
                </c:pt>
                <c:pt idx="2">
                  <c:v>209.88680303668232</c:v>
                </c:pt>
                <c:pt idx="3">
                  <c:v>203.96802401637567</c:v>
                </c:pt>
                <c:pt idx="4">
                  <c:v>84.536067234613739</c:v>
                </c:pt>
                <c:pt idx="5">
                  <c:v>133.87783772398905</c:v>
                </c:pt>
                <c:pt idx="6">
                  <c:v>125.1130025348196</c:v>
                </c:pt>
                <c:pt idx="7">
                  <c:v>220.05466903649827</c:v>
                </c:pt>
                <c:pt idx="8">
                  <c:v>95.276680332833763</c:v>
                </c:pt>
                <c:pt idx="9">
                  <c:v>254.18268990068501</c:v>
                </c:pt>
                <c:pt idx="10">
                  <c:v>185.07599508915746</c:v>
                </c:pt>
                <c:pt idx="11">
                  <c:v>295.90126212631105</c:v>
                </c:pt>
                <c:pt idx="12">
                  <c:v>172.14405296435177</c:v>
                </c:pt>
                <c:pt idx="13">
                  <c:v>214.62416579857017</c:v>
                </c:pt>
                <c:pt idx="14">
                  <c:v>214.60370894979005</c:v>
                </c:pt>
                <c:pt idx="15">
                  <c:v>162.67488443786408</c:v>
                </c:pt>
                <c:pt idx="16">
                  <c:v>80.471363818228923</c:v>
                </c:pt>
                <c:pt idx="17">
                  <c:v>300.62990516912663</c:v>
                </c:pt>
                <c:pt idx="18">
                  <c:v>116.56254585172319</c:v>
                </c:pt>
                <c:pt idx="19">
                  <c:v>280.61224757668765</c:v>
                </c:pt>
                <c:pt idx="20">
                  <c:v>88.449724697284466</c:v>
                </c:pt>
                <c:pt idx="21">
                  <c:v>102.89120791898145</c:v>
                </c:pt>
                <c:pt idx="22">
                  <c:v>228.74400791349154</c:v>
                </c:pt>
                <c:pt idx="23">
                  <c:v>223.32339914118052</c:v>
                </c:pt>
                <c:pt idx="24">
                  <c:v>131.31582248556683</c:v>
                </c:pt>
                <c:pt idx="25">
                  <c:v>149.90552230092402</c:v>
                </c:pt>
                <c:pt idx="26">
                  <c:v>181.20558655623796</c:v>
                </c:pt>
                <c:pt idx="27">
                  <c:v>117.30576213797367</c:v>
                </c:pt>
                <c:pt idx="28">
                  <c:v>63.186221599711615</c:v>
                </c:pt>
                <c:pt idx="29">
                  <c:v>130.95490548811003</c:v>
                </c:pt>
                <c:pt idx="30">
                  <c:v>151.32948642024292</c:v>
                </c:pt>
                <c:pt idx="31">
                  <c:v>142.60689520648754</c:v>
                </c:pt>
                <c:pt idx="32">
                  <c:v>277.66693984707445</c:v>
                </c:pt>
                <c:pt idx="33">
                  <c:v>170.50881019670626</c:v>
                </c:pt>
                <c:pt idx="34">
                  <c:v>266.11441520177635</c:v>
                </c:pt>
                <c:pt idx="35">
                  <c:v>76.872413064430361</c:v>
                </c:pt>
                <c:pt idx="36">
                  <c:v>268.9863981607038</c:v>
                </c:pt>
                <c:pt idx="37">
                  <c:v>92.329752926757294</c:v>
                </c:pt>
                <c:pt idx="38">
                  <c:v>73.711357000688196</c:v>
                </c:pt>
                <c:pt idx="39">
                  <c:v>123.99670162342019</c:v>
                </c:pt>
                <c:pt idx="40">
                  <c:v>123.95308243797234</c:v>
                </c:pt>
                <c:pt idx="41">
                  <c:v>224.43398507458227</c:v>
                </c:pt>
                <c:pt idx="42">
                  <c:v>91.410922977126063</c:v>
                </c:pt>
                <c:pt idx="43">
                  <c:v>121.33976692416189</c:v>
                </c:pt>
                <c:pt idx="44">
                  <c:v>263.62963042915476</c:v>
                </c:pt>
                <c:pt idx="45">
                  <c:v>58.158879935830726</c:v>
                </c:pt>
                <c:pt idx="46">
                  <c:v>137.09194503724805</c:v>
                </c:pt>
                <c:pt idx="47">
                  <c:v>421.42731832326689</c:v>
                </c:pt>
                <c:pt idx="48">
                  <c:v>83.237556017032901</c:v>
                </c:pt>
                <c:pt idx="49">
                  <c:v>127.3501106455977</c:v>
                </c:pt>
                <c:pt idx="50">
                  <c:v>140.37576848917692</c:v>
                </c:pt>
                <c:pt idx="51">
                  <c:v>136.70086321171294</c:v>
                </c:pt>
                <c:pt idx="52">
                  <c:v>343.00051686081491</c:v>
                </c:pt>
                <c:pt idx="53">
                  <c:v>113.21322640530842</c:v>
                </c:pt>
                <c:pt idx="54">
                  <c:v>66.439117203075753</c:v>
                </c:pt>
                <c:pt idx="55">
                  <c:v>78.082805807541632</c:v>
                </c:pt>
                <c:pt idx="56">
                  <c:v>189.64031947847016</c:v>
                </c:pt>
                <c:pt idx="57">
                  <c:v>121.65652831320587</c:v>
                </c:pt>
                <c:pt idx="58">
                  <c:v>161.45891515358034</c:v>
                </c:pt>
                <c:pt idx="59">
                  <c:v>72.003055998992892</c:v>
                </c:pt>
                <c:pt idx="60">
                  <c:v>204.07911849114942</c:v>
                </c:pt>
                <c:pt idx="61">
                  <c:v>139.80547411597209</c:v>
                </c:pt>
                <c:pt idx="62">
                  <c:v>223.07208133234604</c:v>
                </c:pt>
                <c:pt idx="63">
                  <c:v>82.844201488284284</c:v>
                </c:pt>
                <c:pt idx="64">
                  <c:v>173.70575637025294</c:v>
                </c:pt>
                <c:pt idx="65">
                  <c:v>219.14509569596677</c:v>
                </c:pt>
                <c:pt idx="66">
                  <c:v>121.15037272862457</c:v>
                </c:pt>
                <c:pt idx="67">
                  <c:v>70.396454600476403</c:v>
                </c:pt>
                <c:pt idx="68">
                  <c:v>121.9987785147582</c:v>
                </c:pt>
                <c:pt idx="69">
                  <c:v>75.699076503740542</c:v>
                </c:pt>
                <c:pt idx="70">
                  <c:v>206.77236735478164</c:v>
                </c:pt>
                <c:pt idx="71">
                  <c:v>261.7767091191609</c:v>
                </c:pt>
                <c:pt idx="72">
                  <c:v>115.15622401664656</c:v>
                </c:pt>
                <c:pt idx="73">
                  <c:v>68.174336316998264</c:v>
                </c:pt>
                <c:pt idx="74">
                  <c:v>168.30455091106722</c:v>
                </c:pt>
                <c:pt idx="75">
                  <c:v>135.06485104932963</c:v>
                </c:pt>
                <c:pt idx="76">
                  <c:v>250.57744575057851</c:v>
                </c:pt>
                <c:pt idx="77">
                  <c:v>150.31040304120086</c:v>
                </c:pt>
                <c:pt idx="78">
                  <c:v>245.94235028546331</c:v>
                </c:pt>
                <c:pt idx="79">
                  <c:v>190.55145679942481</c:v>
                </c:pt>
                <c:pt idx="80">
                  <c:v>143.20361037720482</c:v>
                </c:pt>
                <c:pt idx="81">
                  <c:v>78.115967895358779</c:v>
                </c:pt>
                <c:pt idx="82">
                  <c:v>79.890213603607734</c:v>
                </c:pt>
                <c:pt idx="83">
                  <c:v>111.75110523113067</c:v>
                </c:pt>
                <c:pt idx="84">
                  <c:v>90.6128564377712</c:v>
                </c:pt>
                <c:pt idx="85">
                  <c:v>145.90297782812161</c:v>
                </c:pt>
                <c:pt idx="86">
                  <c:v>136.43913889658015</c:v>
                </c:pt>
                <c:pt idx="87">
                  <c:v>130.90758197462065</c:v>
                </c:pt>
                <c:pt idx="88">
                  <c:v>109.17327742394852</c:v>
                </c:pt>
                <c:pt idx="89">
                  <c:v>100.99785927496367</c:v>
                </c:pt>
                <c:pt idx="90">
                  <c:v>159.5628160459292</c:v>
                </c:pt>
                <c:pt idx="91">
                  <c:v>86.91741934788709</c:v>
                </c:pt>
                <c:pt idx="92">
                  <c:v>71.179607636434611</c:v>
                </c:pt>
                <c:pt idx="93">
                  <c:v>131.84469338473014</c:v>
                </c:pt>
                <c:pt idx="94">
                  <c:v>130.5730235961536</c:v>
                </c:pt>
                <c:pt idx="95">
                  <c:v>152.51654120809064</c:v>
                </c:pt>
              </c:numCache>
            </c:numRef>
          </c:xVal>
          <c:yVal>
            <c:numRef>
              <c:f>'Por-Perm-Logs'!$C$9:$C$113</c:f>
              <c:numCache>
                <c:formatCode>0.00</c:formatCode>
                <c:ptCount val="105"/>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pt idx="96">
                  <c:v>24.25</c:v>
                </c:pt>
                <c:pt idx="97">
                  <c:v>24.5</c:v>
                </c:pt>
                <c:pt idx="98">
                  <c:v>24.75</c:v>
                </c:pt>
                <c:pt idx="99">
                  <c:v>25</c:v>
                </c:pt>
                <c:pt idx="100">
                  <c:v>25.25</c:v>
                </c:pt>
                <c:pt idx="101">
                  <c:v>25.5</c:v>
                </c:pt>
                <c:pt idx="102">
                  <c:v>25.75</c:v>
                </c:pt>
                <c:pt idx="103">
                  <c:v>26</c:v>
                </c:pt>
              </c:numCache>
            </c:numRef>
          </c:yVal>
          <c:smooth val="1"/>
          <c:extLst>
            <c:ext xmlns:c16="http://schemas.microsoft.com/office/drawing/2014/chart" uri="{C3380CC4-5D6E-409C-BE32-E72D297353CC}">
              <c16:uniqueId val="{00000000-2EC9-45EC-90A8-BDC72A2B7848}"/>
            </c:ext>
          </c:extLst>
        </c:ser>
        <c:dLbls>
          <c:showLegendKey val="0"/>
          <c:showVal val="0"/>
          <c:showCatName val="0"/>
          <c:showSerName val="0"/>
          <c:showPercent val="0"/>
          <c:showBubbleSize val="0"/>
        </c:dLbls>
        <c:axId val="465985712"/>
        <c:axId val="465982104"/>
      </c:scatterChart>
      <c:valAx>
        <c:axId val="465985712"/>
        <c:scaling>
          <c:orientation val="minMax"/>
          <c:max val="800"/>
          <c:min val="0"/>
        </c:scaling>
        <c:delete val="0"/>
        <c:axPos val="t"/>
        <c:majorGridlines>
          <c:spPr>
            <a:ln w="9525" cap="flat" cmpd="sng" algn="ctr">
              <a:solidFill>
                <a:schemeClr val="bg1">
                  <a:lumMod val="6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Permeability (mD)</a:t>
                </a:r>
              </a:p>
            </c:rich>
          </c:tx>
          <c:layout>
            <c:manualLayout>
              <c:xMode val="edge"/>
              <c:yMode val="edge"/>
              <c:x val="0.36045871189178275"/>
              <c:y val="0.95094986010789895"/>
            </c:manualLayout>
          </c:layout>
          <c:overlay val="0"/>
          <c:spPr>
            <a:noFill/>
            <a:ln>
              <a:noFill/>
            </a:ln>
            <a:effectLst/>
          </c:spPr>
        </c:title>
        <c:numFmt formatCode="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27"/>
        <c:crossBetween val="midCat"/>
        <c:majorUnit val="200"/>
      </c:valAx>
      <c:valAx>
        <c:axId val="465982104"/>
        <c:scaling>
          <c:orientation val="maxMin"/>
          <c:max val="27"/>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Depth (m)</a:t>
                </a:r>
              </a:p>
            </c:rich>
          </c:tx>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majorUnit val="3"/>
      </c:valAx>
      <c:spPr>
        <a:ln>
          <a:solidFill>
            <a:schemeClr val="tx1"/>
          </a:solidFill>
        </a:ln>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 Permeability vs. Porosity</a:t>
            </a:r>
          </a:p>
        </c:rich>
      </c:tx>
      <c:layout>
        <c:manualLayout>
          <c:xMode val="edge"/>
          <c:yMode val="edge"/>
          <c:x val="0.25586451078909128"/>
          <c:y val="3.4090898923019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4"/>
            <c:spPr>
              <a:solidFill>
                <a:schemeClr val="accent1"/>
              </a:solidFill>
              <a:ln w="9525">
                <a:solidFill>
                  <a:schemeClr val="tx1"/>
                </a:solidFill>
              </a:ln>
              <a:effectLst/>
            </c:spPr>
          </c:marker>
          <c:xVal>
            <c:numRef>
              <c:f>'Por-Perm-Logs'!$H$9:$H$113</c:f>
              <c:numCache>
                <c:formatCode>0.0</c:formatCode>
                <c:ptCount val="105"/>
                <c:pt idx="0">
                  <c:v>8.297534060223887</c:v>
                </c:pt>
                <c:pt idx="1">
                  <c:v>18.912378814807113</c:v>
                </c:pt>
                <c:pt idx="2">
                  <c:v>16.204458091766575</c:v>
                </c:pt>
                <c:pt idx="3">
                  <c:v>15.083919560095792</c:v>
                </c:pt>
                <c:pt idx="4">
                  <c:v>11.985533079471812</c:v>
                </c:pt>
                <c:pt idx="5">
                  <c:v>11.591112690647723</c:v>
                </c:pt>
                <c:pt idx="6">
                  <c:v>17.685803547423333</c:v>
                </c:pt>
                <c:pt idx="7">
                  <c:v>11.137121635484778</c:v>
                </c:pt>
                <c:pt idx="8">
                  <c:v>16.124512804449246</c:v>
                </c:pt>
                <c:pt idx="9">
                  <c:v>19.226149900267856</c:v>
                </c:pt>
                <c:pt idx="10">
                  <c:v>18.77439423547214</c:v>
                </c:pt>
                <c:pt idx="11">
                  <c:v>12.649473351208886</c:v>
                </c:pt>
                <c:pt idx="12">
                  <c:v>12.182078584311546</c:v>
                </c:pt>
                <c:pt idx="13">
                  <c:v>15.506479001692997</c:v>
                </c:pt>
                <c:pt idx="14">
                  <c:v>15.833957417888657</c:v>
                </c:pt>
                <c:pt idx="15">
                  <c:v>10.690849383618527</c:v>
                </c:pt>
                <c:pt idx="16">
                  <c:v>11.625036931125834</c:v>
                </c:pt>
                <c:pt idx="17">
                  <c:v>15.931786802295607</c:v>
                </c:pt>
                <c:pt idx="18">
                  <c:v>11.730018947078069</c:v>
                </c:pt>
                <c:pt idx="19">
                  <c:v>17.688701894382298</c:v>
                </c:pt>
                <c:pt idx="20">
                  <c:v>6.5047697740893708</c:v>
                </c:pt>
                <c:pt idx="21">
                  <c:v>12.079170208158772</c:v>
                </c:pt>
                <c:pt idx="22">
                  <c:v>12.890799309373318</c:v>
                </c:pt>
                <c:pt idx="23">
                  <c:v>18.738745667761091</c:v>
                </c:pt>
                <c:pt idx="24">
                  <c:v>13.206732769599954</c:v>
                </c:pt>
                <c:pt idx="25">
                  <c:v>16.654898961700052</c:v>
                </c:pt>
                <c:pt idx="26">
                  <c:v>15.087185279868303</c:v>
                </c:pt>
                <c:pt idx="27">
                  <c:v>9.471557697703588</c:v>
                </c:pt>
                <c:pt idx="28">
                  <c:v>3.3750675585100947</c:v>
                </c:pt>
                <c:pt idx="29">
                  <c:v>16.073955493865817</c:v>
                </c:pt>
                <c:pt idx="30">
                  <c:v>16.989127103666622</c:v>
                </c:pt>
                <c:pt idx="31">
                  <c:v>10.86226301740095</c:v>
                </c:pt>
                <c:pt idx="32">
                  <c:v>16.171823376128131</c:v>
                </c:pt>
                <c:pt idx="33">
                  <c:v>16.120950968682646</c:v>
                </c:pt>
                <c:pt idx="34">
                  <c:v>15.382780467357247</c:v>
                </c:pt>
                <c:pt idx="35">
                  <c:v>7.7112808918172373</c:v>
                </c:pt>
                <c:pt idx="36">
                  <c:v>16.077431568624469</c:v>
                </c:pt>
                <c:pt idx="37">
                  <c:v>9.4406396000695825</c:v>
                </c:pt>
                <c:pt idx="38">
                  <c:v>3.8851146935188723</c:v>
                </c:pt>
                <c:pt idx="39">
                  <c:v>17.160901719695648</c:v>
                </c:pt>
                <c:pt idx="40">
                  <c:v>13.949285695244104</c:v>
                </c:pt>
                <c:pt idx="41">
                  <c:v>14.839384495970625</c:v>
                </c:pt>
                <c:pt idx="42">
                  <c:v>10.09591670089649</c:v>
                </c:pt>
                <c:pt idx="43">
                  <c:v>9.9153066382286354</c:v>
                </c:pt>
                <c:pt idx="44">
                  <c:v>17.901925091496775</c:v>
                </c:pt>
                <c:pt idx="45">
                  <c:v>7.2702542836369153</c:v>
                </c:pt>
                <c:pt idx="46">
                  <c:v>8.4511252658495053</c:v>
                </c:pt>
                <c:pt idx="47">
                  <c:v>19.334753443172723</c:v>
                </c:pt>
                <c:pt idx="48">
                  <c:v>9.541088653829517</c:v>
                </c:pt>
                <c:pt idx="49">
                  <c:v>14.042801430481349</c:v>
                </c:pt>
                <c:pt idx="50">
                  <c:v>14.836063931541458</c:v>
                </c:pt>
                <c:pt idx="51">
                  <c:v>13.026668013040803</c:v>
                </c:pt>
                <c:pt idx="52">
                  <c:v>22.410188638443003</c:v>
                </c:pt>
                <c:pt idx="53">
                  <c:v>9.7012701715460121</c:v>
                </c:pt>
                <c:pt idx="54">
                  <c:v>0</c:v>
                </c:pt>
                <c:pt idx="55">
                  <c:v>15.02702177640869</c:v>
                </c:pt>
                <c:pt idx="56">
                  <c:v>15.237957383191628</c:v>
                </c:pt>
                <c:pt idx="57">
                  <c:v>10.200585576745922</c:v>
                </c:pt>
                <c:pt idx="58">
                  <c:v>15.298611007935904</c:v>
                </c:pt>
                <c:pt idx="59">
                  <c:v>4.7436468349304342</c:v>
                </c:pt>
                <c:pt idx="60">
                  <c:v>15.602353455959058</c:v>
                </c:pt>
                <c:pt idx="61">
                  <c:v>12.437209843624681</c:v>
                </c:pt>
                <c:pt idx="62">
                  <c:v>15.740440812646371</c:v>
                </c:pt>
                <c:pt idx="63">
                  <c:v>9.4653625565559381</c:v>
                </c:pt>
                <c:pt idx="64">
                  <c:v>11.422891271333272</c:v>
                </c:pt>
                <c:pt idx="65">
                  <c:v>12.031793554412783</c:v>
                </c:pt>
                <c:pt idx="66">
                  <c:v>6.37957362543189</c:v>
                </c:pt>
                <c:pt idx="67">
                  <c:v>10.699591103257903</c:v>
                </c:pt>
                <c:pt idx="68">
                  <c:v>12.98065171327789</c:v>
                </c:pt>
                <c:pt idx="69">
                  <c:v>8.9245074628897321</c:v>
                </c:pt>
                <c:pt idx="70">
                  <c:v>19.103612570138136</c:v>
                </c:pt>
                <c:pt idx="71">
                  <c:v>21.618502250749152</c:v>
                </c:pt>
                <c:pt idx="72">
                  <c:v>12.700486122558395</c:v>
                </c:pt>
                <c:pt idx="73">
                  <c:v>13.913763368272116</c:v>
                </c:pt>
                <c:pt idx="74">
                  <c:v>12.823952536475199</c:v>
                </c:pt>
                <c:pt idx="75">
                  <c:v>13.929015163912078</c:v>
                </c:pt>
                <c:pt idx="76">
                  <c:v>16.190612870568959</c:v>
                </c:pt>
                <c:pt idx="77">
                  <c:v>10.936968877517199</c:v>
                </c:pt>
                <c:pt idx="78">
                  <c:v>19.667453835856868</c:v>
                </c:pt>
                <c:pt idx="79">
                  <c:v>13.18219444882774</c:v>
                </c:pt>
                <c:pt idx="80">
                  <c:v>17.242883492291199</c:v>
                </c:pt>
                <c:pt idx="81">
                  <c:v>4.6216653790862807</c:v>
                </c:pt>
                <c:pt idx="82">
                  <c:v>4.8501793729995839</c:v>
                </c:pt>
                <c:pt idx="83">
                  <c:v>11.859343920611206</c:v>
                </c:pt>
                <c:pt idx="84">
                  <c:v>16.003415250542961</c:v>
                </c:pt>
                <c:pt idx="85">
                  <c:v>14.307902224490691</c:v>
                </c:pt>
                <c:pt idx="86">
                  <c:v>15.04111429889878</c:v>
                </c:pt>
                <c:pt idx="87">
                  <c:v>12.43230019899819</c:v>
                </c:pt>
                <c:pt idx="88">
                  <c:v>10.945921568729482</c:v>
                </c:pt>
                <c:pt idx="89">
                  <c:v>14.595861269197474</c:v>
                </c:pt>
                <c:pt idx="90">
                  <c:v>15.343622578997717</c:v>
                </c:pt>
                <c:pt idx="91">
                  <c:v>5.6409697616552466</c:v>
                </c:pt>
                <c:pt idx="92">
                  <c:v>7.269971356351042</c:v>
                </c:pt>
                <c:pt idx="93">
                  <c:v>14.242819211844905</c:v>
                </c:pt>
                <c:pt idx="94">
                  <c:v>11.210814783036909</c:v>
                </c:pt>
                <c:pt idx="95">
                  <c:v>15.955922078040137</c:v>
                </c:pt>
              </c:numCache>
            </c:numRef>
          </c:xVal>
          <c:yVal>
            <c:numRef>
              <c:f>'Por-Perm-Logs'!$I$9:$I$113</c:f>
              <c:numCache>
                <c:formatCode>0.0</c:formatCode>
                <c:ptCount val="105"/>
                <c:pt idx="0">
                  <c:v>55.950953804529767</c:v>
                </c:pt>
                <c:pt idx="1">
                  <c:v>217.90890609435687</c:v>
                </c:pt>
                <c:pt idx="2">
                  <c:v>209.88680303668232</c:v>
                </c:pt>
                <c:pt idx="3">
                  <c:v>203.96802401637567</c:v>
                </c:pt>
                <c:pt idx="4">
                  <c:v>84.536067234613739</c:v>
                </c:pt>
                <c:pt idx="5">
                  <c:v>133.87783772398905</c:v>
                </c:pt>
                <c:pt idx="6">
                  <c:v>125.1130025348196</c:v>
                </c:pt>
                <c:pt idx="7">
                  <c:v>220.05466903649827</c:v>
                </c:pt>
                <c:pt idx="8">
                  <c:v>95.276680332833763</c:v>
                </c:pt>
                <c:pt idx="9">
                  <c:v>254.18268990068501</c:v>
                </c:pt>
                <c:pt idx="10">
                  <c:v>185.07599508915746</c:v>
                </c:pt>
                <c:pt idx="11">
                  <c:v>295.90126212631105</c:v>
                </c:pt>
                <c:pt idx="12">
                  <c:v>172.14405296435177</c:v>
                </c:pt>
                <c:pt idx="13">
                  <c:v>214.62416579857017</c:v>
                </c:pt>
                <c:pt idx="14">
                  <c:v>214.60370894979005</c:v>
                </c:pt>
                <c:pt idx="15">
                  <c:v>162.67488443786408</c:v>
                </c:pt>
                <c:pt idx="16">
                  <c:v>80.471363818228923</c:v>
                </c:pt>
                <c:pt idx="17">
                  <c:v>300.62990516912663</c:v>
                </c:pt>
                <c:pt idx="18">
                  <c:v>116.56254585172319</c:v>
                </c:pt>
                <c:pt idx="19">
                  <c:v>280.61224757668765</c:v>
                </c:pt>
                <c:pt idx="20">
                  <c:v>88.449724697284466</c:v>
                </c:pt>
                <c:pt idx="21">
                  <c:v>102.89120791898145</c:v>
                </c:pt>
                <c:pt idx="22">
                  <c:v>228.74400791349154</c:v>
                </c:pt>
                <c:pt idx="23">
                  <c:v>223.32339914118052</c:v>
                </c:pt>
                <c:pt idx="24">
                  <c:v>131.31582248556683</c:v>
                </c:pt>
                <c:pt idx="25">
                  <c:v>149.90552230092402</c:v>
                </c:pt>
                <c:pt idx="26">
                  <c:v>181.20558655623796</c:v>
                </c:pt>
                <c:pt idx="27">
                  <c:v>117.30576213797367</c:v>
                </c:pt>
                <c:pt idx="28">
                  <c:v>63.186221599711615</c:v>
                </c:pt>
                <c:pt idx="29">
                  <c:v>130.95490548811003</c:v>
                </c:pt>
                <c:pt idx="30">
                  <c:v>151.32948642024292</c:v>
                </c:pt>
                <c:pt idx="31">
                  <c:v>142.60689520648754</c:v>
                </c:pt>
                <c:pt idx="32">
                  <c:v>277.66693984707445</c:v>
                </c:pt>
                <c:pt idx="33">
                  <c:v>170.50881019670626</c:v>
                </c:pt>
                <c:pt idx="34">
                  <c:v>266.11441520177635</c:v>
                </c:pt>
                <c:pt idx="35">
                  <c:v>76.872413064430361</c:v>
                </c:pt>
                <c:pt idx="36">
                  <c:v>268.9863981607038</c:v>
                </c:pt>
                <c:pt idx="37">
                  <c:v>92.329752926757294</c:v>
                </c:pt>
                <c:pt idx="38">
                  <c:v>73.711357000688196</c:v>
                </c:pt>
                <c:pt idx="39">
                  <c:v>123.99670162342019</c:v>
                </c:pt>
                <c:pt idx="40">
                  <c:v>123.95308243797234</c:v>
                </c:pt>
                <c:pt idx="41">
                  <c:v>224.43398507458227</c:v>
                </c:pt>
                <c:pt idx="42">
                  <c:v>91.410922977126063</c:v>
                </c:pt>
                <c:pt idx="43">
                  <c:v>121.33976692416189</c:v>
                </c:pt>
                <c:pt idx="44">
                  <c:v>263.62963042915476</c:v>
                </c:pt>
                <c:pt idx="45">
                  <c:v>58.158879935830726</c:v>
                </c:pt>
                <c:pt idx="46">
                  <c:v>137.09194503724805</c:v>
                </c:pt>
                <c:pt idx="47">
                  <c:v>421.42731832326689</c:v>
                </c:pt>
                <c:pt idx="48">
                  <c:v>83.237556017032901</c:v>
                </c:pt>
                <c:pt idx="49">
                  <c:v>127.3501106455977</c:v>
                </c:pt>
                <c:pt idx="50">
                  <c:v>140.37576848917692</c:v>
                </c:pt>
                <c:pt idx="51">
                  <c:v>136.70086321171294</c:v>
                </c:pt>
                <c:pt idx="52">
                  <c:v>343.00051686081491</c:v>
                </c:pt>
                <c:pt idx="53">
                  <c:v>113.21322640530842</c:v>
                </c:pt>
                <c:pt idx="54">
                  <c:v>66.439117203075753</c:v>
                </c:pt>
                <c:pt idx="55">
                  <c:v>78.082805807541632</c:v>
                </c:pt>
                <c:pt idx="56">
                  <c:v>189.64031947847016</c:v>
                </c:pt>
                <c:pt idx="57">
                  <c:v>121.65652831320587</c:v>
                </c:pt>
                <c:pt idx="58">
                  <c:v>161.45891515358034</c:v>
                </c:pt>
                <c:pt idx="59">
                  <c:v>72.003055998992892</c:v>
                </c:pt>
                <c:pt idx="60">
                  <c:v>204.07911849114942</c:v>
                </c:pt>
                <c:pt idx="61">
                  <c:v>139.80547411597209</c:v>
                </c:pt>
                <c:pt idx="62">
                  <c:v>223.07208133234604</c:v>
                </c:pt>
                <c:pt idx="63">
                  <c:v>82.844201488284284</c:v>
                </c:pt>
                <c:pt idx="64">
                  <c:v>173.70575637025294</c:v>
                </c:pt>
                <c:pt idx="65">
                  <c:v>219.14509569596677</c:v>
                </c:pt>
                <c:pt idx="66">
                  <c:v>121.15037272862457</c:v>
                </c:pt>
                <c:pt idx="67">
                  <c:v>70.396454600476403</c:v>
                </c:pt>
                <c:pt idx="68">
                  <c:v>121.9987785147582</c:v>
                </c:pt>
                <c:pt idx="69">
                  <c:v>75.699076503740542</c:v>
                </c:pt>
                <c:pt idx="70">
                  <c:v>206.77236735478164</c:v>
                </c:pt>
                <c:pt idx="71">
                  <c:v>261.7767091191609</c:v>
                </c:pt>
                <c:pt idx="72">
                  <c:v>115.15622401664656</c:v>
                </c:pt>
                <c:pt idx="73">
                  <c:v>68.174336316998264</c:v>
                </c:pt>
                <c:pt idx="74">
                  <c:v>168.30455091106722</c:v>
                </c:pt>
                <c:pt idx="75">
                  <c:v>135.06485104932963</c:v>
                </c:pt>
                <c:pt idx="76">
                  <c:v>250.57744575057851</c:v>
                </c:pt>
                <c:pt idx="77">
                  <c:v>150.31040304120086</c:v>
                </c:pt>
                <c:pt idx="78">
                  <c:v>245.94235028546331</c:v>
                </c:pt>
                <c:pt idx="79">
                  <c:v>190.55145679942481</c:v>
                </c:pt>
                <c:pt idx="80">
                  <c:v>143.20361037720482</c:v>
                </c:pt>
                <c:pt idx="81">
                  <c:v>78.115967895358779</c:v>
                </c:pt>
                <c:pt idx="82">
                  <c:v>79.890213603607734</c:v>
                </c:pt>
                <c:pt idx="83">
                  <c:v>111.75110523113067</c:v>
                </c:pt>
                <c:pt idx="84">
                  <c:v>90.6128564377712</c:v>
                </c:pt>
                <c:pt idx="85">
                  <c:v>145.90297782812161</c:v>
                </c:pt>
                <c:pt idx="86">
                  <c:v>136.43913889658015</c:v>
                </c:pt>
                <c:pt idx="87">
                  <c:v>130.90758197462065</c:v>
                </c:pt>
                <c:pt idx="88">
                  <c:v>109.17327742394852</c:v>
                </c:pt>
                <c:pt idx="89">
                  <c:v>100.99785927496367</c:v>
                </c:pt>
                <c:pt idx="90">
                  <c:v>159.5628160459292</c:v>
                </c:pt>
                <c:pt idx="91">
                  <c:v>86.91741934788709</c:v>
                </c:pt>
                <c:pt idx="92">
                  <c:v>71.179607636434611</c:v>
                </c:pt>
                <c:pt idx="93">
                  <c:v>131.84469338473014</c:v>
                </c:pt>
                <c:pt idx="94">
                  <c:v>130.5730235961536</c:v>
                </c:pt>
                <c:pt idx="95">
                  <c:v>152.51654120809064</c:v>
                </c:pt>
              </c:numCache>
            </c:numRef>
          </c:yVal>
          <c:smooth val="0"/>
          <c:extLst>
            <c:ext xmlns:c16="http://schemas.microsoft.com/office/drawing/2014/chart" uri="{C3380CC4-5D6E-409C-BE32-E72D297353CC}">
              <c16:uniqueId val="{00000000-14D6-4303-BE4F-C862419787BB}"/>
            </c:ext>
          </c:extLst>
        </c:ser>
        <c:dLbls>
          <c:showLegendKey val="0"/>
          <c:showVal val="0"/>
          <c:showCatName val="0"/>
          <c:showSerName val="0"/>
          <c:showPercent val="0"/>
          <c:showBubbleSize val="0"/>
        </c:dLbls>
        <c:axId val="465985712"/>
        <c:axId val="465982104"/>
      </c:scatterChart>
      <c:valAx>
        <c:axId val="4659857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Porosity (%)</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3"/>
        <c:crossBetween val="midCat"/>
      </c:valAx>
      <c:valAx>
        <c:axId val="465982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Permeability (mD)</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WELL1: Por  Log</a:t>
            </a:r>
          </a:p>
        </c:rich>
      </c:tx>
      <c:layout>
        <c:manualLayout>
          <c:xMode val="edge"/>
          <c:yMode val="edge"/>
          <c:x val="0.22560356275738108"/>
          <c:y val="1.0176754301466933E-2"/>
        </c:manualLayout>
      </c:layout>
      <c:overlay val="0"/>
      <c:spPr>
        <a:noFill/>
        <a:ln>
          <a:noFill/>
        </a:ln>
        <a:effectLst/>
      </c:spPr>
    </c:title>
    <c:autoTitleDeleted val="0"/>
    <c:plotArea>
      <c:layout>
        <c:manualLayout>
          <c:layoutTarget val="inner"/>
          <c:xMode val="edge"/>
          <c:yMode val="edge"/>
          <c:x val="0.25838724005653141"/>
          <c:y val="6.9068911431093047E-2"/>
          <c:w val="0.61186943939699845"/>
          <c:h val="0.84596223492459344"/>
        </c:manualLayout>
      </c:layout>
      <c:scatterChart>
        <c:scatterStyle val="smoothMarker"/>
        <c:varyColors val="0"/>
        <c:ser>
          <c:idx val="1"/>
          <c:order val="0"/>
          <c:spPr>
            <a:ln>
              <a:solidFill>
                <a:schemeClr val="tx1"/>
              </a:solidFill>
            </a:ln>
          </c:spPr>
          <c:marker>
            <c:symbol val="none"/>
          </c:marker>
          <c:xVal>
            <c:numRef>
              <c:f>'Por-Perm-Logs'!$D$9:$D$113</c:f>
              <c:numCache>
                <c:formatCode>0.0</c:formatCode>
                <c:ptCount val="105"/>
                <c:pt idx="0">
                  <c:v>9.974432658768885</c:v>
                </c:pt>
                <c:pt idx="1">
                  <c:v>14.357128122009419</c:v>
                </c:pt>
                <c:pt idx="2">
                  <c:v>14.961866193951597</c:v>
                </c:pt>
                <c:pt idx="3">
                  <c:v>12.71636728612031</c:v>
                </c:pt>
                <c:pt idx="4">
                  <c:v>14.059191758981584</c:v>
                </c:pt>
                <c:pt idx="5">
                  <c:v>12.281599160234043</c:v>
                </c:pt>
                <c:pt idx="6">
                  <c:v>15.017167011266965</c:v>
                </c:pt>
                <c:pt idx="7">
                  <c:v>10.882819039781324</c:v>
                </c:pt>
                <c:pt idx="8">
                  <c:v>15.923352584275364</c:v>
                </c:pt>
                <c:pt idx="9">
                  <c:v>14.853896297114657</c:v>
                </c:pt>
                <c:pt idx="10">
                  <c:v>14.372995378446152</c:v>
                </c:pt>
                <c:pt idx="11">
                  <c:v>13.243805471319115</c:v>
                </c:pt>
                <c:pt idx="12">
                  <c:v>13.110176410685199</c:v>
                </c:pt>
                <c:pt idx="13">
                  <c:v>12.649727129288978</c:v>
                </c:pt>
                <c:pt idx="14">
                  <c:v>10.937437844451392</c:v>
                </c:pt>
                <c:pt idx="15">
                  <c:v>14.331966987426794</c:v>
                </c:pt>
                <c:pt idx="16">
                  <c:v>13.497885190409736</c:v>
                </c:pt>
                <c:pt idx="17">
                  <c:v>16.787829349601758</c:v>
                </c:pt>
                <c:pt idx="18">
                  <c:v>10.329760210447708</c:v>
                </c:pt>
                <c:pt idx="19">
                  <c:v>14.638409074151294</c:v>
                </c:pt>
                <c:pt idx="20">
                  <c:v>11.18804974785431</c:v>
                </c:pt>
                <c:pt idx="21">
                  <c:v>11.756104217757233</c:v>
                </c:pt>
                <c:pt idx="22">
                  <c:v>14.726165289414929</c:v>
                </c:pt>
                <c:pt idx="23">
                  <c:v>8.6275576659247708</c:v>
                </c:pt>
                <c:pt idx="24">
                  <c:v>14.328855551833501</c:v>
                </c:pt>
                <c:pt idx="25">
                  <c:v>9.0400976046040906</c:v>
                </c:pt>
                <c:pt idx="26">
                  <c:v>1.6838407535318582</c:v>
                </c:pt>
                <c:pt idx="27">
                  <c:v>11.691402054895377</c:v>
                </c:pt>
                <c:pt idx="28">
                  <c:v>11.663948462169875</c:v>
                </c:pt>
                <c:pt idx="29">
                  <c:v>7.3830796741753311</c:v>
                </c:pt>
                <c:pt idx="30">
                  <c:v>11.931094896240335</c:v>
                </c:pt>
                <c:pt idx="31">
                  <c:v>12.33073908845874</c:v>
                </c:pt>
                <c:pt idx="32">
                  <c:v>14.278156170814496</c:v>
                </c:pt>
                <c:pt idx="33">
                  <c:v>12.868980399303943</c:v>
                </c:pt>
                <c:pt idx="34">
                  <c:v>15.562619187848023</c:v>
                </c:pt>
                <c:pt idx="35">
                  <c:v>13.427124490587817</c:v>
                </c:pt>
                <c:pt idx="36">
                  <c:v>12.708949975226744</c:v>
                </c:pt>
                <c:pt idx="37">
                  <c:v>12.553965544471966</c:v>
                </c:pt>
                <c:pt idx="38">
                  <c:v>12.763273165005735</c:v>
                </c:pt>
                <c:pt idx="39">
                  <c:v>11.954584226735317</c:v>
                </c:pt>
                <c:pt idx="40">
                  <c:v>11.105355149311091</c:v>
                </c:pt>
                <c:pt idx="41">
                  <c:v>11.862623411823808</c:v>
                </c:pt>
                <c:pt idx="42">
                  <c:v>14.219577015858812</c:v>
                </c:pt>
                <c:pt idx="43">
                  <c:v>15.614716876974972</c:v>
                </c:pt>
                <c:pt idx="44">
                  <c:v>16.413719730265708</c:v>
                </c:pt>
                <c:pt idx="45">
                  <c:v>12.353743489607435</c:v>
                </c:pt>
                <c:pt idx="46">
                  <c:v>12.189976144750005</c:v>
                </c:pt>
                <c:pt idx="47">
                  <c:v>9.4140394232450451</c:v>
                </c:pt>
                <c:pt idx="48">
                  <c:v>16.564269043311004</c:v>
                </c:pt>
                <c:pt idx="49">
                  <c:v>12.280575543541959</c:v>
                </c:pt>
                <c:pt idx="50">
                  <c:v>18.361064136573763</c:v>
                </c:pt>
                <c:pt idx="51">
                  <c:v>5.7934774078906939</c:v>
                </c:pt>
                <c:pt idx="52">
                  <c:v>12.551735560079567</c:v>
                </c:pt>
                <c:pt idx="53">
                  <c:v>12.501724011553572</c:v>
                </c:pt>
                <c:pt idx="54">
                  <c:v>14.858849479918394</c:v>
                </c:pt>
                <c:pt idx="55">
                  <c:v>11.196585507994818</c:v>
                </c:pt>
                <c:pt idx="56">
                  <c:v>18.497249811848448</c:v>
                </c:pt>
                <c:pt idx="57">
                  <c:v>14.248480154089417</c:v>
                </c:pt>
                <c:pt idx="58">
                  <c:v>9.5552445497218237</c:v>
                </c:pt>
                <c:pt idx="59">
                  <c:v>11.55319412391245</c:v>
                </c:pt>
                <c:pt idx="60">
                  <c:v>14.37015210514908</c:v>
                </c:pt>
                <c:pt idx="61">
                  <c:v>9.4044791484771668</c:v>
                </c:pt>
                <c:pt idx="62">
                  <c:v>11.063336862609871</c:v>
                </c:pt>
                <c:pt idx="63">
                  <c:v>18.434901433788657</c:v>
                </c:pt>
                <c:pt idx="64">
                  <c:v>18.728303757858903</c:v>
                </c:pt>
                <c:pt idx="65">
                  <c:v>14.398975184640342</c:v>
                </c:pt>
                <c:pt idx="66">
                  <c:v>11.05097329223155</c:v>
                </c:pt>
                <c:pt idx="67">
                  <c:v>6.3945091764698647</c:v>
                </c:pt>
                <c:pt idx="68">
                  <c:v>13.109921913166435</c:v>
                </c:pt>
                <c:pt idx="69">
                  <c:v>21.936304359574169</c:v>
                </c:pt>
                <c:pt idx="70">
                  <c:v>12.499046287663901</c:v>
                </c:pt>
                <c:pt idx="71">
                  <c:v>10.947755947800051</c:v>
                </c:pt>
                <c:pt idx="72">
                  <c:v>11.624368827445537</c:v>
                </c:pt>
                <c:pt idx="73">
                  <c:v>10.108053314467748</c:v>
                </c:pt>
                <c:pt idx="74">
                  <c:v>7.9238151512867976</c:v>
                </c:pt>
                <c:pt idx="75">
                  <c:v>14.312457463651457</c:v>
                </c:pt>
                <c:pt idx="76">
                  <c:v>16.223284281801</c:v>
                </c:pt>
                <c:pt idx="77">
                  <c:v>8.2034304086141496</c:v>
                </c:pt>
                <c:pt idx="78">
                  <c:v>6.064195075317401</c:v>
                </c:pt>
                <c:pt idx="79">
                  <c:v>5.1173693151105244</c:v>
                </c:pt>
                <c:pt idx="80">
                  <c:v>9.5740036355296088</c:v>
                </c:pt>
                <c:pt idx="81">
                  <c:v>9.2149005586698323</c:v>
                </c:pt>
                <c:pt idx="82">
                  <c:v>10.964331078396466</c:v>
                </c:pt>
                <c:pt idx="83">
                  <c:v>12.771877398883101</c:v>
                </c:pt>
                <c:pt idx="84">
                  <c:v>12.890808713626971</c:v>
                </c:pt>
                <c:pt idx="85">
                  <c:v>17.285386659235652</c:v>
                </c:pt>
                <c:pt idx="86">
                  <c:v>12.18744951960271</c:v>
                </c:pt>
                <c:pt idx="87">
                  <c:v>8.7041091454203805</c:v>
                </c:pt>
                <c:pt idx="88">
                  <c:v>15.279219569176062</c:v>
                </c:pt>
                <c:pt idx="89">
                  <c:v>8.6415452101464094</c:v>
                </c:pt>
                <c:pt idx="90">
                  <c:v>8.0713527102241081</c:v>
                </c:pt>
                <c:pt idx="91">
                  <c:v>15.34757593386256</c:v>
                </c:pt>
                <c:pt idx="92">
                  <c:v>8.0142235926868413</c:v>
                </c:pt>
                <c:pt idx="93">
                  <c:v>12.167681094336881</c:v>
                </c:pt>
                <c:pt idx="94">
                  <c:v>11.32249272561009</c:v>
                </c:pt>
                <c:pt idx="95">
                  <c:v>12.968222010927853</c:v>
                </c:pt>
                <c:pt idx="96">
                  <c:v>10.226027678018312</c:v>
                </c:pt>
                <c:pt idx="97">
                  <c:v>9.3213769366741221</c:v>
                </c:pt>
                <c:pt idx="98">
                  <c:v>9.5854677328580582</c:v>
                </c:pt>
                <c:pt idx="99">
                  <c:v>12.821408059397951</c:v>
                </c:pt>
                <c:pt idx="100">
                  <c:v>11.891145104782959</c:v>
                </c:pt>
                <c:pt idx="101">
                  <c:v>10.703483732319835</c:v>
                </c:pt>
                <c:pt idx="102">
                  <c:v>12.998039804483282</c:v>
                </c:pt>
                <c:pt idx="103">
                  <c:v>10.904367704479629</c:v>
                </c:pt>
              </c:numCache>
            </c:numRef>
          </c:xVal>
          <c:yVal>
            <c:numRef>
              <c:f>'Por-Perm-Logs'!$C$9:$C$113</c:f>
              <c:numCache>
                <c:formatCode>0.00</c:formatCode>
                <c:ptCount val="105"/>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pt idx="96">
                  <c:v>24.25</c:v>
                </c:pt>
                <c:pt idx="97">
                  <c:v>24.5</c:v>
                </c:pt>
                <c:pt idx="98">
                  <c:v>24.75</c:v>
                </c:pt>
                <c:pt idx="99">
                  <c:v>25</c:v>
                </c:pt>
                <c:pt idx="100">
                  <c:v>25.25</c:v>
                </c:pt>
                <c:pt idx="101">
                  <c:v>25.5</c:v>
                </c:pt>
                <c:pt idx="102">
                  <c:v>25.75</c:v>
                </c:pt>
                <c:pt idx="103">
                  <c:v>26</c:v>
                </c:pt>
              </c:numCache>
            </c:numRef>
          </c:yVal>
          <c:smooth val="1"/>
          <c:extLst>
            <c:ext xmlns:c16="http://schemas.microsoft.com/office/drawing/2014/chart" uri="{C3380CC4-5D6E-409C-BE32-E72D297353CC}">
              <c16:uniqueId val="{00000003-9F88-4A57-8015-53144243C2F2}"/>
            </c:ext>
          </c:extLst>
        </c:ser>
        <c:dLbls>
          <c:showLegendKey val="0"/>
          <c:showVal val="0"/>
          <c:showCatName val="0"/>
          <c:showSerName val="0"/>
          <c:showPercent val="0"/>
          <c:showBubbleSize val="0"/>
        </c:dLbls>
        <c:axId val="465985712"/>
        <c:axId val="465982104"/>
      </c:scatterChart>
      <c:valAx>
        <c:axId val="465985712"/>
        <c:scaling>
          <c:orientation val="minMax"/>
          <c:max val="25"/>
          <c:min val="0"/>
        </c:scaling>
        <c:delete val="0"/>
        <c:axPos val="t"/>
        <c:majorGridlines>
          <c:spPr>
            <a:ln w="9525" cap="flat" cmpd="sng" algn="ctr">
              <a:solidFill>
                <a:schemeClr val="bg1">
                  <a:lumMod val="6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Porosity (%)</a:t>
                </a:r>
              </a:p>
            </c:rich>
          </c:tx>
          <c:layout>
            <c:manualLayout>
              <c:xMode val="edge"/>
              <c:yMode val="edge"/>
              <c:x val="0.36045871189178275"/>
              <c:y val="0.95094986010789895"/>
            </c:manualLayout>
          </c:layout>
          <c:overlay val="0"/>
          <c:spPr>
            <a:noFill/>
            <a:ln>
              <a:noFill/>
            </a:ln>
            <a:effectLst/>
          </c:spPr>
        </c:title>
        <c:numFmt formatCode="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27"/>
        <c:crossBetween val="midCat"/>
        <c:majorUnit val="5"/>
      </c:valAx>
      <c:valAx>
        <c:axId val="465982104"/>
        <c:scaling>
          <c:orientation val="maxMin"/>
          <c:max val="27"/>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Depth (m)</a:t>
                </a:r>
              </a:p>
            </c:rich>
          </c:tx>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majorUnit val="3"/>
      </c:valAx>
      <c:spPr>
        <a:ln>
          <a:solidFill>
            <a:schemeClr val="tx1"/>
          </a:solidFill>
        </a:ln>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WELL1: Perm</a:t>
            </a:r>
            <a:endParaRPr lang="en-US"/>
          </a:p>
        </c:rich>
      </c:tx>
      <c:layout>
        <c:manualLayout>
          <c:xMode val="edge"/>
          <c:yMode val="edge"/>
          <c:x val="0.27155025553662693"/>
          <c:y val="8.9166307661112994E-3"/>
        </c:manualLayout>
      </c:layout>
      <c:overlay val="0"/>
      <c:spPr>
        <a:noFill/>
        <a:ln>
          <a:noFill/>
        </a:ln>
        <a:effectLst/>
      </c:spPr>
    </c:title>
    <c:autoTitleDeleted val="0"/>
    <c:plotArea>
      <c:layout>
        <c:manualLayout>
          <c:layoutTarget val="inner"/>
          <c:xMode val="edge"/>
          <c:yMode val="edge"/>
          <c:x val="0.25838724005653141"/>
          <c:y val="6.9068911431093047E-2"/>
          <c:w val="0.61186943939699845"/>
          <c:h val="0.84596223492459344"/>
        </c:manualLayout>
      </c:layout>
      <c:scatterChart>
        <c:scatterStyle val="smoothMarker"/>
        <c:varyColors val="0"/>
        <c:ser>
          <c:idx val="0"/>
          <c:order val="0"/>
          <c:spPr>
            <a:ln>
              <a:solidFill>
                <a:schemeClr val="tx1"/>
              </a:solidFill>
            </a:ln>
          </c:spPr>
          <c:marker>
            <c:symbol val="none"/>
          </c:marker>
          <c:xVal>
            <c:numRef>
              <c:f>'Por-Perm-Logs'!$E$9:$E$113</c:f>
              <c:numCache>
                <c:formatCode>0.0</c:formatCode>
                <c:ptCount val="105"/>
                <c:pt idx="0">
                  <c:v>95.565147699509509</c:v>
                </c:pt>
                <c:pt idx="1">
                  <c:v>224.83618444010369</c:v>
                </c:pt>
                <c:pt idx="2">
                  <c:v>205.79105111193294</c:v>
                </c:pt>
                <c:pt idx="3">
                  <c:v>216.28293782745806</c:v>
                </c:pt>
                <c:pt idx="4">
                  <c:v>243.07299301792406</c:v>
                </c:pt>
                <c:pt idx="5">
                  <c:v>194.85430349570237</c:v>
                </c:pt>
                <c:pt idx="6">
                  <c:v>198.05300932484425</c:v>
                </c:pt>
                <c:pt idx="7">
                  <c:v>98.55319105377248</c:v>
                </c:pt>
                <c:pt idx="8">
                  <c:v>197.85963459813215</c:v>
                </c:pt>
                <c:pt idx="9">
                  <c:v>164.20088704871858</c:v>
                </c:pt>
                <c:pt idx="10">
                  <c:v>228.07579756325154</c:v>
                </c:pt>
                <c:pt idx="11">
                  <c:v>146.13871876692755</c:v>
                </c:pt>
                <c:pt idx="12">
                  <c:v>173.00603659874807</c:v>
                </c:pt>
                <c:pt idx="13">
                  <c:v>153.6661651892301</c:v>
                </c:pt>
                <c:pt idx="14">
                  <c:v>147.01971754879602</c:v>
                </c:pt>
                <c:pt idx="15">
                  <c:v>151.86987013019166</c:v>
                </c:pt>
                <c:pt idx="16">
                  <c:v>202.67407209922041</c:v>
                </c:pt>
                <c:pt idx="17">
                  <c:v>184.43418441814168</c:v>
                </c:pt>
                <c:pt idx="18">
                  <c:v>167.82381417300169</c:v>
                </c:pt>
                <c:pt idx="19">
                  <c:v>199.77715805478044</c:v>
                </c:pt>
                <c:pt idx="20">
                  <c:v>192.80514054800841</c:v>
                </c:pt>
                <c:pt idx="21">
                  <c:v>84.872217671899364</c:v>
                </c:pt>
                <c:pt idx="22">
                  <c:v>125.29503121048391</c:v>
                </c:pt>
                <c:pt idx="23">
                  <c:v>99.108419019970952</c:v>
                </c:pt>
                <c:pt idx="24">
                  <c:v>171.38852900628248</c:v>
                </c:pt>
                <c:pt idx="25">
                  <c:v>151.75691080649059</c:v>
                </c:pt>
                <c:pt idx="26">
                  <c:v>38.40423770488475</c:v>
                </c:pt>
                <c:pt idx="27">
                  <c:v>210.85023918637049</c:v>
                </c:pt>
                <c:pt idx="28">
                  <c:v>244.14625638084283</c:v>
                </c:pt>
                <c:pt idx="29">
                  <c:v>88.137846049440427</c:v>
                </c:pt>
                <c:pt idx="30">
                  <c:v>102.13528106801864</c:v>
                </c:pt>
                <c:pt idx="31">
                  <c:v>165.4186513883171</c:v>
                </c:pt>
                <c:pt idx="32">
                  <c:v>141.52697279348328</c:v>
                </c:pt>
                <c:pt idx="33">
                  <c:v>124.54850352359081</c:v>
                </c:pt>
                <c:pt idx="34">
                  <c:v>309.22011569488495</c:v>
                </c:pt>
                <c:pt idx="35">
                  <c:v>170.69118286702894</c:v>
                </c:pt>
                <c:pt idx="36">
                  <c:v>183.39959172125668</c:v>
                </c:pt>
                <c:pt idx="37">
                  <c:v>162.98447744980081</c:v>
                </c:pt>
                <c:pt idx="38">
                  <c:v>151.32037270125286</c:v>
                </c:pt>
                <c:pt idx="39">
                  <c:v>151.6524715557932</c:v>
                </c:pt>
                <c:pt idx="40">
                  <c:v>73.913730617446447</c:v>
                </c:pt>
                <c:pt idx="41">
                  <c:v>112.13560467090251</c:v>
                </c:pt>
                <c:pt idx="42">
                  <c:v>308.43912195352647</c:v>
                </c:pt>
                <c:pt idx="43">
                  <c:v>336.9190062472212</c:v>
                </c:pt>
                <c:pt idx="44">
                  <c:v>173.42084962997654</c:v>
                </c:pt>
                <c:pt idx="45">
                  <c:v>184.44583586193761</c:v>
                </c:pt>
                <c:pt idx="46">
                  <c:v>142.26878568300415</c:v>
                </c:pt>
                <c:pt idx="47">
                  <c:v>127.97222862248887</c:v>
                </c:pt>
                <c:pt idx="48">
                  <c:v>181.48513580998841</c:v>
                </c:pt>
                <c:pt idx="49">
                  <c:v>216.51995014661406</c:v>
                </c:pt>
                <c:pt idx="50">
                  <c:v>339.58934321105278</c:v>
                </c:pt>
                <c:pt idx="51">
                  <c:v>103.42136756612214</c:v>
                </c:pt>
                <c:pt idx="52">
                  <c:v>93.466811831222685</c:v>
                </c:pt>
                <c:pt idx="53">
                  <c:v>149.01986014039352</c:v>
                </c:pt>
                <c:pt idx="54">
                  <c:v>257.27565592249067</c:v>
                </c:pt>
                <c:pt idx="55">
                  <c:v>211.6902253188716</c:v>
                </c:pt>
                <c:pt idx="56">
                  <c:v>560.42044383946882</c:v>
                </c:pt>
                <c:pt idx="57">
                  <c:v>212.15640839831644</c:v>
                </c:pt>
                <c:pt idx="58">
                  <c:v>179.21795173601862</c:v>
                </c:pt>
                <c:pt idx="59">
                  <c:v>131.96095406867656</c:v>
                </c:pt>
                <c:pt idx="60">
                  <c:v>180.86977688295846</c:v>
                </c:pt>
                <c:pt idx="61">
                  <c:v>105.22996843274116</c:v>
                </c:pt>
                <c:pt idx="62">
                  <c:v>191.77037026318428</c:v>
                </c:pt>
                <c:pt idx="63">
                  <c:v>237.96390249549313</c:v>
                </c:pt>
                <c:pt idx="64">
                  <c:v>245.92745589462041</c:v>
                </c:pt>
                <c:pt idx="65">
                  <c:v>263.9017697201694</c:v>
                </c:pt>
                <c:pt idx="66">
                  <c:v>108.19785241159252</c:v>
                </c:pt>
                <c:pt idx="67">
                  <c:v>77.514925718214613</c:v>
                </c:pt>
                <c:pt idx="68">
                  <c:v>181.33995401161613</c:v>
                </c:pt>
                <c:pt idx="69">
                  <c:v>404.82751428850833</c:v>
                </c:pt>
                <c:pt idx="70">
                  <c:v>157.99632615378434</c:v>
                </c:pt>
                <c:pt idx="71">
                  <c:v>182.61747006599305</c:v>
                </c:pt>
                <c:pt idx="72">
                  <c:v>124.60279719800418</c:v>
                </c:pt>
                <c:pt idx="73">
                  <c:v>112.66976877338422</c:v>
                </c:pt>
                <c:pt idx="74">
                  <c:v>79.699267564932384</c:v>
                </c:pt>
                <c:pt idx="75">
                  <c:v>124.55532849146626</c:v>
                </c:pt>
                <c:pt idx="76">
                  <c:v>267.2524703785794</c:v>
                </c:pt>
                <c:pt idx="77">
                  <c:v>134.41269016127575</c:v>
                </c:pt>
                <c:pt idx="78">
                  <c:v>58.569659395933712</c:v>
                </c:pt>
                <c:pt idx="79">
                  <c:v>59.608810582282985</c:v>
                </c:pt>
                <c:pt idx="80">
                  <c:v>71.837794835483393</c:v>
                </c:pt>
                <c:pt idx="81">
                  <c:v>264.36132327601126</c:v>
                </c:pt>
                <c:pt idx="82">
                  <c:v>132.04420019093857</c:v>
                </c:pt>
                <c:pt idx="83">
                  <c:v>227.68108226284116</c:v>
                </c:pt>
                <c:pt idx="84">
                  <c:v>136.93073651289438</c:v>
                </c:pt>
                <c:pt idx="85">
                  <c:v>239.31911386396789</c:v>
                </c:pt>
                <c:pt idx="86">
                  <c:v>98.970610391517368</c:v>
                </c:pt>
                <c:pt idx="87">
                  <c:v>114.42734428896625</c:v>
                </c:pt>
                <c:pt idx="88">
                  <c:v>496.43697131551687</c:v>
                </c:pt>
                <c:pt idx="89">
                  <c:v>76.344608058304161</c:v>
                </c:pt>
                <c:pt idx="90">
                  <c:v>131.6649821477707</c:v>
                </c:pt>
                <c:pt idx="91">
                  <c:v>208.47161624030556</c:v>
                </c:pt>
                <c:pt idx="92">
                  <c:v>143.79382378716332</c:v>
                </c:pt>
                <c:pt idx="93">
                  <c:v>174.40649698680903</c:v>
                </c:pt>
                <c:pt idx="94">
                  <c:v>192.40096340469501</c:v>
                </c:pt>
                <c:pt idx="95">
                  <c:v>151.23386855918753</c:v>
                </c:pt>
                <c:pt idx="96">
                  <c:v>84.373185159492195</c:v>
                </c:pt>
                <c:pt idx="97">
                  <c:v>73.737872090733475</c:v>
                </c:pt>
                <c:pt idx="98">
                  <c:v>141.347196762002</c:v>
                </c:pt>
                <c:pt idx="99">
                  <c:v>288.08497861295331</c:v>
                </c:pt>
                <c:pt idx="100">
                  <c:v>108.81103528717694</c:v>
                </c:pt>
                <c:pt idx="101">
                  <c:v>171.38514615285297</c:v>
                </c:pt>
                <c:pt idx="102">
                  <c:v>138.08313858692804</c:v>
                </c:pt>
                <c:pt idx="103">
                  <c:v>200.04773519353063</c:v>
                </c:pt>
              </c:numCache>
            </c:numRef>
          </c:xVal>
          <c:yVal>
            <c:numRef>
              <c:f>'Por-Perm-Logs'!$C$9:$C$113</c:f>
              <c:numCache>
                <c:formatCode>0.00</c:formatCode>
                <c:ptCount val="105"/>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5.25</c:v>
                </c:pt>
                <c:pt idx="21">
                  <c:v>5.5</c:v>
                </c:pt>
                <c:pt idx="22">
                  <c:v>5.75</c:v>
                </c:pt>
                <c:pt idx="23">
                  <c:v>6</c:v>
                </c:pt>
                <c:pt idx="24">
                  <c:v>6.25</c:v>
                </c:pt>
                <c:pt idx="25">
                  <c:v>6.5</c:v>
                </c:pt>
                <c:pt idx="26">
                  <c:v>6.75</c:v>
                </c:pt>
                <c:pt idx="27">
                  <c:v>7</c:v>
                </c:pt>
                <c:pt idx="28">
                  <c:v>7.25</c:v>
                </c:pt>
                <c:pt idx="29">
                  <c:v>7.5</c:v>
                </c:pt>
                <c:pt idx="30">
                  <c:v>7.75</c:v>
                </c:pt>
                <c:pt idx="31">
                  <c:v>8</c:v>
                </c:pt>
                <c:pt idx="32">
                  <c:v>8.25</c:v>
                </c:pt>
                <c:pt idx="33">
                  <c:v>8.5</c:v>
                </c:pt>
                <c:pt idx="34">
                  <c:v>8.75</c:v>
                </c:pt>
                <c:pt idx="35">
                  <c:v>9</c:v>
                </c:pt>
                <c:pt idx="36">
                  <c:v>9.25</c:v>
                </c:pt>
                <c:pt idx="37">
                  <c:v>9.5</c:v>
                </c:pt>
                <c:pt idx="38">
                  <c:v>9.75</c:v>
                </c:pt>
                <c:pt idx="39">
                  <c:v>10</c:v>
                </c:pt>
                <c:pt idx="40">
                  <c:v>10.25</c:v>
                </c:pt>
                <c:pt idx="41">
                  <c:v>10.5</c:v>
                </c:pt>
                <c:pt idx="42">
                  <c:v>10.75</c:v>
                </c:pt>
                <c:pt idx="43">
                  <c:v>11</c:v>
                </c:pt>
                <c:pt idx="44">
                  <c:v>11.25</c:v>
                </c:pt>
                <c:pt idx="45">
                  <c:v>11.5</c:v>
                </c:pt>
                <c:pt idx="46">
                  <c:v>11.75</c:v>
                </c:pt>
                <c:pt idx="47">
                  <c:v>12</c:v>
                </c:pt>
                <c:pt idx="48">
                  <c:v>12.25</c:v>
                </c:pt>
                <c:pt idx="49">
                  <c:v>12.5</c:v>
                </c:pt>
                <c:pt idx="50">
                  <c:v>12.75</c:v>
                </c:pt>
                <c:pt idx="51">
                  <c:v>13</c:v>
                </c:pt>
                <c:pt idx="52">
                  <c:v>13.25</c:v>
                </c:pt>
                <c:pt idx="53">
                  <c:v>13.5</c:v>
                </c:pt>
                <c:pt idx="54">
                  <c:v>13.75</c:v>
                </c:pt>
                <c:pt idx="55">
                  <c:v>14</c:v>
                </c:pt>
                <c:pt idx="56">
                  <c:v>14.25</c:v>
                </c:pt>
                <c:pt idx="57">
                  <c:v>14.5</c:v>
                </c:pt>
                <c:pt idx="58">
                  <c:v>14.75</c:v>
                </c:pt>
                <c:pt idx="59">
                  <c:v>15</c:v>
                </c:pt>
                <c:pt idx="60">
                  <c:v>15.25</c:v>
                </c:pt>
                <c:pt idx="61">
                  <c:v>15.5</c:v>
                </c:pt>
                <c:pt idx="62">
                  <c:v>15.75</c:v>
                </c:pt>
                <c:pt idx="63">
                  <c:v>16</c:v>
                </c:pt>
                <c:pt idx="64">
                  <c:v>16.25</c:v>
                </c:pt>
                <c:pt idx="65">
                  <c:v>16.5</c:v>
                </c:pt>
                <c:pt idx="66">
                  <c:v>16.75</c:v>
                </c:pt>
                <c:pt idx="67">
                  <c:v>17</c:v>
                </c:pt>
                <c:pt idx="68">
                  <c:v>17.25</c:v>
                </c:pt>
                <c:pt idx="69">
                  <c:v>17.5</c:v>
                </c:pt>
                <c:pt idx="70">
                  <c:v>17.75</c:v>
                </c:pt>
                <c:pt idx="71">
                  <c:v>18</c:v>
                </c:pt>
                <c:pt idx="72">
                  <c:v>18.25</c:v>
                </c:pt>
                <c:pt idx="73">
                  <c:v>18.5</c:v>
                </c:pt>
                <c:pt idx="74">
                  <c:v>18.75</c:v>
                </c:pt>
                <c:pt idx="75">
                  <c:v>19</c:v>
                </c:pt>
                <c:pt idx="76">
                  <c:v>19.25</c:v>
                </c:pt>
                <c:pt idx="77">
                  <c:v>19.5</c:v>
                </c:pt>
                <c:pt idx="78">
                  <c:v>19.75</c:v>
                </c:pt>
                <c:pt idx="79">
                  <c:v>20</c:v>
                </c:pt>
                <c:pt idx="80">
                  <c:v>20.25</c:v>
                </c:pt>
                <c:pt idx="81">
                  <c:v>20.5</c:v>
                </c:pt>
                <c:pt idx="82">
                  <c:v>20.75</c:v>
                </c:pt>
                <c:pt idx="83">
                  <c:v>21</c:v>
                </c:pt>
                <c:pt idx="84">
                  <c:v>21.25</c:v>
                </c:pt>
                <c:pt idx="85">
                  <c:v>21.5</c:v>
                </c:pt>
                <c:pt idx="86">
                  <c:v>21.75</c:v>
                </c:pt>
                <c:pt idx="87">
                  <c:v>22</c:v>
                </c:pt>
                <c:pt idx="88">
                  <c:v>22.25</c:v>
                </c:pt>
                <c:pt idx="89">
                  <c:v>22.5</c:v>
                </c:pt>
                <c:pt idx="90">
                  <c:v>22.75</c:v>
                </c:pt>
                <c:pt idx="91">
                  <c:v>23</c:v>
                </c:pt>
                <c:pt idx="92">
                  <c:v>23.25</c:v>
                </c:pt>
                <c:pt idx="93">
                  <c:v>23.5</c:v>
                </c:pt>
                <c:pt idx="94">
                  <c:v>23.75</c:v>
                </c:pt>
                <c:pt idx="95">
                  <c:v>24</c:v>
                </c:pt>
                <c:pt idx="96">
                  <c:v>24.25</c:v>
                </c:pt>
                <c:pt idx="97">
                  <c:v>24.5</c:v>
                </c:pt>
                <c:pt idx="98">
                  <c:v>24.75</c:v>
                </c:pt>
                <c:pt idx="99">
                  <c:v>25</c:v>
                </c:pt>
                <c:pt idx="100">
                  <c:v>25.25</c:v>
                </c:pt>
                <c:pt idx="101">
                  <c:v>25.5</c:v>
                </c:pt>
                <c:pt idx="102">
                  <c:v>25.75</c:v>
                </c:pt>
                <c:pt idx="103">
                  <c:v>26</c:v>
                </c:pt>
              </c:numCache>
            </c:numRef>
          </c:yVal>
          <c:smooth val="1"/>
          <c:extLst>
            <c:ext xmlns:c16="http://schemas.microsoft.com/office/drawing/2014/chart" uri="{C3380CC4-5D6E-409C-BE32-E72D297353CC}">
              <c16:uniqueId val="{00000001-F410-4543-A799-B623F91E47DD}"/>
            </c:ext>
          </c:extLst>
        </c:ser>
        <c:dLbls>
          <c:showLegendKey val="0"/>
          <c:showVal val="0"/>
          <c:showCatName val="0"/>
          <c:showSerName val="0"/>
          <c:showPercent val="0"/>
          <c:showBubbleSize val="0"/>
        </c:dLbls>
        <c:axId val="465985712"/>
        <c:axId val="465982104"/>
      </c:scatterChart>
      <c:valAx>
        <c:axId val="465985712"/>
        <c:scaling>
          <c:orientation val="minMax"/>
          <c:max val="800"/>
          <c:min val="0"/>
        </c:scaling>
        <c:delete val="0"/>
        <c:axPos val="t"/>
        <c:majorGridlines>
          <c:spPr>
            <a:ln w="9525" cap="flat" cmpd="sng" algn="ctr">
              <a:solidFill>
                <a:schemeClr val="bg1">
                  <a:lumMod val="6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Permeability (mD)</a:t>
                </a:r>
              </a:p>
            </c:rich>
          </c:tx>
          <c:layout>
            <c:manualLayout>
              <c:xMode val="edge"/>
              <c:yMode val="edge"/>
              <c:x val="0.36045871189178275"/>
              <c:y val="0.95094986010789895"/>
            </c:manualLayout>
          </c:layout>
          <c:overlay val="0"/>
          <c:spPr>
            <a:noFill/>
            <a:ln>
              <a:noFill/>
            </a:ln>
            <a:effectLst/>
          </c:spPr>
        </c:title>
        <c:numFmt formatCode="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65982104"/>
        <c:crossesAt val="27"/>
        <c:crossBetween val="midCat"/>
        <c:majorUnit val="200"/>
      </c:valAx>
      <c:valAx>
        <c:axId val="465982104"/>
        <c:scaling>
          <c:orientation val="maxMin"/>
          <c:max val="27"/>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Depth (m)</a:t>
                </a:r>
              </a:p>
            </c:rich>
          </c:tx>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85712"/>
        <c:crossesAt val="-3"/>
        <c:crossBetween val="midCat"/>
        <c:majorUnit val="3"/>
      </c:valAx>
      <c:spPr>
        <a:ln>
          <a:solidFill>
            <a:schemeClr val="tx1"/>
          </a:solidFill>
        </a:ln>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a:t>
            </a:r>
            <a:r>
              <a:rPr lang="en-US" baseline="0"/>
              <a:t> 1: </a:t>
            </a:r>
            <a:r>
              <a:rPr lang="en-US"/>
              <a:t>Porosity Probability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'Por-Perm-Logs'!$BJ$11:$BU$11</c:f>
              <c:numCache>
                <c:formatCode>0.00</c:formatCode>
                <c:ptCount val="12"/>
                <c:pt idx="0" formatCode="0.0">
                  <c:v>1.6838407535318582</c:v>
                </c:pt>
                <c:pt idx="1">
                  <c:v>2.6964639338339738</c:v>
                </c:pt>
                <c:pt idx="2">
                  <c:v>4.7217102944382052</c:v>
                </c:pt>
                <c:pt idx="3">
                  <c:v>6.7469566550424362</c:v>
                </c:pt>
                <c:pt idx="4">
                  <c:v>8.7722030156466673</c:v>
                </c:pt>
                <c:pt idx="5">
                  <c:v>10.797449376250899</c:v>
                </c:pt>
                <c:pt idx="6">
                  <c:v>12.822695736855131</c:v>
                </c:pt>
                <c:pt idx="7">
                  <c:v>14.847942097459363</c:v>
                </c:pt>
                <c:pt idx="8">
                  <c:v>16.873188458063595</c:v>
                </c:pt>
                <c:pt idx="9">
                  <c:v>18.898434818667827</c:v>
                </c:pt>
                <c:pt idx="10">
                  <c:v>20.923681179272059</c:v>
                </c:pt>
                <c:pt idx="11" formatCode="0.0">
                  <c:v>21.936304359574169</c:v>
                </c:pt>
              </c:numCache>
            </c:numRef>
          </c:xVal>
          <c:yVal>
            <c:numRef>
              <c:f>'Por-Perm-Logs'!$BJ$12:$BU$12</c:f>
              <c:numCache>
                <c:formatCode>0.00</c:formatCode>
                <c:ptCount val="12"/>
                <c:pt idx="0" formatCode="General">
                  <c:v>0</c:v>
                </c:pt>
                <c:pt idx="1">
                  <c:v>9.6153846153846159E-3</c:v>
                </c:pt>
                <c:pt idx="2">
                  <c:v>1.9138313609467456E-2</c:v>
                </c:pt>
                <c:pt idx="3">
                  <c:v>2.8938609467455623E-2</c:v>
                </c:pt>
                <c:pt idx="4">
                  <c:v>0.14423076923076922</c:v>
                </c:pt>
                <c:pt idx="5">
                  <c:v>0.20192307692307693</c:v>
                </c:pt>
                <c:pt idx="6">
                  <c:v>0.28846153846153844</c:v>
                </c:pt>
                <c:pt idx="7">
                  <c:v>0.20192307692307698</c:v>
                </c:pt>
                <c:pt idx="8">
                  <c:v>5.7692307692307598E-2</c:v>
                </c:pt>
                <c:pt idx="9">
                  <c:v>3.8461538461538547E-2</c:v>
                </c:pt>
                <c:pt idx="10">
                  <c:v>0</c:v>
                </c:pt>
                <c:pt idx="11">
                  <c:v>0</c:v>
                </c:pt>
              </c:numCache>
            </c:numRef>
          </c:yVal>
          <c:smooth val="1"/>
          <c:extLst>
            <c:ext xmlns:c16="http://schemas.microsoft.com/office/drawing/2014/chart" uri="{C3380CC4-5D6E-409C-BE32-E72D297353CC}">
              <c16:uniqueId val="{00000000-3E86-4B13-BEBF-F85BE2B0332C}"/>
            </c:ext>
          </c:extLst>
        </c:ser>
        <c:dLbls>
          <c:showLegendKey val="0"/>
          <c:showVal val="0"/>
          <c:showCatName val="0"/>
          <c:showSerName val="0"/>
          <c:showPercent val="0"/>
          <c:showBubbleSize val="0"/>
        </c:dLbls>
        <c:axId val="612705288"/>
        <c:axId val="612704304"/>
      </c:scatterChart>
      <c:valAx>
        <c:axId val="612705288"/>
        <c:scaling>
          <c:orientation val="minMax"/>
          <c:max val="2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Porosity</a:t>
                </a:r>
                <a:r>
                  <a:rPr lang="en-US" sz="1200" baseline="0"/>
                  <a:t> (%)</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0.4"/>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WELL1: Permeability Probability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'Por-Perm-Logs'!$BJ$17:$BU$17</c:f>
              <c:numCache>
                <c:formatCode>0.00</c:formatCode>
                <c:ptCount val="12"/>
                <c:pt idx="0" formatCode="0.0">
                  <c:v>38.40423770488475</c:v>
                </c:pt>
                <c:pt idx="1">
                  <c:v>64.505048011613951</c:v>
                </c:pt>
                <c:pt idx="2">
                  <c:v>116.70666862507237</c:v>
                </c:pt>
                <c:pt idx="3">
                  <c:v>168.90828923853076</c:v>
                </c:pt>
                <c:pt idx="4">
                  <c:v>221.10990985198919</c:v>
                </c:pt>
                <c:pt idx="5">
                  <c:v>273.31153046544756</c:v>
                </c:pt>
                <c:pt idx="6">
                  <c:v>325.51315107890599</c:v>
                </c:pt>
                <c:pt idx="7">
                  <c:v>377.71477169236442</c:v>
                </c:pt>
                <c:pt idx="8">
                  <c:v>429.91639230582285</c:v>
                </c:pt>
                <c:pt idx="9">
                  <c:v>482.11801291928128</c:v>
                </c:pt>
                <c:pt idx="10">
                  <c:v>534.31963353273977</c:v>
                </c:pt>
                <c:pt idx="11" formatCode="0.0">
                  <c:v>560.42044383946882</c:v>
                </c:pt>
              </c:numCache>
            </c:numRef>
          </c:xVal>
          <c:yVal>
            <c:numRef>
              <c:f>'Por-Perm-Logs'!$BJ$18:$BU$18</c:f>
              <c:numCache>
                <c:formatCode>0.00</c:formatCode>
                <c:ptCount val="12"/>
                <c:pt idx="0" formatCode="General">
                  <c:v>0</c:v>
                </c:pt>
                <c:pt idx="1">
                  <c:v>0.11538461538461539</c:v>
                </c:pt>
                <c:pt idx="2">
                  <c:v>0.37389053254437871</c:v>
                </c:pt>
                <c:pt idx="3">
                  <c:v>0.20303254437869822</c:v>
                </c:pt>
                <c:pt idx="4">
                  <c:v>0.19230769230769229</c:v>
                </c:pt>
                <c:pt idx="5">
                  <c:v>4.8076923076923128E-2</c:v>
                </c:pt>
                <c:pt idx="6">
                  <c:v>3.8461538461538436E-2</c:v>
                </c:pt>
                <c:pt idx="7">
                  <c:v>0</c:v>
                </c:pt>
                <c:pt idx="8">
                  <c:v>9.6153846153845812E-3</c:v>
                </c:pt>
                <c:pt idx="9">
                  <c:v>9.6153846153846922E-3</c:v>
                </c:pt>
                <c:pt idx="10">
                  <c:v>0</c:v>
                </c:pt>
                <c:pt idx="11" formatCode="General">
                  <c:v>0</c:v>
                </c:pt>
              </c:numCache>
            </c:numRef>
          </c:yVal>
          <c:smooth val="1"/>
          <c:extLst>
            <c:ext xmlns:c16="http://schemas.microsoft.com/office/drawing/2014/chart" uri="{C3380CC4-5D6E-409C-BE32-E72D297353CC}">
              <c16:uniqueId val="{00000000-B2E8-48D9-A675-703F99DA1284}"/>
            </c:ext>
          </c:extLst>
        </c:ser>
        <c:dLbls>
          <c:showLegendKey val="0"/>
          <c:showVal val="0"/>
          <c:showCatName val="0"/>
          <c:showSerName val="0"/>
          <c:showPercent val="0"/>
          <c:showBubbleSize val="0"/>
        </c:dLbls>
        <c:axId val="612705288"/>
        <c:axId val="612704304"/>
      </c:scatterChart>
      <c:valAx>
        <c:axId val="612705288"/>
        <c:scaling>
          <c:logBase val="10"/>
          <c:orientation val="minMax"/>
          <c:max val="1000"/>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Permeability</a:t>
                </a:r>
                <a:r>
                  <a:rPr lang="en-US" sz="1200" baseline="0"/>
                  <a:t> (mD)</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0.60000000000000009"/>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WELL1: Porosity Cumulative</a:t>
            </a:r>
            <a:r>
              <a:rPr lang="en-US" baseline="0"/>
              <a:t> D</a:t>
            </a:r>
            <a:r>
              <a:rPr lang="en-US"/>
              <a:t>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'Por-Perm-Logs'!$BJ$11:$BU$11</c:f>
              <c:numCache>
                <c:formatCode>0.00</c:formatCode>
                <c:ptCount val="12"/>
                <c:pt idx="0" formatCode="0.0">
                  <c:v>1.6838407535318582</c:v>
                </c:pt>
                <c:pt idx="1">
                  <c:v>2.6964639338339738</c:v>
                </c:pt>
                <c:pt idx="2">
                  <c:v>4.7217102944382052</c:v>
                </c:pt>
                <c:pt idx="3">
                  <c:v>6.7469566550424362</c:v>
                </c:pt>
                <c:pt idx="4">
                  <c:v>8.7722030156466673</c:v>
                </c:pt>
                <c:pt idx="5">
                  <c:v>10.797449376250899</c:v>
                </c:pt>
                <c:pt idx="6">
                  <c:v>12.822695736855131</c:v>
                </c:pt>
                <c:pt idx="7">
                  <c:v>14.847942097459363</c:v>
                </c:pt>
                <c:pt idx="8">
                  <c:v>16.873188458063595</c:v>
                </c:pt>
                <c:pt idx="9">
                  <c:v>18.898434818667827</c:v>
                </c:pt>
                <c:pt idx="10">
                  <c:v>20.923681179272059</c:v>
                </c:pt>
                <c:pt idx="11" formatCode="0.0">
                  <c:v>21.936304359574169</c:v>
                </c:pt>
              </c:numCache>
            </c:numRef>
          </c:xVal>
          <c:yVal>
            <c:numRef>
              <c:f>'Por-Perm-Logs'!$BJ$13:$BU$13</c:f>
              <c:numCache>
                <c:formatCode>0.00</c:formatCode>
                <c:ptCount val="12"/>
                <c:pt idx="0" formatCode="General">
                  <c:v>0</c:v>
                </c:pt>
                <c:pt idx="1">
                  <c:v>9.6153846153846159E-3</c:v>
                </c:pt>
                <c:pt idx="2">
                  <c:v>2.8753698224852072E-2</c:v>
                </c:pt>
                <c:pt idx="3">
                  <c:v>5.7692307692307696E-2</c:v>
                </c:pt>
                <c:pt idx="4">
                  <c:v>0.20192307692307693</c:v>
                </c:pt>
                <c:pt idx="5">
                  <c:v>0.40384615384615385</c:v>
                </c:pt>
                <c:pt idx="6">
                  <c:v>0.69230769230769229</c:v>
                </c:pt>
                <c:pt idx="7">
                  <c:v>0.89423076923076927</c:v>
                </c:pt>
                <c:pt idx="8">
                  <c:v>0.95192307692307687</c:v>
                </c:pt>
                <c:pt idx="9">
                  <c:v>0.99038461538461542</c:v>
                </c:pt>
                <c:pt idx="10">
                  <c:v>0.99038461538461542</c:v>
                </c:pt>
                <c:pt idx="11">
                  <c:v>0.99038461538461542</c:v>
                </c:pt>
              </c:numCache>
            </c:numRef>
          </c:yVal>
          <c:smooth val="1"/>
          <c:extLst>
            <c:ext xmlns:c16="http://schemas.microsoft.com/office/drawing/2014/chart" uri="{C3380CC4-5D6E-409C-BE32-E72D297353CC}">
              <c16:uniqueId val="{00000000-D7C7-404A-973B-8315D28B7995}"/>
            </c:ext>
          </c:extLst>
        </c:ser>
        <c:dLbls>
          <c:showLegendKey val="0"/>
          <c:showVal val="0"/>
          <c:showCatName val="0"/>
          <c:showSerName val="0"/>
          <c:showPercent val="0"/>
          <c:showBubbleSize val="0"/>
        </c:dLbls>
        <c:axId val="612705288"/>
        <c:axId val="612704304"/>
      </c:scatterChart>
      <c:valAx>
        <c:axId val="612705288"/>
        <c:scaling>
          <c:orientation val="minMax"/>
          <c:max val="2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Porosity</a:t>
                </a:r>
                <a:r>
                  <a:rPr lang="en-US" sz="1200" baseline="0"/>
                  <a:t> (%)</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WELL1: Permeability Cumulative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'Por-Perm-Logs'!$BJ$17:$BU$17</c:f>
              <c:numCache>
                <c:formatCode>0.00</c:formatCode>
                <c:ptCount val="12"/>
                <c:pt idx="0" formatCode="0.0">
                  <c:v>38.40423770488475</c:v>
                </c:pt>
                <c:pt idx="1">
                  <c:v>64.505048011613951</c:v>
                </c:pt>
                <c:pt idx="2">
                  <c:v>116.70666862507237</c:v>
                </c:pt>
                <c:pt idx="3">
                  <c:v>168.90828923853076</c:v>
                </c:pt>
                <c:pt idx="4">
                  <c:v>221.10990985198919</c:v>
                </c:pt>
                <c:pt idx="5">
                  <c:v>273.31153046544756</c:v>
                </c:pt>
                <c:pt idx="6">
                  <c:v>325.51315107890599</c:v>
                </c:pt>
                <c:pt idx="7">
                  <c:v>377.71477169236442</c:v>
                </c:pt>
                <c:pt idx="8">
                  <c:v>429.91639230582285</c:v>
                </c:pt>
                <c:pt idx="9">
                  <c:v>482.11801291928128</c:v>
                </c:pt>
                <c:pt idx="10">
                  <c:v>534.31963353273977</c:v>
                </c:pt>
                <c:pt idx="11" formatCode="0.0">
                  <c:v>560.42044383946882</c:v>
                </c:pt>
              </c:numCache>
            </c:numRef>
          </c:xVal>
          <c:yVal>
            <c:numRef>
              <c:f>'Por-Perm-Logs'!$BJ$19:$BU$19</c:f>
              <c:numCache>
                <c:formatCode>0.00</c:formatCode>
                <c:ptCount val="12"/>
                <c:pt idx="0" formatCode="General">
                  <c:v>0</c:v>
                </c:pt>
                <c:pt idx="1">
                  <c:v>0.11538461538461539</c:v>
                </c:pt>
                <c:pt idx="2">
                  <c:v>0.48927514792899407</c:v>
                </c:pt>
                <c:pt idx="3">
                  <c:v>0.69230769230769229</c:v>
                </c:pt>
                <c:pt idx="4">
                  <c:v>0.88461538461538458</c:v>
                </c:pt>
                <c:pt idx="5">
                  <c:v>0.93269230769230771</c:v>
                </c:pt>
                <c:pt idx="6">
                  <c:v>0.97115384615384615</c:v>
                </c:pt>
                <c:pt idx="7">
                  <c:v>0.97115384615384615</c:v>
                </c:pt>
                <c:pt idx="8">
                  <c:v>0.98076923076923073</c:v>
                </c:pt>
                <c:pt idx="9">
                  <c:v>0.99038461538461542</c:v>
                </c:pt>
                <c:pt idx="10">
                  <c:v>0.99038461538461542</c:v>
                </c:pt>
                <c:pt idx="11">
                  <c:v>0.99038461538461542</c:v>
                </c:pt>
              </c:numCache>
            </c:numRef>
          </c:yVal>
          <c:smooth val="1"/>
          <c:extLst>
            <c:ext xmlns:c16="http://schemas.microsoft.com/office/drawing/2014/chart" uri="{C3380CC4-5D6E-409C-BE32-E72D297353CC}">
              <c16:uniqueId val="{00000000-1997-4F21-84CA-B2A33A5DA4C7}"/>
            </c:ext>
          </c:extLst>
        </c:ser>
        <c:dLbls>
          <c:showLegendKey val="0"/>
          <c:showVal val="0"/>
          <c:showCatName val="0"/>
          <c:showSerName val="0"/>
          <c:showPercent val="0"/>
          <c:showBubbleSize val="0"/>
        </c:dLbls>
        <c:axId val="612705288"/>
        <c:axId val="612704304"/>
      </c:scatterChart>
      <c:valAx>
        <c:axId val="612705288"/>
        <c:scaling>
          <c:logBase val="10"/>
          <c:orientation val="minMax"/>
          <c:max val="1000"/>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Permeability</a:t>
                </a:r>
                <a:r>
                  <a:rPr lang="en-US" sz="1200" baseline="0"/>
                  <a:t> (mD)</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 Porosity Probability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'Por-Perm-Logs'!$BJ$27:$BU$27</c:f>
              <c:numCache>
                <c:formatCode>0.00</c:formatCode>
                <c:ptCount val="12"/>
                <c:pt idx="0" formatCode="0.0">
                  <c:v>0</c:v>
                </c:pt>
                <c:pt idx="1">
                  <c:v>1.0363173942455572</c:v>
                </c:pt>
                <c:pt idx="2">
                  <c:v>3.277336258089858</c:v>
                </c:pt>
                <c:pt idx="3">
                  <c:v>5.5183551219341584</c:v>
                </c:pt>
                <c:pt idx="4">
                  <c:v>7.7593739857784589</c:v>
                </c:pt>
                <c:pt idx="5">
                  <c:v>10.000392849622759</c:v>
                </c:pt>
                <c:pt idx="6">
                  <c:v>12.241411713467059</c:v>
                </c:pt>
                <c:pt idx="7">
                  <c:v>14.482430577311359</c:v>
                </c:pt>
                <c:pt idx="8">
                  <c:v>16.723449441155658</c:v>
                </c:pt>
                <c:pt idx="9">
                  <c:v>18.964468304999958</c:v>
                </c:pt>
                <c:pt idx="10">
                  <c:v>21.205487168844257</c:v>
                </c:pt>
                <c:pt idx="11" formatCode="0.0">
                  <c:v>22.410188638443003</c:v>
                </c:pt>
              </c:numCache>
            </c:numRef>
          </c:xVal>
          <c:yVal>
            <c:numRef>
              <c:f>'Por-Perm-Logs'!$BJ$28:$BU$28</c:f>
              <c:numCache>
                <c:formatCode>0.00</c:formatCode>
                <c:ptCount val="12"/>
                <c:pt idx="0" formatCode="General">
                  <c:v>0</c:v>
                </c:pt>
                <c:pt idx="1">
                  <c:v>1.0416666666666666E-2</c:v>
                </c:pt>
                <c:pt idx="2">
                  <c:v>3.1141493055555556E-2</c:v>
                </c:pt>
                <c:pt idx="3">
                  <c:v>3.1358506944444448E-2</c:v>
                </c:pt>
                <c:pt idx="4">
                  <c:v>6.2499999999999986E-2</c:v>
                </c:pt>
                <c:pt idx="5">
                  <c:v>0.10416666666666669</c:v>
                </c:pt>
                <c:pt idx="6">
                  <c:v>0.16666666666666666</c:v>
                </c:pt>
                <c:pt idx="7">
                  <c:v>0.16666666666666663</c:v>
                </c:pt>
                <c:pt idx="8">
                  <c:v>0.26041666666666674</c:v>
                </c:pt>
                <c:pt idx="9">
                  <c:v>7.291666666666663E-2</c:v>
                </c:pt>
                <c:pt idx="10">
                  <c:v>7.291666666666663E-2</c:v>
                </c:pt>
                <c:pt idx="11">
                  <c:v>0</c:v>
                </c:pt>
              </c:numCache>
            </c:numRef>
          </c:yVal>
          <c:smooth val="1"/>
          <c:extLst>
            <c:ext xmlns:c16="http://schemas.microsoft.com/office/drawing/2014/chart" uri="{C3380CC4-5D6E-409C-BE32-E72D297353CC}">
              <c16:uniqueId val="{00000000-36A4-4AE7-83CA-20C368FE5283}"/>
            </c:ext>
          </c:extLst>
        </c:ser>
        <c:dLbls>
          <c:showLegendKey val="0"/>
          <c:showVal val="0"/>
          <c:showCatName val="0"/>
          <c:showSerName val="0"/>
          <c:showPercent val="0"/>
          <c:showBubbleSize val="0"/>
        </c:dLbls>
        <c:axId val="612705288"/>
        <c:axId val="612704304"/>
      </c:scatterChart>
      <c:valAx>
        <c:axId val="612705288"/>
        <c:scaling>
          <c:orientation val="minMax"/>
          <c:max val="2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Porosity</a:t>
                </a:r>
                <a:r>
                  <a:rPr lang="en-US" sz="1200" baseline="0"/>
                  <a:t> (%)</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0.4"/>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WELL2: Permeability Probability Density Function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'Por-Perm-Logs'!$BJ$33:$BU$33</c:f>
              <c:numCache>
                <c:formatCode>0.00</c:formatCode>
                <c:ptCount val="12"/>
                <c:pt idx="0" formatCode="0.0">
                  <c:v>55.950953804529767</c:v>
                </c:pt>
                <c:pt idx="1">
                  <c:v>74.224772030466625</c:v>
                </c:pt>
                <c:pt idx="2">
                  <c:v>110.77240848234032</c:v>
                </c:pt>
                <c:pt idx="3">
                  <c:v>147.32004493421402</c:v>
                </c:pt>
                <c:pt idx="4">
                  <c:v>183.86768138608772</c:v>
                </c:pt>
                <c:pt idx="5">
                  <c:v>220.41531783796142</c:v>
                </c:pt>
                <c:pt idx="6">
                  <c:v>256.96295428983512</c:v>
                </c:pt>
                <c:pt idx="7">
                  <c:v>293.51059074170882</c:v>
                </c:pt>
                <c:pt idx="8">
                  <c:v>330.05822719358252</c:v>
                </c:pt>
                <c:pt idx="9">
                  <c:v>366.60586364545622</c:v>
                </c:pt>
                <c:pt idx="10">
                  <c:v>403.15350009732992</c:v>
                </c:pt>
                <c:pt idx="11" formatCode="0.0">
                  <c:v>421.42731832326689</c:v>
                </c:pt>
              </c:numCache>
            </c:numRef>
          </c:xVal>
          <c:yVal>
            <c:numRef>
              <c:f>'Por-Perm-Logs'!$BJ$34:$BU$34</c:f>
              <c:numCache>
                <c:formatCode>0.00</c:formatCode>
                <c:ptCount val="12"/>
                <c:pt idx="0" formatCode="General">
                  <c:v>0</c:v>
                </c:pt>
                <c:pt idx="1">
                  <c:v>0.23958333333333334</c:v>
                </c:pt>
                <c:pt idx="2">
                  <c:v>0.41417100694444442</c:v>
                </c:pt>
                <c:pt idx="3">
                  <c:v>-7.9210069444444198E-3</c:v>
                </c:pt>
                <c:pt idx="4">
                  <c:v>8.3333333333333259E-2</c:v>
                </c:pt>
                <c:pt idx="5">
                  <c:v>0.13541666666666674</c:v>
                </c:pt>
                <c:pt idx="6">
                  <c:v>7.291666666666663E-2</c:v>
                </c:pt>
                <c:pt idx="7">
                  <c:v>4.166666666666663E-2</c:v>
                </c:pt>
                <c:pt idx="8">
                  <c:v>1.0416666666666741E-2</c:v>
                </c:pt>
                <c:pt idx="9">
                  <c:v>0</c:v>
                </c:pt>
                <c:pt idx="10">
                  <c:v>0</c:v>
                </c:pt>
                <c:pt idx="11" formatCode="General">
                  <c:v>0</c:v>
                </c:pt>
              </c:numCache>
            </c:numRef>
          </c:yVal>
          <c:smooth val="1"/>
          <c:extLst>
            <c:ext xmlns:c16="http://schemas.microsoft.com/office/drawing/2014/chart" uri="{C3380CC4-5D6E-409C-BE32-E72D297353CC}">
              <c16:uniqueId val="{00000000-5648-477C-AC86-F6907E9AD1AB}"/>
            </c:ext>
          </c:extLst>
        </c:ser>
        <c:dLbls>
          <c:showLegendKey val="0"/>
          <c:showVal val="0"/>
          <c:showCatName val="0"/>
          <c:showSerName val="0"/>
          <c:showPercent val="0"/>
          <c:showBubbleSize val="0"/>
        </c:dLbls>
        <c:axId val="612705288"/>
        <c:axId val="612704304"/>
      </c:scatterChart>
      <c:valAx>
        <c:axId val="612705288"/>
        <c:scaling>
          <c:logBase val="10"/>
          <c:orientation val="minMax"/>
          <c:max val="1000"/>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Permeability</a:t>
                </a:r>
                <a:r>
                  <a:rPr lang="en-US" sz="1200" baseline="0"/>
                  <a:t> (mD)</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4304"/>
        <c:crosses val="autoZero"/>
        <c:crossBetween val="midCat"/>
      </c:valAx>
      <c:valAx>
        <c:axId val="612704304"/>
        <c:scaling>
          <c:orientation val="minMax"/>
          <c:max val="0.60000000000000009"/>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05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10</xdr:col>
      <xdr:colOff>60325</xdr:colOff>
      <xdr:row>43</xdr:row>
      <xdr:rowOff>104775</xdr:rowOff>
    </xdr:from>
    <xdr:to>
      <xdr:col>16</xdr:col>
      <xdr:colOff>269875</xdr:colOff>
      <xdr:row>64</xdr:row>
      <xdr:rowOff>75417</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79375</xdr:colOff>
      <xdr:row>7</xdr:row>
      <xdr:rowOff>161925</xdr:rowOff>
    </xdr:from>
    <xdr:to>
      <xdr:col>13</xdr:col>
      <xdr:colOff>133350</xdr:colOff>
      <xdr:row>43</xdr:row>
      <xdr:rowOff>44449</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222250</xdr:colOff>
      <xdr:row>7</xdr:row>
      <xdr:rowOff>161925</xdr:rowOff>
    </xdr:from>
    <xdr:to>
      <xdr:col>16</xdr:col>
      <xdr:colOff>276225</xdr:colOff>
      <xdr:row>43</xdr:row>
      <xdr:rowOff>44449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593327</xdr:colOff>
      <xdr:row>7</xdr:row>
      <xdr:rowOff>144462</xdr:rowOff>
    </xdr:from>
    <xdr:to>
      <xdr:col>31</xdr:col>
      <xdr:colOff>287461</xdr:colOff>
      <xdr:row>22</xdr:row>
      <xdr:rowOff>111125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587376</xdr:colOff>
      <xdr:row>22</xdr:row>
      <xdr:rowOff>186531</xdr:rowOff>
    </xdr:from>
    <xdr:to>
      <xdr:col>31</xdr:col>
      <xdr:colOff>286788</xdr:colOff>
      <xdr:row>37</xdr:row>
      <xdr:rowOff>152867</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381000</xdr:colOff>
      <xdr:row>7</xdr:row>
      <xdr:rowOff>142875</xdr:rowOff>
    </xdr:from>
    <xdr:to>
      <xdr:col>40</xdr:col>
      <xdr:colOff>75134</xdr:colOff>
      <xdr:row>22</xdr:row>
      <xdr:rowOff>109538</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396875</xdr:colOff>
      <xdr:row>22</xdr:row>
      <xdr:rowOff>190499</xdr:rowOff>
    </xdr:from>
    <xdr:to>
      <xdr:col>40</xdr:col>
      <xdr:colOff>95250</xdr:colOff>
      <xdr:row>37</xdr:row>
      <xdr:rowOff>156238</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577451</xdr:colOff>
      <xdr:row>40</xdr:row>
      <xdr:rowOff>65087</xdr:rowOff>
    </xdr:from>
    <xdr:to>
      <xdr:col>31</xdr:col>
      <xdr:colOff>271585</xdr:colOff>
      <xdr:row>56</xdr:row>
      <xdr:rowOff>95250</xdr:rowOff>
    </xdr:to>
    <xdr:graphicFrame macro="">
      <xdr:nvGraphicFramePr>
        <xdr:cNvPr id="10" name="Chart 9">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571500</xdr:colOff>
      <xdr:row>56</xdr:row>
      <xdr:rowOff>170656</xdr:rowOff>
    </xdr:from>
    <xdr:to>
      <xdr:col>31</xdr:col>
      <xdr:colOff>270912</xdr:colOff>
      <xdr:row>72</xdr:row>
      <xdr:rowOff>73492</xdr:rowOff>
    </xdr:to>
    <xdr:graphicFrame macro="">
      <xdr:nvGraphicFramePr>
        <xdr:cNvPr id="11" name="Chart 10">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365124</xdr:colOff>
      <xdr:row>40</xdr:row>
      <xdr:rowOff>63500</xdr:rowOff>
    </xdr:from>
    <xdr:to>
      <xdr:col>40</xdr:col>
      <xdr:colOff>59258</xdr:colOff>
      <xdr:row>56</xdr:row>
      <xdr:rowOff>93663</xdr:rowOff>
    </xdr:to>
    <xdr:graphicFrame macro="">
      <xdr:nvGraphicFramePr>
        <xdr:cNvPr id="12" name="Chart 1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380999</xdr:colOff>
      <xdr:row>56</xdr:row>
      <xdr:rowOff>174624</xdr:rowOff>
    </xdr:from>
    <xdr:to>
      <xdr:col>40</xdr:col>
      <xdr:colOff>79374</xdr:colOff>
      <xdr:row>72</xdr:row>
      <xdr:rowOff>76863</xdr:rowOff>
    </xdr:to>
    <xdr:graphicFrame macro="">
      <xdr:nvGraphicFramePr>
        <xdr:cNvPr id="13" name="Chart 12">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333375</xdr:colOff>
      <xdr:row>7</xdr:row>
      <xdr:rowOff>158750</xdr:rowOff>
    </xdr:from>
    <xdr:to>
      <xdr:col>19</xdr:col>
      <xdr:colOff>387350</xdr:colOff>
      <xdr:row>43</xdr:row>
      <xdr:rowOff>41274</xdr:rowOff>
    </xdr:to>
    <xdr:graphicFrame macro="">
      <xdr:nvGraphicFramePr>
        <xdr:cNvPr id="14" name="Chart 13">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476250</xdr:colOff>
      <xdr:row>7</xdr:row>
      <xdr:rowOff>158750</xdr:rowOff>
    </xdr:from>
    <xdr:to>
      <xdr:col>22</xdr:col>
      <xdr:colOff>530225</xdr:colOff>
      <xdr:row>43</xdr:row>
      <xdr:rowOff>41274</xdr:rowOff>
    </xdr:to>
    <xdr:graphicFrame macro="">
      <xdr:nvGraphicFramePr>
        <xdr:cNvPr id="15" name="Chart 14">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333375</xdr:colOff>
      <xdr:row>43</xdr:row>
      <xdr:rowOff>111125</xdr:rowOff>
    </xdr:from>
    <xdr:to>
      <xdr:col>22</xdr:col>
      <xdr:colOff>542925</xdr:colOff>
      <xdr:row>64</xdr:row>
      <xdr:rowOff>81767</xdr:rowOff>
    </xdr:to>
    <xdr:graphicFrame macro="">
      <xdr:nvGraphicFramePr>
        <xdr:cNvPr id="16" name="Chart 15">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40"/>
  <sheetViews>
    <sheetView tabSelected="1" zoomScale="45" zoomScaleNormal="45" workbookViewId="0">
      <selection activeCell="S89" sqref="S89"/>
    </sheetView>
  </sheetViews>
  <sheetFormatPr defaultRowHeight="15" x14ac:dyDescent="0.25"/>
  <cols>
    <col min="1" max="2" width="9.140625" style="1"/>
    <col min="3" max="3" width="14" bestFit="1" customWidth="1"/>
    <col min="5" max="5" width="15.140625" bestFit="1" customWidth="1"/>
    <col min="7" max="7" width="14" bestFit="1" customWidth="1"/>
    <col min="9" max="9" width="15.140625" bestFit="1" customWidth="1"/>
    <col min="11" max="11" width="10.42578125" customWidth="1"/>
    <col min="12" max="12" width="11" customWidth="1"/>
    <col min="13" max="13" width="14.5703125" customWidth="1"/>
    <col min="14" max="14" width="11.5703125" customWidth="1"/>
    <col min="15" max="15" width="14.5703125" customWidth="1"/>
    <col min="16" max="16" width="14.42578125" customWidth="1"/>
    <col min="19" max="19" width="15.28515625" customWidth="1"/>
    <col min="21" max="21" width="14.5703125" customWidth="1"/>
    <col min="22" max="22" width="15.5703125" customWidth="1"/>
    <col min="42" max="54" width="9.140625" style="1"/>
    <col min="61" max="61" width="11.5703125" customWidth="1"/>
  </cols>
  <sheetData>
    <row r="1" spans="1:79" s="1" customFormat="1" ht="15.75" thickBot="1" x14ac:dyDescent="0.3"/>
    <row r="2" spans="1:79" s="1" customFormat="1" x14ac:dyDescent="0.25">
      <c r="B2" s="27"/>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9"/>
      <c r="BC2" s="2"/>
      <c r="BD2" s="2"/>
      <c r="BE2" s="2"/>
      <c r="BF2" s="2"/>
      <c r="BG2" s="2"/>
      <c r="BH2" s="2"/>
      <c r="BI2" s="2"/>
      <c r="BJ2" s="2"/>
      <c r="BK2" s="2"/>
      <c r="BL2" s="2"/>
      <c r="BM2" s="2"/>
      <c r="BN2" s="2"/>
      <c r="BO2" s="2"/>
      <c r="BP2" s="2"/>
      <c r="BQ2" s="2"/>
      <c r="BR2" s="2"/>
      <c r="BS2" s="2"/>
      <c r="BT2" s="2"/>
      <c r="BU2" s="2"/>
      <c r="BV2" s="2"/>
      <c r="BW2" s="2"/>
      <c r="BX2" s="2"/>
      <c r="BY2" s="2"/>
      <c r="BZ2" s="2"/>
      <c r="CA2" s="2"/>
    </row>
    <row r="3" spans="1:79" s="1" customFormat="1" ht="23.25" x14ac:dyDescent="0.35">
      <c r="B3" s="30"/>
      <c r="C3" s="67" t="s">
        <v>16</v>
      </c>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2"/>
      <c r="BC3" s="2"/>
      <c r="BD3" s="2"/>
      <c r="BE3" s="2"/>
      <c r="BF3" s="2"/>
      <c r="BG3" s="2"/>
      <c r="BH3" s="2"/>
      <c r="BI3" s="2"/>
      <c r="BJ3" s="2"/>
      <c r="BK3" s="2"/>
      <c r="BL3" s="2"/>
      <c r="BM3" s="2"/>
      <c r="BN3" s="2"/>
      <c r="BO3" s="2"/>
      <c r="BP3" s="2"/>
      <c r="BQ3" s="2"/>
      <c r="BR3" s="2"/>
      <c r="BS3" s="2"/>
      <c r="BT3" s="2"/>
      <c r="BU3" s="2"/>
      <c r="BV3" s="2"/>
      <c r="BW3" s="2"/>
      <c r="BX3" s="2"/>
      <c r="BY3" s="2"/>
      <c r="BZ3" s="2"/>
      <c r="CA3" s="2"/>
    </row>
    <row r="4" spans="1:79" s="1" customFormat="1" ht="21" x14ac:dyDescent="0.35">
      <c r="B4" s="30"/>
      <c r="C4" s="40"/>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2"/>
      <c r="BC4" s="2"/>
      <c r="BD4" s="2"/>
      <c r="BE4" s="2"/>
      <c r="BF4" s="2"/>
      <c r="BG4" s="2"/>
      <c r="BH4" s="2"/>
      <c r="BI4" s="2"/>
      <c r="BJ4" s="2"/>
      <c r="BK4" s="2"/>
      <c r="BL4" s="2"/>
      <c r="BM4" s="2"/>
      <c r="BN4" s="2"/>
      <c r="BO4" s="2"/>
      <c r="BP4" s="2"/>
      <c r="BQ4" s="2"/>
      <c r="BR4" s="2"/>
      <c r="BS4" s="2"/>
      <c r="BT4" s="2"/>
      <c r="BU4" s="2"/>
      <c r="BV4" s="2"/>
      <c r="BW4" s="2"/>
      <c r="BX4" s="2"/>
      <c r="BY4" s="2"/>
      <c r="BZ4" s="2"/>
      <c r="CA4" s="2"/>
    </row>
    <row r="5" spans="1:79" s="1" customFormat="1" ht="21" x14ac:dyDescent="0.35">
      <c r="B5" s="30"/>
      <c r="C5" s="61" t="s">
        <v>27</v>
      </c>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2"/>
      <c r="BC5" s="2"/>
      <c r="BD5" s="2"/>
      <c r="BE5" s="2"/>
      <c r="BF5" s="2"/>
      <c r="BG5" s="2"/>
      <c r="BH5" s="2"/>
      <c r="BI5" s="2"/>
      <c r="BJ5" s="2"/>
      <c r="BK5" s="2"/>
      <c r="BL5" s="2"/>
      <c r="BM5" s="2"/>
      <c r="BN5" s="2"/>
      <c r="BO5" s="2"/>
      <c r="BP5" s="2"/>
      <c r="BQ5" s="2"/>
      <c r="BR5" s="2"/>
      <c r="BS5" s="2"/>
      <c r="BT5" s="2"/>
      <c r="BU5" s="2"/>
      <c r="BV5" s="2"/>
      <c r="BW5" s="2"/>
      <c r="BX5" s="2"/>
      <c r="BY5" s="2"/>
      <c r="BZ5" s="2"/>
      <c r="CA5" s="2"/>
    </row>
    <row r="6" spans="1:79" s="2" customFormat="1" ht="21.75" thickBot="1" x14ac:dyDescent="0.4">
      <c r="A6" s="26"/>
      <c r="B6" s="30"/>
      <c r="C6" s="6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2"/>
      <c r="AP6" s="1"/>
      <c r="AQ6" s="1"/>
      <c r="AR6" s="1"/>
      <c r="AS6" s="1"/>
      <c r="AT6" s="1"/>
      <c r="AU6" s="1"/>
      <c r="AV6" s="1"/>
      <c r="AW6" s="1"/>
      <c r="AX6" s="1"/>
      <c r="AY6" s="1"/>
      <c r="AZ6" s="1"/>
      <c r="BA6" s="1"/>
      <c r="BB6" s="1"/>
    </row>
    <row r="7" spans="1:79" ht="19.5" thickBot="1" x14ac:dyDescent="0.35">
      <c r="A7" s="26"/>
      <c r="B7" s="62"/>
      <c r="C7" s="66" t="s">
        <v>12</v>
      </c>
      <c r="D7" s="63"/>
      <c r="E7" s="64"/>
      <c r="F7" s="31"/>
      <c r="G7" s="66" t="s">
        <v>17</v>
      </c>
      <c r="H7" s="63"/>
      <c r="I7" s="64"/>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2"/>
      <c r="BC7" s="2"/>
      <c r="BD7" s="2"/>
      <c r="BE7" s="2"/>
      <c r="BF7" s="2"/>
      <c r="BG7" s="2"/>
      <c r="BH7" s="2"/>
      <c r="BI7" s="2"/>
      <c r="BJ7" s="2"/>
      <c r="BK7" s="2"/>
      <c r="BL7" s="2"/>
      <c r="BM7" s="2"/>
      <c r="BN7" s="2"/>
      <c r="BO7" s="2"/>
      <c r="BP7" s="2"/>
      <c r="BQ7" s="2"/>
      <c r="BR7" s="2"/>
      <c r="BS7" s="2"/>
      <c r="BT7" s="2"/>
      <c r="BU7" s="2"/>
      <c r="BV7" s="2"/>
      <c r="BW7" s="2"/>
      <c r="BX7" s="2"/>
      <c r="BY7" s="2"/>
    </row>
    <row r="8" spans="1:79" ht="15.75" thickBot="1" x14ac:dyDescent="0.3">
      <c r="A8" s="26"/>
      <c r="B8" s="62"/>
      <c r="C8" s="53" t="s">
        <v>13</v>
      </c>
      <c r="D8" s="53" t="s">
        <v>14</v>
      </c>
      <c r="E8" s="53" t="s">
        <v>15</v>
      </c>
      <c r="F8" s="31"/>
      <c r="G8" s="41" t="s">
        <v>13</v>
      </c>
      <c r="H8" s="41" t="s">
        <v>14</v>
      </c>
      <c r="I8" s="41" t="s">
        <v>15</v>
      </c>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2"/>
      <c r="BC8" s="2"/>
      <c r="BD8" s="2"/>
      <c r="BE8" s="2"/>
      <c r="BF8" s="2"/>
      <c r="BG8" s="48" t="s">
        <v>9</v>
      </c>
      <c r="BH8" s="2"/>
      <c r="BI8" s="2"/>
      <c r="BJ8" s="2"/>
      <c r="BK8" s="2"/>
      <c r="BL8" s="2"/>
      <c r="BM8" s="2"/>
      <c r="BN8" s="2"/>
      <c r="BO8" s="2"/>
      <c r="BP8" s="2"/>
      <c r="BQ8" s="2"/>
      <c r="BR8" s="2"/>
      <c r="BS8" s="2"/>
      <c r="BT8" s="2"/>
      <c r="BU8" s="2"/>
      <c r="BV8" s="2"/>
      <c r="BW8" s="2"/>
      <c r="BX8" s="2"/>
      <c r="BY8" s="2"/>
    </row>
    <row r="9" spans="1:79" x14ac:dyDescent="0.25">
      <c r="A9" s="26"/>
      <c r="B9" s="62"/>
      <c r="C9" s="35">
        <v>0.25</v>
      </c>
      <c r="D9" s="3">
        <v>9.974432658768885</v>
      </c>
      <c r="E9" s="3">
        <v>95.565147699509509</v>
      </c>
      <c r="F9" s="31"/>
      <c r="G9" s="35">
        <v>0.25</v>
      </c>
      <c r="H9" s="3">
        <v>8.297534060223887</v>
      </c>
      <c r="I9" s="3">
        <v>55.950953804529767</v>
      </c>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2"/>
      <c r="BC9" s="2"/>
      <c r="BD9" s="2"/>
      <c r="BE9" s="2"/>
      <c r="BF9" s="2"/>
      <c r="BG9" s="34" t="s">
        <v>4</v>
      </c>
      <c r="BH9" s="31"/>
      <c r="BI9" s="31"/>
      <c r="BJ9" s="42" t="s">
        <v>5</v>
      </c>
      <c r="BK9" s="6">
        <f>BH11</f>
        <v>1.6838407535318582</v>
      </c>
      <c r="BL9" s="7">
        <f>BK9+($BH$12-$BH$11)/10</f>
        <v>3.7090871141360893</v>
      </c>
      <c r="BM9" s="7">
        <f>BL9+($BH$12-$BH$11)/10</f>
        <v>5.7343334747403203</v>
      </c>
      <c r="BN9" s="7">
        <f>BM9+($BH$12-$BH$11)/10</f>
        <v>7.7595798353445513</v>
      </c>
      <c r="BO9" s="7">
        <f>BN9+($BH$12-$BH$11)/10</f>
        <v>9.7848261959487814</v>
      </c>
      <c r="BP9" s="7">
        <f>BO9+($BH$12-$BH$11)/10</f>
        <v>11.810072556553013</v>
      </c>
      <c r="BQ9" s="7">
        <f>BP9+($BH$12-$BH$11)/10</f>
        <v>13.835318917157245</v>
      </c>
      <c r="BR9" s="7">
        <f>BQ9+($BH$12-$BH$11)/10</f>
        <v>15.860565277761477</v>
      </c>
      <c r="BS9" s="7">
        <f>BR9+($BH$12-$BH$11)/10</f>
        <v>17.885811638365709</v>
      </c>
      <c r="BT9" s="8">
        <f>BS9+($BH$12-$BH$11)/10</f>
        <v>19.911057998969941</v>
      </c>
      <c r="BU9" s="31"/>
      <c r="BV9" s="31"/>
      <c r="BW9" s="2"/>
      <c r="BX9" s="2"/>
      <c r="BY9" s="2"/>
    </row>
    <row r="10" spans="1:79" ht="15.75" thickBot="1" x14ac:dyDescent="0.3">
      <c r="A10" s="26"/>
      <c r="B10" s="62"/>
      <c r="C10" s="35">
        <f>C9+0.25</f>
        <v>0.5</v>
      </c>
      <c r="D10" s="3">
        <v>14.357128122009419</v>
      </c>
      <c r="E10" s="3">
        <v>224.83618444010369</v>
      </c>
      <c r="F10" s="31"/>
      <c r="G10" s="35">
        <f>G9+0.25</f>
        <v>0.5</v>
      </c>
      <c r="H10" s="3">
        <v>18.912378814807113</v>
      </c>
      <c r="I10" s="3">
        <v>217.90890609435687</v>
      </c>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2"/>
      <c r="BC10" s="2"/>
      <c r="BD10" s="2"/>
      <c r="BE10" s="2"/>
      <c r="BF10" s="2"/>
      <c r="BG10" s="31"/>
      <c r="BH10" s="31"/>
      <c r="BI10" s="31"/>
      <c r="BJ10" s="44"/>
      <c r="BK10" s="9">
        <f>BK9+($BH$12-$BH$11)/10</f>
        <v>3.7090871141360893</v>
      </c>
      <c r="BL10" s="10">
        <f>BL9+($BH$12-$BH$11)/10</f>
        <v>5.7343334747403203</v>
      </c>
      <c r="BM10" s="10">
        <f>BM9+($BH$12-$BH$11)/10</f>
        <v>7.7595798353445513</v>
      </c>
      <c r="BN10" s="10">
        <f>BN9+($BH$12-$BH$11)/10</f>
        <v>9.7848261959487814</v>
      </c>
      <c r="BO10" s="10">
        <f>BO9+($BH$12-$BH$11)/10</f>
        <v>11.810072556553013</v>
      </c>
      <c r="BP10" s="10">
        <f>BP9+($BH$12-$BH$11)/10</f>
        <v>13.835318917157245</v>
      </c>
      <c r="BQ10" s="10">
        <f>BQ9+($BH$12-$BH$11)/10</f>
        <v>15.860565277761477</v>
      </c>
      <c r="BR10" s="10">
        <f>BR9+($BH$12-$BH$11)/10</f>
        <v>17.885811638365709</v>
      </c>
      <c r="BS10" s="10">
        <f>BS9+($BH$12-$BH$11)/10</f>
        <v>19.911057998969941</v>
      </c>
      <c r="BT10" s="11">
        <f>BT9+($BH$12-$BH$11)/10</f>
        <v>21.936304359574173</v>
      </c>
      <c r="BU10" s="31"/>
      <c r="BV10" s="31"/>
      <c r="BW10" s="2"/>
      <c r="BX10" s="2"/>
      <c r="BY10" s="2"/>
    </row>
    <row r="11" spans="1:79" x14ac:dyDescent="0.25">
      <c r="A11" s="26"/>
      <c r="B11" s="62"/>
      <c r="C11" s="35">
        <f t="shared" ref="C11:C74" si="0">C10+0.25</f>
        <v>0.75</v>
      </c>
      <c r="D11" s="3">
        <v>14.961866193951597</v>
      </c>
      <c r="E11" s="3">
        <v>205.79105111193294</v>
      </c>
      <c r="F11" s="31"/>
      <c r="G11" s="35">
        <f t="shared" ref="G11:G74" si="1">G10+0.25</f>
        <v>0.75</v>
      </c>
      <c r="H11" s="3">
        <v>16.204458091766575</v>
      </c>
      <c r="I11" s="3">
        <v>209.88680303668232</v>
      </c>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2"/>
      <c r="BC11" s="2"/>
      <c r="BD11" s="2"/>
      <c r="BE11" s="2"/>
      <c r="BF11" s="2"/>
      <c r="BG11" s="16" t="s">
        <v>1</v>
      </c>
      <c r="BH11" s="12">
        <f>MIN(D9:D113)</f>
        <v>1.6838407535318582</v>
      </c>
      <c r="BI11" s="33" t="s">
        <v>0</v>
      </c>
      <c r="BJ11" s="24">
        <f>BH11</f>
        <v>1.6838407535318582</v>
      </c>
      <c r="BK11" s="7">
        <f>$BH$11+($BH$12-$BH$11)/20</f>
        <v>2.6964639338339738</v>
      </c>
      <c r="BL11" s="7">
        <f>BK11+($BH$12-$BH$11)/10</f>
        <v>4.7217102944382052</v>
      </c>
      <c r="BM11" s="7">
        <f>BL11+($BH$12-$BH$11)/10</f>
        <v>6.7469566550424362</v>
      </c>
      <c r="BN11" s="7">
        <f>BM11+($BH$12-$BH$11)/10</f>
        <v>8.7722030156466673</v>
      </c>
      <c r="BO11" s="7">
        <f>BN11+($BH$12-$BH$11)/10</f>
        <v>10.797449376250899</v>
      </c>
      <c r="BP11" s="7">
        <f>BO11+($BH$12-$BH$11)/10</f>
        <v>12.822695736855131</v>
      </c>
      <c r="BQ11" s="7">
        <f>BP11+($BH$12-$BH$11)/10</f>
        <v>14.847942097459363</v>
      </c>
      <c r="BR11" s="7">
        <f>BQ11+($BH$12-$BH$11)/10</f>
        <v>16.873188458063595</v>
      </c>
      <c r="BS11" s="7">
        <f>BR11+($BH$12-$BH$11)/10</f>
        <v>18.898434818667827</v>
      </c>
      <c r="BT11" s="7">
        <f>BS11+($BH$12-$BH$11)/10</f>
        <v>20.923681179272059</v>
      </c>
      <c r="BU11" s="14">
        <f>BH12</f>
        <v>21.936304359574169</v>
      </c>
      <c r="BV11" s="31"/>
      <c r="BW11" s="2"/>
      <c r="BX11" s="2"/>
      <c r="BY11" s="2"/>
    </row>
    <row r="12" spans="1:79" ht="15.75" thickBot="1" x14ac:dyDescent="0.3">
      <c r="A12" s="26"/>
      <c r="B12" s="62"/>
      <c r="C12" s="35">
        <f t="shared" si="0"/>
        <v>1</v>
      </c>
      <c r="D12" s="3">
        <v>12.71636728612031</v>
      </c>
      <c r="E12" s="3">
        <v>216.28293782745806</v>
      </c>
      <c r="F12" s="31"/>
      <c r="G12" s="35">
        <f t="shared" si="1"/>
        <v>1</v>
      </c>
      <c r="H12" s="3">
        <v>15.083919560095792</v>
      </c>
      <c r="I12" s="3">
        <v>203.96802401637567</v>
      </c>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2"/>
      <c r="BC12" s="2"/>
      <c r="BD12" s="2"/>
      <c r="BE12" s="2"/>
      <c r="BF12" s="2"/>
      <c r="BG12" s="45" t="s">
        <v>2</v>
      </c>
      <c r="BH12" s="46">
        <f>MAX(D9:D113)</f>
        <v>21.936304359574169</v>
      </c>
      <c r="BI12" s="33" t="s">
        <v>3</v>
      </c>
      <c r="BJ12" s="25">
        <v>0</v>
      </c>
      <c r="BK12" s="10">
        <f>COUNTIF($D$9:$D$113,"&lt;"&amp;BK10)/COUNT($D$9:$D$113)</f>
        <v>9.6153846153846159E-3</v>
      </c>
      <c r="BL12" s="10">
        <f>(COUNTIF($D$9:$D$113,"&lt;"&amp;BL10)-BK12)/COUNT($D$9:$D$113)</f>
        <v>1.9138313609467456E-2</v>
      </c>
      <c r="BM12" s="10">
        <f>(COUNTIF($D$9:$D$113,"&lt;"&amp;BM10)/COUNT($D$9:$D$113))-SUM($BK$12:BL12)</f>
        <v>2.8938609467455623E-2</v>
      </c>
      <c r="BN12" s="10">
        <f>(COUNTIF($D$9:$D$113,"&lt;"&amp;BN10)/COUNT($D$9:$D$113))-SUM($BK$12:BM12)</f>
        <v>0.14423076923076922</v>
      </c>
      <c r="BO12" s="10">
        <f>(COUNTIF($D$9:$D$113,"&lt;"&amp;BO10)/COUNT($D$9:$D$113))-SUM($BK$12:BN12)</f>
        <v>0.20192307692307693</v>
      </c>
      <c r="BP12" s="10">
        <f>(COUNTIF($D$9:$D$113,"&lt;"&amp;BP10)/COUNT($D$9:$D$113))-SUM($BK$12:BO12)</f>
        <v>0.28846153846153844</v>
      </c>
      <c r="BQ12" s="10">
        <f>(COUNTIF($D$9:$D$113,"&lt;"&amp;BQ10)/COUNT($D$9:$D$113))-SUM($BK$12:BP12)</f>
        <v>0.20192307692307698</v>
      </c>
      <c r="BR12" s="10">
        <f>(COUNTIF($D$9:$D$113,"&lt;"&amp;BR10)/COUNT($D$9:$D$113))-SUM($BK$12:BQ12)</f>
        <v>5.7692307692307598E-2</v>
      </c>
      <c r="BS12" s="10">
        <f>(COUNTIF($D$9:$D$113,"&lt;"&amp;BS10)/COUNT($D$9:$D$113))-SUM($BK$12:BR12)</f>
        <v>3.8461538461538547E-2</v>
      </c>
      <c r="BT12" s="10">
        <f>(COUNTIF($D$9:$D$113,"&lt;"&amp;BT10)/COUNT($D$9:$D$113))-SUM($BK$12:BS12)</f>
        <v>0</v>
      </c>
      <c r="BU12" s="10">
        <v>0</v>
      </c>
      <c r="BV12" s="31"/>
      <c r="BW12" s="2"/>
      <c r="BX12" s="2"/>
      <c r="BY12" s="2"/>
    </row>
    <row r="13" spans="1:79" s="2" customFormat="1" ht="15.75" thickBot="1" x14ac:dyDescent="0.3">
      <c r="A13" s="26"/>
      <c r="B13" s="62"/>
      <c r="C13" s="35">
        <f t="shared" si="0"/>
        <v>1.25</v>
      </c>
      <c r="D13" s="3">
        <v>14.059191758981584</v>
      </c>
      <c r="E13" s="3">
        <v>243.07299301792406</v>
      </c>
      <c r="F13" s="31"/>
      <c r="G13" s="35">
        <f t="shared" si="1"/>
        <v>1.25</v>
      </c>
      <c r="H13" s="3">
        <v>11.985533079471812</v>
      </c>
      <c r="I13" s="3">
        <v>84.536067234613739</v>
      </c>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2"/>
      <c r="AP13" s="1"/>
      <c r="AQ13" s="1"/>
      <c r="AR13" s="1"/>
      <c r="AS13" s="1"/>
      <c r="AT13" s="1"/>
      <c r="AU13" s="1"/>
      <c r="AV13" s="1"/>
      <c r="AW13" s="1"/>
      <c r="AX13" s="1"/>
      <c r="AY13" s="1"/>
      <c r="AZ13" s="1"/>
      <c r="BA13" s="1"/>
      <c r="BB13" s="1"/>
      <c r="BG13" s="17" t="s">
        <v>10</v>
      </c>
      <c r="BH13" s="47">
        <f>COUNT(D9:D113)</f>
        <v>104</v>
      </c>
      <c r="BI13" s="33" t="s">
        <v>7</v>
      </c>
      <c r="BJ13" s="18">
        <f>BJ12</f>
        <v>0</v>
      </c>
      <c r="BK13" s="19">
        <f>BK12+BJ13</f>
        <v>9.6153846153846159E-3</v>
      </c>
      <c r="BL13" s="19">
        <f t="shared" ref="BL13:BU13" si="2">BL12+BK13</f>
        <v>2.8753698224852072E-2</v>
      </c>
      <c r="BM13" s="19">
        <f t="shared" si="2"/>
        <v>5.7692307692307696E-2</v>
      </c>
      <c r="BN13" s="19">
        <f t="shared" si="2"/>
        <v>0.20192307692307693</v>
      </c>
      <c r="BO13" s="19">
        <f t="shared" si="2"/>
        <v>0.40384615384615385</v>
      </c>
      <c r="BP13" s="19">
        <f t="shared" si="2"/>
        <v>0.69230769230769229</v>
      </c>
      <c r="BQ13" s="19">
        <f t="shared" si="2"/>
        <v>0.89423076923076927</v>
      </c>
      <c r="BR13" s="19">
        <f t="shared" si="2"/>
        <v>0.95192307692307687</v>
      </c>
      <c r="BS13" s="19">
        <f t="shared" si="2"/>
        <v>0.99038461538461542</v>
      </c>
      <c r="BT13" s="19">
        <f t="shared" si="2"/>
        <v>0.99038461538461542</v>
      </c>
      <c r="BU13" s="20">
        <f t="shared" si="2"/>
        <v>0.99038461538461542</v>
      </c>
      <c r="BV13" s="31"/>
    </row>
    <row r="14" spans="1:79" s="2" customFormat="1" ht="24" customHeight="1" thickBot="1" x14ac:dyDescent="0.3">
      <c r="A14" s="1"/>
      <c r="B14" s="30"/>
      <c r="C14" s="35">
        <f t="shared" si="0"/>
        <v>1.5</v>
      </c>
      <c r="D14" s="3">
        <v>12.281599160234043</v>
      </c>
      <c r="E14" s="3">
        <v>194.85430349570237</v>
      </c>
      <c r="F14" s="31"/>
      <c r="G14" s="35">
        <f t="shared" si="1"/>
        <v>1.5</v>
      </c>
      <c r="H14" s="3">
        <v>11.591112690647723</v>
      </c>
      <c r="I14" s="3">
        <v>133.87783772398905</v>
      </c>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2"/>
      <c r="AP14" s="1"/>
      <c r="AQ14" s="1"/>
      <c r="AR14" s="1"/>
      <c r="AS14" s="1"/>
      <c r="AT14" s="1"/>
      <c r="AU14" s="1"/>
      <c r="AV14" s="1"/>
      <c r="AW14" s="1"/>
      <c r="AX14" s="1"/>
      <c r="AY14" s="1"/>
      <c r="AZ14" s="1"/>
      <c r="BA14" s="1"/>
      <c r="BB14" s="1"/>
    </row>
    <row r="15" spans="1:79" s="2" customFormat="1" x14ac:dyDescent="0.25">
      <c r="A15" s="1"/>
      <c r="B15" s="30"/>
      <c r="C15" s="35">
        <f t="shared" si="0"/>
        <v>1.75</v>
      </c>
      <c r="D15" s="3">
        <v>15.017167011266965</v>
      </c>
      <c r="E15" s="3">
        <v>198.05300932484425</v>
      </c>
      <c r="F15" s="31"/>
      <c r="G15" s="35">
        <f t="shared" si="1"/>
        <v>1.75</v>
      </c>
      <c r="H15" s="3">
        <v>17.685803547423333</v>
      </c>
      <c r="I15" s="3">
        <v>125.1130025348196</v>
      </c>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2"/>
      <c r="AP15" s="1"/>
      <c r="AQ15" s="1"/>
      <c r="AR15" s="1"/>
      <c r="AS15" s="1"/>
      <c r="AT15" s="1"/>
      <c r="AU15" s="1"/>
      <c r="AV15" s="1"/>
      <c r="AW15" s="1"/>
      <c r="AX15" s="1"/>
      <c r="AY15" s="1"/>
      <c r="AZ15" s="1"/>
      <c r="BA15" s="1"/>
      <c r="BB15" s="1"/>
      <c r="BG15" s="34" t="s">
        <v>6</v>
      </c>
      <c r="BH15" s="31"/>
      <c r="BI15" s="31"/>
      <c r="BJ15" s="42" t="s">
        <v>5</v>
      </c>
      <c r="BK15" s="6">
        <f>BH17</f>
        <v>38.40423770488475</v>
      </c>
      <c r="BL15" s="7">
        <f>BK15+($BH$18-$BH$17)/10</f>
        <v>90.605858318343167</v>
      </c>
      <c r="BM15" s="7">
        <f>BL15+($BH$18-$BH$17)/10</f>
        <v>142.80747893180157</v>
      </c>
      <c r="BN15" s="7">
        <f>BM15+($BH$18-$BH$17)/10</f>
        <v>195.00909954525997</v>
      </c>
      <c r="BO15" s="7">
        <f>BN15+($BH$18-$BH$17)/10</f>
        <v>247.21072015871837</v>
      </c>
      <c r="BP15" s="7">
        <f>BO15+($BH$18-$BH$17)/10</f>
        <v>299.41234077217678</v>
      </c>
      <c r="BQ15" s="7">
        <f>BP15+($BH$18-$BH$17)/10</f>
        <v>351.61396138563521</v>
      </c>
      <c r="BR15" s="7">
        <f>BQ15+($BH$18-$BH$17)/10</f>
        <v>403.81558199909364</v>
      </c>
      <c r="BS15" s="7">
        <f>BR15+($BH$18-$BH$17)/10</f>
        <v>456.01720261255207</v>
      </c>
      <c r="BT15" s="7">
        <f>BS15+($BH$18-$BH$17)/10</f>
        <v>508.2188232260105</v>
      </c>
      <c r="BU15" s="31"/>
    </row>
    <row r="16" spans="1:79" s="2" customFormat="1" ht="15.75" thickBot="1" x14ac:dyDescent="0.3">
      <c r="A16" s="1"/>
      <c r="B16" s="30"/>
      <c r="C16" s="35">
        <f t="shared" si="0"/>
        <v>2</v>
      </c>
      <c r="D16" s="3">
        <v>10.882819039781324</v>
      </c>
      <c r="E16" s="3">
        <v>98.55319105377248</v>
      </c>
      <c r="F16" s="31"/>
      <c r="G16" s="35">
        <f t="shared" si="1"/>
        <v>2</v>
      </c>
      <c r="H16" s="3">
        <v>11.137121635484778</v>
      </c>
      <c r="I16" s="3">
        <v>220.05466903649827</v>
      </c>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2"/>
      <c r="AP16" s="1"/>
      <c r="AQ16" s="1"/>
      <c r="AR16" s="1"/>
      <c r="AS16" s="1"/>
      <c r="AT16" s="1"/>
      <c r="AU16" s="1"/>
      <c r="AV16" s="1"/>
      <c r="AW16" s="1"/>
      <c r="AX16" s="1"/>
      <c r="AY16" s="1"/>
      <c r="AZ16" s="1"/>
      <c r="BA16" s="1"/>
      <c r="BB16" s="1"/>
      <c r="BG16" s="31"/>
      <c r="BH16" s="31"/>
      <c r="BI16" s="31"/>
      <c r="BJ16" s="43"/>
      <c r="BK16" s="9">
        <f>BK15+($BH$18-$BH$17)/10</f>
        <v>90.605858318343167</v>
      </c>
      <c r="BL16" s="10">
        <f>BL15+($BH$18-$BH$17)/10</f>
        <v>142.80747893180157</v>
      </c>
      <c r="BM16" s="10">
        <f>BM15+($BH$18-$BH$17)/10</f>
        <v>195.00909954525997</v>
      </c>
      <c r="BN16" s="10">
        <f>BN15+($BH$18-$BH$17)/10</f>
        <v>247.21072015871837</v>
      </c>
      <c r="BO16" s="10">
        <f>BO15+($BH$18-$BH$17)/10</f>
        <v>299.41234077217678</v>
      </c>
      <c r="BP16" s="10">
        <f>BP15+($BH$18-$BH$17)/10</f>
        <v>351.61396138563521</v>
      </c>
      <c r="BQ16" s="10">
        <f>BQ15+($BH$18-$BH$17)/10</f>
        <v>403.81558199909364</v>
      </c>
      <c r="BR16" s="10">
        <f>BR15+($BH$18-$BH$17)/10</f>
        <v>456.01720261255207</v>
      </c>
      <c r="BS16" s="10">
        <f>BS15+($BH$18-$BH$17)/10</f>
        <v>508.2188232260105</v>
      </c>
      <c r="BT16" s="10">
        <f>BT15+($BH$18-$BH$17)/10</f>
        <v>560.42044383946893</v>
      </c>
      <c r="BU16" s="31"/>
    </row>
    <row r="17" spans="1:73" s="2" customFormat="1" x14ac:dyDescent="0.25">
      <c r="A17" s="1"/>
      <c r="B17" s="30"/>
      <c r="C17" s="35">
        <f t="shared" si="0"/>
        <v>2.25</v>
      </c>
      <c r="D17" s="3">
        <v>15.923352584275364</v>
      </c>
      <c r="E17" s="3">
        <v>197.85963459813215</v>
      </c>
      <c r="F17" s="31"/>
      <c r="G17" s="35">
        <f t="shared" si="1"/>
        <v>2.25</v>
      </c>
      <c r="H17" s="3">
        <v>16.124512804449246</v>
      </c>
      <c r="I17" s="3">
        <v>95.276680332833763</v>
      </c>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2"/>
      <c r="AP17" s="1"/>
      <c r="AQ17" s="1"/>
      <c r="AR17" s="1"/>
      <c r="AS17" s="1"/>
      <c r="AT17" s="1"/>
      <c r="AU17" s="1"/>
      <c r="AV17" s="1"/>
      <c r="AW17" s="1"/>
      <c r="AX17" s="1"/>
      <c r="AY17" s="1"/>
      <c r="AZ17" s="1"/>
      <c r="BA17" s="1"/>
      <c r="BB17" s="1"/>
      <c r="BG17" s="50" t="s">
        <v>1</v>
      </c>
      <c r="BH17" s="12">
        <f>MIN(E9:E113)</f>
        <v>38.40423770488475</v>
      </c>
      <c r="BI17" s="33" t="s">
        <v>8</v>
      </c>
      <c r="BJ17" s="24">
        <f>BH17</f>
        <v>38.40423770488475</v>
      </c>
      <c r="BK17" s="7">
        <f>AVERAGE(BK15:BK16)</f>
        <v>64.505048011613951</v>
      </c>
      <c r="BL17" s="7">
        <f t="shared" ref="BL17:BT17" si="3">AVERAGE(BL15:BL16)</f>
        <v>116.70666862507237</v>
      </c>
      <c r="BM17" s="7">
        <f t="shared" si="3"/>
        <v>168.90828923853076</v>
      </c>
      <c r="BN17" s="7">
        <f t="shared" si="3"/>
        <v>221.10990985198919</v>
      </c>
      <c r="BO17" s="7">
        <f t="shared" si="3"/>
        <v>273.31153046544756</v>
      </c>
      <c r="BP17" s="7">
        <f t="shared" si="3"/>
        <v>325.51315107890599</v>
      </c>
      <c r="BQ17" s="7">
        <f t="shared" si="3"/>
        <v>377.71477169236442</v>
      </c>
      <c r="BR17" s="7">
        <f t="shared" si="3"/>
        <v>429.91639230582285</v>
      </c>
      <c r="BS17" s="7">
        <f t="shared" si="3"/>
        <v>482.11801291928128</v>
      </c>
      <c r="BT17" s="7">
        <f t="shared" si="3"/>
        <v>534.31963353273977</v>
      </c>
      <c r="BU17" s="14">
        <f>BH18</f>
        <v>560.42044383946882</v>
      </c>
    </row>
    <row r="18" spans="1:73" s="2" customFormat="1" ht="15.75" thickBot="1" x14ac:dyDescent="0.3">
      <c r="A18" s="1"/>
      <c r="B18" s="30"/>
      <c r="C18" s="35">
        <f t="shared" si="0"/>
        <v>2.5</v>
      </c>
      <c r="D18" s="3">
        <v>14.853896297114657</v>
      </c>
      <c r="E18" s="3">
        <v>164.20088704871858</v>
      </c>
      <c r="F18" s="31"/>
      <c r="G18" s="35">
        <f t="shared" si="1"/>
        <v>2.5</v>
      </c>
      <c r="H18" s="3">
        <v>19.226149900267856</v>
      </c>
      <c r="I18" s="3">
        <v>254.18268990068501</v>
      </c>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2"/>
      <c r="AP18" s="1"/>
      <c r="AQ18" s="1"/>
      <c r="AR18" s="1"/>
      <c r="AS18" s="1"/>
      <c r="AT18" s="1"/>
      <c r="AU18" s="1"/>
      <c r="AV18" s="1"/>
      <c r="AW18" s="1"/>
      <c r="AX18" s="1"/>
      <c r="AY18" s="1"/>
      <c r="AZ18" s="1"/>
      <c r="BA18" s="1"/>
      <c r="BB18" s="1"/>
      <c r="BG18" s="51" t="s">
        <v>2</v>
      </c>
      <c r="BH18" s="49">
        <f>MAX(E9:E113)</f>
        <v>560.42044383946882</v>
      </c>
      <c r="BI18" s="33" t="s">
        <v>3</v>
      </c>
      <c r="BJ18" s="25">
        <v>0</v>
      </c>
      <c r="BK18" s="10">
        <f>COUNTIF($E$9:$E$113,"&lt;"&amp;BK16)/COUNT($E$9:$E$113)</f>
        <v>0.11538461538461539</v>
      </c>
      <c r="BL18" s="10">
        <f>(COUNTIF($E$9:$E$113,"&lt;"&amp;BL16)-BK18)/COUNT(E9:E113)</f>
        <v>0.37389053254437871</v>
      </c>
      <c r="BM18" s="10">
        <f>(COUNTIF($E$9:$E$113,"&lt;"&amp;BM16)/COUNT($E$9:$E$113))-SUM($BK$18:BL18)</f>
        <v>0.20303254437869822</v>
      </c>
      <c r="BN18" s="10">
        <f>(COUNTIF($E$9:$E$113,"&lt;"&amp;BN16)/COUNT($E$9:$E$113))-SUM($BK$18:BM18)</f>
        <v>0.19230769230769229</v>
      </c>
      <c r="BO18" s="10">
        <f>(COUNTIF($E$9:$E$113,"&lt;"&amp;BO16)/COUNT($E$9:$E$113))-SUM($BK$18:BN18)</f>
        <v>4.8076923076923128E-2</v>
      </c>
      <c r="BP18" s="10">
        <f>(COUNTIF($E$9:$E$113,"&lt;"&amp;BP16)/COUNT($E$9:$E$113))-SUM($BK$18:BO18)</f>
        <v>3.8461538461538436E-2</v>
      </c>
      <c r="BQ18" s="10">
        <f>(COUNTIF($E$9:$E$113,"&lt;"&amp;BQ16)/COUNT($E$9:$E$113))-SUM($BK$18:BP18)</f>
        <v>0</v>
      </c>
      <c r="BR18" s="10">
        <f>(COUNTIF($E$9:$E$113,"&lt;"&amp;BR16)/COUNT($E$9:$E$113))-SUM($BK$18:BQ18)</f>
        <v>9.6153846153845812E-3</v>
      </c>
      <c r="BS18" s="10">
        <f>(COUNTIF($E$9:$E$113,"&lt;"&amp;BS16)/COUNT($E$9:$E$113))-SUM($BK$18:BR18)</f>
        <v>9.6153846153846922E-3</v>
      </c>
      <c r="BT18" s="10">
        <f>(COUNTIF($E$9:$E$113,"&lt;"&amp;BT16)/COUNT($E$9:$E$113))-SUM($BK$18:BS18)</f>
        <v>0</v>
      </c>
      <c r="BU18" s="15">
        <v>0</v>
      </c>
    </row>
    <row r="19" spans="1:73" s="2" customFormat="1" ht="15.75" thickBot="1" x14ac:dyDescent="0.3">
      <c r="A19" s="1"/>
      <c r="B19" s="30"/>
      <c r="C19" s="35">
        <f t="shared" si="0"/>
        <v>2.75</v>
      </c>
      <c r="D19" s="3">
        <v>14.372995378446152</v>
      </c>
      <c r="E19" s="3">
        <v>228.07579756325154</v>
      </c>
      <c r="F19" s="31"/>
      <c r="G19" s="35">
        <f t="shared" si="1"/>
        <v>2.75</v>
      </c>
      <c r="H19" s="3">
        <v>18.77439423547214</v>
      </c>
      <c r="I19" s="3">
        <v>185.07599508915746</v>
      </c>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2"/>
      <c r="AP19" s="1"/>
      <c r="AQ19" s="1"/>
      <c r="AR19" s="1"/>
      <c r="AS19" s="1"/>
      <c r="AT19" s="1"/>
      <c r="AU19" s="1"/>
      <c r="AV19" s="1"/>
      <c r="AW19" s="1"/>
      <c r="AX19" s="1"/>
      <c r="AY19" s="1"/>
      <c r="AZ19" s="1"/>
      <c r="BA19" s="1"/>
      <c r="BB19" s="1"/>
      <c r="BG19" s="52" t="s">
        <v>10</v>
      </c>
      <c r="BH19" s="47">
        <f>COUNT(D9:D113)</f>
        <v>104</v>
      </c>
      <c r="BI19" s="33" t="s">
        <v>7</v>
      </c>
      <c r="BJ19" s="21">
        <f>BJ18</f>
        <v>0</v>
      </c>
      <c r="BK19" s="22">
        <f>BK18+BJ19</f>
        <v>0.11538461538461539</v>
      </c>
      <c r="BL19" s="22">
        <f t="shared" ref="BL19:BU19" si="4">BL18+BK19</f>
        <v>0.48927514792899407</v>
      </c>
      <c r="BM19" s="22">
        <f t="shared" si="4"/>
        <v>0.69230769230769229</v>
      </c>
      <c r="BN19" s="22">
        <f t="shared" si="4"/>
        <v>0.88461538461538458</v>
      </c>
      <c r="BO19" s="22">
        <f t="shared" si="4"/>
        <v>0.93269230769230771</v>
      </c>
      <c r="BP19" s="22">
        <f t="shared" si="4"/>
        <v>0.97115384615384615</v>
      </c>
      <c r="BQ19" s="22">
        <f t="shared" si="4"/>
        <v>0.97115384615384615</v>
      </c>
      <c r="BR19" s="22">
        <f t="shared" si="4"/>
        <v>0.98076923076923073</v>
      </c>
      <c r="BS19" s="22">
        <f t="shared" si="4"/>
        <v>0.99038461538461542</v>
      </c>
      <c r="BT19" s="22">
        <f t="shared" si="4"/>
        <v>0.99038461538461542</v>
      </c>
      <c r="BU19" s="23">
        <f t="shared" si="4"/>
        <v>0.99038461538461542</v>
      </c>
    </row>
    <row r="20" spans="1:73" s="2" customFormat="1" x14ac:dyDescent="0.25">
      <c r="A20" s="1"/>
      <c r="B20" s="30"/>
      <c r="C20" s="35">
        <f t="shared" si="0"/>
        <v>3</v>
      </c>
      <c r="D20" s="3">
        <v>13.243805471319115</v>
      </c>
      <c r="E20" s="3">
        <v>146.13871876692755</v>
      </c>
      <c r="F20" s="31"/>
      <c r="G20" s="35">
        <f t="shared" si="1"/>
        <v>3</v>
      </c>
      <c r="H20" s="3">
        <v>12.649473351208886</v>
      </c>
      <c r="I20" s="3">
        <v>295.90126212631105</v>
      </c>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2"/>
      <c r="AP20" s="1"/>
      <c r="AQ20" s="1"/>
      <c r="AR20" s="1"/>
      <c r="AS20" s="1"/>
      <c r="AT20" s="1"/>
      <c r="AU20" s="1"/>
      <c r="AV20" s="1"/>
      <c r="AW20" s="1"/>
      <c r="AX20" s="1"/>
      <c r="AY20" s="1"/>
      <c r="AZ20" s="1"/>
      <c r="BA20" s="1"/>
      <c r="BB20" s="1"/>
    </row>
    <row r="21" spans="1:73" s="2" customFormat="1" x14ac:dyDescent="0.25">
      <c r="A21" s="1"/>
      <c r="B21" s="30"/>
      <c r="C21" s="35">
        <f t="shared" si="0"/>
        <v>3.25</v>
      </c>
      <c r="D21" s="3">
        <v>13.110176410685199</v>
      </c>
      <c r="E21" s="3">
        <v>173.00603659874807</v>
      </c>
      <c r="F21" s="31"/>
      <c r="G21" s="35">
        <f t="shared" si="1"/>
        <v>3.25</v>
      </c>
      <c r="H21" s="3">
        <v>12.182078584311546</v>
      </c>
      <c r="I21" s="3">
        <v>172.14405296435177</v>
      </c>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2"/>
      <c r="AP21" s="1"/>
      <c r="AQ21" s="1"/>
      <c r="AR21" s="1"/>
      <c r="AS21" s="1"/>
      <c r="AT21" s="1"/>
      <c r="AU21" s="1"/>
      <c r="AV21" s="1"/>
      <c r="AW21" s="1"/>
      <c r="AX21" s="1"/>
      <c r="AY21" s="1"/>
      <c r="AZ21" s="1"/>
      <c r="BA21" s="1"/>
      <c r="BB21" s="1"/>
    </row>
    <row r="22" spans="1:73" s="2" customFormat="1" x14ac:dyDescent="0.25">
      <c r="A22" s="1"/>
      <c r="B22" s="30"/>
      <c r="C22" s="35">
        <f t="shared" si="0"/>
        <v>3.5</v>
      </c>
      <c r="D22" s="3">
        <v>12.649727129288978</v>
      </c>
      <c r="E22" s="3">
        <v>153.6661651892301</v>
      </c>
      <c r="F22" s="31"/>
      <c r="G22" s="35">
        <f t="shared" si="1"/>
        <v>3.5</v>
      </c>
      <c r="H22" s="3">
        <v>15.506479001692997</v>
      </c>
      <c r="I22" s="3">
        <v>214.62416579857017</v>
      </c>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2"/>
      <c r="AP22" s="1"/>
      <c r="AQ22" s="1"/>
      <c r="AR22" s="1"/>
      <c r="AS22" s="1"/>
      <c r="AT22" s="1"/>
      <c r="AU22" s="1"/>
      <c r="AV22" s="1"/>
      <c r="AW22" s="1"/>
      <c r="AX22" s="1"/>
      <c r="AY22" s="1"/>
      <c r="AZ22" s="1"/>
      <c r="BA22" s="1"/>
      <c r="BB22" s="1"/>
    </row>
    <row r="23" spans="1:73" s="2" customFormat="1" x14ac:dyDescent="0.25">
      <c r="A23" s="1"/>
      <c r="B23" s="30"/>
      <c r="C23" s="35">
        <f t="shared" si="0"/>
        <v>3.75</v>
      </c>
      <c r="D23" s="3">
        <v>10.937437844451392</v>
      </c>
      <c r="E23" s="3">
        <v>147.01971754879602</v>
      </c>
      <c r="F23" s="31"/>
      <c r="G23" s="35">
        <f t="shared" si="1"/>
        <v>3.75</v>
      </c>
      <c r="H23" s="3">
        <v>15.833957417888657</v>
      </c>
      <c r="I23" s="3">
        <v>214.60370894979005</v>
      </c>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2"/>
      <c r="AP23" s="1"/>
      <c r="AQ23" s="1"/>
      <c r="AR23" s="1"/>
      <c r="AS23" s="1"/>
      <c r="AT23" s="1"/>
      <c r="AU23" s="1"/>
      <c r="AV23" s="1"/>
      <c r="AW23" s="1"/>
      <c r="AX23" s="1"/>
      <c r="AY23" s="1"/>
      <c r="AZ23" s="1"/>
      <c r="BA23" s="1"/>
      <c r="BB23" s="1"/>
    </row>
    <row r="24" spans="1:73" s="2" customFormat="1" ht="15.75" thickBot="1" x14ac:dyDescent="0.3">
      <c r="A24" s="1"/>
      <c r="B24" s="30"/>
      <c r="C24" s="35">
        <f t="shared" si="0"/>
        <v>4</v>
      </c>
      <c r="D24" s="3">
        <v>14.331966987426794</v>
      </c>
      <c r="E24" s="3">
        <v>151.86987013019166</v>
      </c>
      <c r="F24" s="31"/>
      <c r="G24" s="35">
        <f t="shared" si="1"/>
        <v>4</v>
      </c>
      <c r="H24" s="3">
        <v>10.690849383618527</v>
      </c>
      <c r="I24" s="3">
        <v>162.67488443786408</v>
      </c>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2"/>
      <c r="AP24" s="1"/>
      <c r="AQ24" s="1"/>
      <c r="AR24" s="1"/>
      <c r="AS24" s="1"/>
      <c r="AT24" s="1"/>
      <c r="AU24" s="1"/>
      <c r="AV24" s="1"/>
      <c r="AW24" s="1"/>
      <c r="AX24" s="1"/>
      <c r="AY24" s="1"/>
      <c r="AZ24" s="1"/>
      <c r="BA24" s="1"/>
      <c r="BB24" s="1"/>
      <c r="BG24" s="48" t="s">
        <v>11</v>
      </c>
    </row>
    <row r="25" spans="1:73" s="2" customFormat="1" x14ac:dyDescent="0.25">
      <c r="A25" s="1"/>
      <c r="B25" s="30"/>
      <c r="C25" s="35">
        <f t="shared" si="0"/>
        <v>4.25</v>
      </c>
      <c r="D25" s="3">
        <v>13.497885190409736</v>
      </c>
      <c r="E25" s="3">
        <v>202.67407209922041</v>
      </c>
      <c r="F25" s="31"/>
      <c r="G25" s="35">
        <f t="shared" si="1"/>
        <v>4.25</v>
      </c>
      <c r="H25" s="3">
        <v>11.625036931125834</v>
      </c>
      <c r="I25" s="3">
        <v>80.471363818228923</v>
      </c>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2"/>
      <c r="AP25" s="1"/>
      <c r="AQ25" s="1"/>
      <c r="AR25" s="1"/>
      <c r="AS25" s="1"/>
      <c r="AT25" s="1"/>
      <c r="AU25" s="1"/>
      <c r="AV25" s="1"/>
      <c r="AW25" s="1"/>
      <c r="AX25" s="1"/>
      <c r="AY25" s="1"/>
      <c r="AZ25" s="1"/>
      <c r="BA25" s="1"/>
      <c r="BB25" s="1"/>
      <c r="BG25" s="34" t="s">
        <v>4</v>
      </c>
      <c r="BH25" s="31"/>
      <c r="BI25" s="31"/>
      <c r="BJ25" s="42" t="s">
        <v>5</v>
      </c>
      <c r="BK25" s="6">
        <f>BH27</f>
        <v>0</v>
      </c>
      <c r="BL25" s="7">
        <f>BK25+($BH$12-$BH$11)/10</f>
        <v>2.025246360604231</v>
      </c>
      <c r="BM25" s="7">
        <f>BL25+($BH$12-$BH$11)/10</f>
        <v>4.050492721208462</v>
      </c>
      <c r="BN25" s="7">
        <f>BM25+($BH$12-$BH$11)/10</f>
        <v>6.0757390818126931</v>
      </c>
      <c r="BO25" s="7">
        <f>BN25+($BH$12-$BH$11)/10</f>
        <v>8.1009854424169241</v>
      </c>
      <c r="BP25" s="7">
        <f>BO25+($BH$12-$BH$11)/10</f>
        <v>10.126231803021156</v>
      </c>
      <c r="BQ25" s="7">
        <f>BP25+($BH$12-$BH$11)/10</f>
        <v>12.151478163625388</v>
      </c>
      <c r="BR25" s="7">
        <f>BQ25+($BH$12-$BH$11)/10</f>
        <v>14.17672452422962</v>
      </c>
      <c r="BS25" s="7">
        <f>BR25+($BH$12-$BH$11)/10</f>
        <v>16.201970884833852</v>
      </c>
      <c r="BT25" s="8">
        <f>BS25+($BH$12-$BH$11)/10</f>
        <v>18.227217245438084</v>
      </c>
      <c r="BU25" s="31"/>
    </row>
    <row r="26" spans="1:73" s="2" customFormat="1" ht="15.75" thickBot="1" x14ac:dyDescent="0.3">
      <c r="A26" s="1"/>
      <c r="B26" s="30"/>
      <c r="C26" s="35">
        <f t="shared" si="0"/>
        <v>4.5</v>
      </c>
      <c r="D26" s="3">
        <v>16.787829349601758</v>
      </c>
      <c r="E26" s="3">
        <v>184.43418441814168</v>
      </c>
      <c r="F26" s="31"/>
      <c r="G26" s="35">
        <f t="shared" si="1"/>
        <v>4.5</v>
      </c>
      <c r="H26" s="3">
        <v>15.931786802295607</v>
      </c>
      <c r="I26" s="3">
        <v>300.62990516912663</v>
      </c>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2"/>
      <c r="AP26" s="1"/>
      <c r="AQ26" s="1"/>
      <c r="AR26" s="1"/>
      <c r="AS26" s="1"/>
      <c r="AT26" s="1"/>
      <c r="AU26" s="1"/>
      <c r="AV26" s="1"/>
      <c r="AW26" s="1"/>
      <c r="AX26" s="1"/>
      <c r="AY26" s="1"/>
      <c r="AZ26" s="1"/>
      <c r="BA26" s="1"/>
      <c r="BB26" s="1"/>
      <c r="BG26" s="31"/>
      <c r="BH26" s="31"/>
      <c r="BI26" s="31"/>
      <c r="BJ26" s="44"/>
      <c r="BK26" s="9">
        <f>BK25+($BH$28-$BH$27)/10</f>
        <v>2.2410188638443005</v>
      </c>
      <c r="BL26" s="10">
        <f>BL25+($BH$28-$BH$27)/10</f>
        <v>4.2662652244485315</v>
      </c>
      <c r="BM26" s="10">
        <f t="shared" ref="BM26:BT26" si="5">BM25+($BH$28-$BH$27)/10</f>
        <v>6.2915115850527625</v>
      </c>
      <c r="BN26" s="10">
        <f t="shared" si="5"/>
        <v>8.3167579456569936</v>
      </c>
      <c r="BO26" s="10">
        <f t="shared" si="5"/>
        <v>10.342004306261224</v>
      </c>
      <c r="BP26" s="10">
        <f t="shared" si="5"/>
        <v>12.367250666865456</v>
      </c>
      <c r="BQ26" s="10">
        <f t="shared" si="5"/>
        <v>14.392497027469688</v>
      </c>
      <c r="BR26" s="10">
        <f t="shared" si="5"/>
        <v>16.417743388073919</v>
      </c>
      <c r="BS26" s="10">
        <f t="shared" si="5"/>
        <v>18.442989748678151</v>
      </c>
      <c r="BT26" s="10">
        <f t="shared" si="5"/>
        <v>20.468236109282383</v>
      </c>
      <c r="BU26" s="31"/>
    </row>
    <row r="27" spans="1:73" s="2" customFormat="1" x14ac:dyDescent="0.25">
      <c r="A27" s="1"/>
      <c r="B27" s="30"/>
      <c r="C27" s="35">
        <f t="shared" si="0"/>
        <v>4.75</v>
      </c>
      <c r="D27" s="3">
        <v>10.329760210447708</v>
      </c>
      <c r="E27" s="3">
        <v>167.82381417300169</v>
      </c>
      <c r="F27" s="31"/>
      <c r="G27" s="35">
        <f t="shared" si="1"/>
        <v>4.75</v>
      </c>
      <c r="H27" s="3">
        <v>11.730018947078069</v>
      </c>
      <c r="I27" s="3">
        <v>116.56254585172319</v>
      </c>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2"/>
      <c r="AP27" s="1"/>
      <c r="AQ27" s="1"/>
      <c r="AR27" s="1"/>
      <c r="AS27" s="1"/>
      <c r="AT27" s="1"/>
      <c r="AU27" s="1"/>
      <c r="AV27" s="1"/>
      <c r="AW27" s="1"/>
      <c r="AX27" s="1"/>
      <c r="AY27" s="1"/>
      <c r="AZ27" s="1"/>
      <c r="BA27" s="1"/>
      <c r="BB27" s="1"/>
      <c r="BG27" s="16" t="s">
        <v>1</v>
      </c>
      <c r="BH27" s="12">
        <f>MIN(H9:H113)</f>
        <v>0</v>
      </c>
      <c r="BI27" s="33" t="s">
        <v>0</v>
      </c>
      <c r="BJ27" s="24">
        <f>BH27</f>
        <v>0</v>
      </c>
      <c r="BK27" s="7">
        <f>$BH$27+($BH$28-$BH$11)/20</f>
        <v>1.0363173942455572</v>
      </c>
      <c r="BL27" s="7">
        <f>BK27+($BH$28-$BH$27)/10</f>
        <v>3.277336258089858</v>
      </c>
      <c r="BM27" s="7">
        <f t="shared" ref="BM27:BT27" si="6">BL27+($BH$28-$BH$27)/10</f>
        <v>5.5183551219341584</v>
      </c>
      <c r="BN27" s="7">
        <f t="shared" si="6"/>
        <v>7.7593739857784589</v>
      </c>
      <c r="BO27" s="7">
        <f t="shared" si="6"/>
        <v>10.000392849622759</v>
      </c>
      <c r="BP27" s="7">
        <f t="shared" si="6"/>
        <v>12.241411713467059</v>
      </c>
      <c r="BQ27" s="7">
        <f t="shared" si="6"/>
        <v>14.482430577311359</v>
      </c>
      <c r="BR27" s="7">
        <f t="shared" si="6"/>
        <v>16.723449441155658</v>
      </c>
      <c r="BS27" s="7">
        <f t="shared" si="6"/>
        <v>18.964468304999958</v>
      </c>
      <c r="BT27" s="7">
        <f t="shared" si="6"/>
        <v>21.205487168844257</v>
      </c>
      <c r="BU27" s="14">
        <f>BH28</f>
        <v>22.410188638443003</v>
      </c>
    </row>
    <row r="28" spans="1:73" s="2" customFormat="1" ht="15.75" thickBot="1" x14ac:dyDescent="0.3">
      <c r="A28" s="1"/>
      <c r="B28" s="30"/>
      <c r="C28" s="35">
        <f t="shared" si="0"/>
        <v>5</v>
      </c>
      <c r="D28" s="3">
        <v>14.638409074151294</v>
      </c>
      <c r="E28" s="3">
        <v>199.77715805478044</v>
      </c>
      <c r="F28" s="31"/>
      <c r="G28" s="35">
        <f t="shared" si="1"/>
        <v>5</v>
      </c>
      <c r="H28" s="3">
        <v>17.688701894382298</v>
      </c>
      <c r="I28" s="3">
        <v>280.61224757668765</v>
      </c>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2"/>
      <c r="AP28" s="1"/>
      <c r="AQ28" s="1"/>
      <c r="AR28" s="1"/>
      <c r="AS28" s="1"/>
      <c r="AT28" s="1"/>
      <c r="AU28" s="1"/>
      <c r="AV28" s="1"/>
      <c r="AW28" s="1"/>
      <c r="AX28" s="1"/>
      <c r="AY28" s="1"/>
      <c r="AZ28" s="1"/>
      <c r="BA28" s="1"/>
      <c r="BB28" s="1"/>
      <c r="BG28" s="17" t="s">
        <v>2</v>
      </c>
      <c r="BH28" s="13">
        <f>MAX(H9:H113)</f>
        <v>22.410188638443003</v>
      </c>
      <c r="BI28" s="33" t="s">
        <v>3</v>
      </c>
      <c r="BJ28" s="25">
        <v>0</v>
      </c>
      <c r="BK28" s="10">
        <f>COUNTIF($H$9:$H$113,"&lt;"&amp;BK26)/COUNT($H$9:$H$113)</f>
        <v>1.0416666666666666E-2</v>
      </c>
      <c r="BL28" s="10">
        <f>(COUNTIF($H$9:$H$113,"&lt;"&amp;BL26)-BK28)/COUNT($H$9:$H$113)</f>
        <v>3.1141493055555556E-2</v>
      </c>
      <c r="BM28" s="10">
        <f>(COUNTIF($H$9:$H$113,"&lt;"&amp;BM26)/COUNT($H$9:$H$113))-SUM($BK$28:BL28)</f>
        <v>3.1358506944444448E-2</v>
      </c>
      <c r="BN28" s="10">
        <f>(COUNTIF($H$9:$H$113,"&lt;"&amp;BN26)/COUNT($H$9:$H$113))-SUM($BK$28:BM28)</f>
        <v>6.2499999999999986E-2</v>
      </c>
      <c r="BO28" s="10">
        <f>(COUNTIF($H$9:$H$113,"&lt;"&amp;BO26)/COUNT($H$9:$H$113))-SUM($BK$28:BN28)</f>
        <v>0.10416666666666669</v>
      </c>
      <c r="BP28" s="10">
        <f>(COUNTIF($H$9:$H$113,"&lt;"&amp;BP26)/COUNT($H$9:$H$113))-SUM($BK$28:BO28)</f>
        <v>0.16666666666666666</v>
      </c>
      <c r="BQ28" s="10">
        <f>(COUNTIF($H$9:$H$113,"&lt;"&amp;BQ26)/COUNT($H$9:$H$113))-SUM($BK$28:BP28)</f>
        <v>0.16666666666666663</v>
      </c>
      <c r="BR28" s="10">
        <f>(COUNTIF($H$9:$H$113,"&lt;"&amp;BR26)/COUNT($H$9:$H$113))-SUM($BK$28:BQ28)</f>
        <v>0.26041666666666674</v>
      </c>
      <c r="BS28" s="10">
        <f>(COUNTIF($H$9:$H$113,"&lt;"&amp;BS26)/COUNT($H$9:$H$113))-SUM($BK$28:BR28)</f>
        <v>7.291666666666663E-2</v>
      </c>
      <c r="BT28" s="10">
        <f>(COUNTIF($H$9:$H$113,"&lt;"&amp;BT26)/COUNT($H$9:$H$113))-SUM($BK$28:BS28)</f>
        <v>7.291666666666663E-2</v>
      </c>
      <c r="BU28" s="10">
        <v>0</v>
      </c>
    </row>
    <row r="29" spans="1:73" s="2" customFormat="1" ht="15.75" thickBot="1" x14ac:dyDescent="0.3">
      <c r="A29" s="1"/>
      <c r="B29" s="30"/>
      <c r="C29" s="35">
        <f t="shared" si="0"/>
        <v>5.25</v>
      </c>
      <c r="D29" s="3">
        <v>11.18804974785431</v>
      </c>
      <c r="E29" s="3">
        <v>192.80514054800841</v>
      </c>
      <c r="F29" s="31"/>
      <c r="G29" s="35">
        <f t="shared" si="1"/>
        <v>5.25</v>
      </c>
      <c r="H29" s="3">
        <v>6.5047697740893708</v>
      </c>
      <c r="I29" s="3">
        <v>88.449724697284466</v>
      </c>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2"/>
      <c r="AP29" s="1"/>
      <c r="AQ29" s="1"/>
      <c r="AR29" s="1"/>
      <c r="AS29" s="1"/>
      <c r="AT29" s="1"/>
      <c r="AU29" s="1"/>
      <c r="AV29" s="1"/>
      <c r="AW29" s="1"/>
      <c r="AX29" s="1"/>
      <c r="AY29" s="1"/>
      <c r="AZ29" s="1"/>
      <c r="BA29" s="1"/>
      <c r="BB29" s="1"/>
      <c r="BG29" s="52" t="s">
        <v>10</v>
      </c>
      <c r="BH29" s="47">
        <f>COUNT(G9:G113)</f>
        <v>96</v>
      </c>
      <c r="BI29" s="33" t="s">
        <v>7</v>
      </c>
      <c r="BJ29" s="21">
        <f>BJ28</f>
        <v>0</v>
      </c>
      <c r="BK29" s="22">
        <f>BK28+BJ29</f>
        <v>1.0416666666666666E-2</v>
      </c>
      <c r="BL29" s="22">
        <f t="shared" ref="BL29" si="7">BL28+BK29</f>
        <v>4.1558159722222224E-2</v>
      </c>
      <c r="BM29" s="22">
        <f t="shared" ref="BM29" si="8">BM28+BL29</f>
        <v>7.2916666666666671E-2</v>
      </c>
      <c r="BN29" s="22">
        <f t="shared" ref="BN29" si="9">BN28+BM29</f>
        <v>0.13541666666666666</v>
      </c>
      <c r="BO29" s="22">
        <f t="shared" ref="BO29" si="10">BO28+BN29</f>
        <v>0.23958333333333334</v>
      </c>
      <c r="BP29" s="22">
        <f t="shared" ref="BP29" si="11">BP28+BO29</f>
        <v>0.40625</v>
      </c>
      <c r="BQ29" s="22">
        <f t="shared" ref="BQ29" si="12">BQ28+BP29</f>
        <v>0.57291666666666663</v>
      </c>
      <c r="BR29" s="22">
        <f t="shared" ref="BR29" si="13">BR28+BQ29</f>
        <v>0.83333333333333337</v>
      </c>
      <c r="BS29" s="22">
        <f t="shared" ref="BS29" si="14">BS28+BR29</f>
        <v>0.90625</v>
      </c>
      <c r="BT29" s="22">
        <f t="shared" ref="BT29" si="15">BT28+BS29</f>
        <v>0.97916666666666663</v>
      </c>
      <c r="BU29" s="23">
        <f t="shared" ref="BU29" si="16">BU28+BT29</f>
        <v>0.97916666666666663</v>
      </c>
    </row>
    <row r="30" spans="1:73" s="2" customFormat="1" ht="15.75" thickBot="1" x14ac:dyDescent="0.3">
      <c r="A30" s="1"/>
      <c r="B30" s="30"/>
      <c r="C30" s="35">
        <f t="shared" si="0"/>
        <v>5.5</v>
      </c>
      <c r="D30" s="3">
        <v>11.756104217757233</v>
      </c>
      <c r="E30" s="3">
        <v>84.872217671899364</v>
      </c>
      <c r="F30" s="31"/>
      <c r="G30" s="35">
        <f t="shared" si="1"/>
        <v>5.5</v>
      </c>
      <c r="H30" s="3">
        <v>12.079170208158772</v>
      </c>
      <c r="I30" s="3">
        <v>102.89120791898145</v>
      </c>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2"/>
      <c r="AP30" s="1"/>
      <c r="AQ30" s="1"/>
      <c r="AR30" s="1"/>
      <c r="AS30" s="1"/>
      <c r="AT30" s="1"/>
      <c r="AU30" s="1"/>
      <c r="AV30" s="1"/>
      <c r="AW30" s="1"/>
      <c r="AX30" s="1"/>
      <c r="AY30" s="1"/>
      <c r="AZ30" s="1"/>
      <c r="BA30" s="1"/>
      <c r="BB30" s="1"/>
    </row>
    <row r="31" spans="1:73" s="2" customFormat="1" x14ac:dyDescent="0.25">
      <c r="A31" s="1"/>
      <c r="B31" s="30"/>
      <c r="C31" s="35">
        <f t="shared" si="0"/>
        <v>5.75</v>
      </c>
      <c r="D31" s="3">
        <v>14.726165289414929</v>
      </c>
      <c r="E31" s="3">
        <v>125.29503121048391</v>
      </c>
      <c r="F31" s="31"/>
      <c r="G31" s="35">
        <f t="shared" si="1"/>
        <v>5.75</v>
      </c>
      <c r="H31" s="3">
        <v>12.890799309373318</v>
      </c>
      <c r="I31" s="3">
        <v>228.74400791349154</v>
      </c>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2"/>
      <c r="AP31" s="1"/>
      <c r="AQ31" s="1"/>
      <c r="AR31" s="1"/>
      <c r="AS31" s="1"/>
      <c r="AT31" s="1"/>
      <c r="AU31" s="1"/>
      <c r="AV31" s="1"/>
      <c r="AW31" s="1"/>
      <c r="AX31" s="1"/>
      <c r="AY31" s="1"/>
      <c r="AZ31" s="1"/>
      <c r="BA31" s="1"/>
      <c r="BB31" s="1"/>
      <c r="BG31" s="34" t="s">
        <v>6</v>
      </c>
      <c r="BH31" s="31"/>
      <c r="BI31" s="31"/>
      <c r="BJ31" s="42" t="s">
        <v>5</v>
      </c>
      <c r="BK31" s="6">
        <f>BH33</f>
        <v>55.950953804529767</v>
      </c>
      <c r="BL31" s="7">
        <f>BK31+($BH$34-$BH$33)/10</f>
        <v>92.498590256403475</v>
      </c>
      <c r="BM31" s="7">
        <f t="shared" ref="BM31:BT31" si="17">BL31+($BH$34-$BH$33)/10</f>
        <v>129.04622670827717</v>
      </c>
      <c r="BN31" s="7">
        <f t="shared" si="17"/>
        <v>165.59386316015087</v>
      </c>
      <c r="BO31" s="7">
        <f t="shared" si="17"/>
        <v>202.14149961202457</v>
      </c>
      <c r="BP31" s="7">
        <f t="shared" si="17"/>
        <v>238.68913606389827</v>
      </c>
      <c r="BQ31" s="7">
        <f t="shared" si="17"/>
        <v>275.23677251577197</v>
      </c>
      <c r="BR31" s="7">
        <f t="shared" si="17"/>
        <v>311.78440896764567</v>
      </c>
      <c r="BS31" s="7">
        <f t="shared" si="17"/>
        <v>348.33204541951937</v>
      </c>
      <c r="BT31" s="7">
        <f t="shared" si="17"/>
        <v>384.87968187139307</v>
      </c>
      <c r="BU31" s="31"/>
    </row>
    <row r="32" spans="1:73" s="2" customFormat="1" ht="15.75" thickBot="1" x14ac:dyDescent="0.3">
      <c r="A32" s="1"/>
      <c r="B32" s="30"/>
      <c r="C32" s="35">
        <f t="shared" si="0"/>
        <v>6</v>
      </c>
      <c r="D32" s="3">
        <v>8.6275576659247708</v>
      </c>
      <c r="E32" s="3">
        <v>99.108419019970952</v>
      </c>
      <c r="F32" s="31"/>
      <c r="G32" s="35">
        <f t="shared" si="1"/>
        <v>6</v>
      </c>
      <c r="H32" s="3">
        <v>18.738745667761091</v>
      </c>
      <c r="I32" s="3">
        <v>223.32339914118052</v>
      </c>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2"/>
      <c r="AP32" s="1"/>
      <c r="AQ32" s="1"/>
      <c r="AR32" s="1"/>
      <c r="AS32" s="1"/>
      <c r="AT32" s="1"/>
      <c r="AU32" s="1"/>
      <c r="AV32" s="1"/>
      <c r="AW32" s="1"/>
      <c r="AX32" s="1"/>
      <c r="AY32" s="1"/>
      <c r="AZ32" s="1"/>
      <c r="BA32" s="1"/>
      <c r="BB32" s="1"/>
      <c r="BG32" s="31"/>
      <c r="BH32" s="31"/>
      <c r="BI32" s="31"/>
      <c r="BJ32" s="43"/>
      <c r="BK32" s="9">
        <f>BK31+($BH$34-$BH$33)/10</f>
        <v>92.498590256403475</v>
      </c>
      <c r="BL32" s="10">
        <f>BL31+($BH$34-$BH$33)/10</f>
        <v>129.04622670827717</v>
      </c>
      <c r="BM32" s="10">
        <f>BM31+($BH$34-$BH$33)/10</f>
        <v>165.59386316015087</v>
      </c>
      <c r="BN32" s="10">
        <f>BN31+($BH$34-$BH$33)/10</f>
        <v>202.14149961202457</v>
      </c>
      <c r="BO32" s="10">
        <f>BO31+($BH$34-$BH$33)/10</f>
        <v>238.68913606389827</v>
      </c>
      <c r="BP32" s="10">
        <f>BP31+($BH$34-$BH$33)/10</f>
        <v>275.23677251577197</v>
      </c>
      <c r="BQ32" s="10">
        <f>BQ31+($BH$34-$BH$33)/10</f>
        <v>311.78440896764567</v>
      </c>
      <c r="BR32" s="10">
        <f>BR31+($BH$34-$BH$33)/10</f>
        <v>348.33204541951937</v>
      </c>
      <c r="BS32" s="10">
        <f>BS31+($BH$34-$BH$33)/10</f>
        <v>384.87968187139307</v>
      </c>
      <c r="BT32" s="10">
        <f>BT31+($BH$34-$BH$33)/10</f>
        <v>421.42731832326677</v>
      </c>
      <c r="BU32" s="31"/>
    </row>
    <row r="33" spans="1:73" s="2" customFormat="1" x14ac:dyDescent="0.25">
      <c r="A33" s="1"/>
      <c r="B33" s="30"/>
      <c r="C33" s="35">
        <f t="shared" si="0"/>
        <v>6.25</v>
      </c>
      <c r="D33" s="3">
        <v>14.328855551833501</v>
      </c>
      <c r="E33" s="3">
        <v>171.38852900628248</v>
      </c>
      <c r="F33" s="31"/>
      <c r="G33" s="35">
        <f t="shared" si="1"/>
        <v>6.25</v>
      </c>
      <c r="H33" s="3">
        <v>13.206732769599954</v>
      </c>
      <c r="I33" s="3">
        <v>131.31582248556683</v>
      </c>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2"/>
      <c r="AP33" s="1"/>
      <c r="AQ33" s="1"/>
      <c r="AR33" s="1"/>
      <c r="AS33" s="1"/>
      <c r="AT33" s="1"/>
      <c r="AU33" s="1"/>
      <c r="AV33" s="1"/>
      <c r="AW33" s="1"/>
      <c r="AX33" s="1"/>
      <c r="AY33" s="1"/>
      <c r="AZ33" s="1"/>
      <c r="BA33" s="1"/>
      <c r="BB33" s="1"/>
      <c r="BG33" s="16" t="s">
        <v>1</v>
      </c>
      <c r="BH33" s="12">
        <f>MIN(I9:I113)</f>
        <v>55.950953804529767</v>
      </c>
      <c r="BI33" s="33" t="s">
        <v>8</v>
      </c>
      <c r="BJ33" s="24">
        <f>BH33</f>
        <v>55.950953804529767</v>
      </c>
      <c r="BK33" s="7">
        <f>AVERAGE(BK31:BK32)</f>
        <v>74.224772030466625</v>
      </c>
      <c r="BL33" s="7">
        <f t="shared" ref="BL33:BT33" si="18">AVERAGE(BL31:BL32)</f>
        <v>110.77240848234032</v>
      </c>
      <c r="BM33" s="7">
        <f t="shared" si="18"/>
        <v>147.32004493421402</v>
      </c>
      <c r="BN33" s="7">
        <f t="shared" si="18"/>
        <v>183.86768138608772</v>
      </c>
      <c r="BO33" s="7">
        <f t="shared" si="18"/>
        <v>220.41531783796142</v>
      </c>
      <c r="BP33" s="7">
        <f t="shared" si="18"/>
        <v>256.96295428983512</v>
      </c>
      <c r="BQ33" s="7">
        <f t="shared" si="18"/>
        <v>293.51059074170882</v>
      </c>
      <c r="BR33" s="7">
        <f t="shared" si="18"/>
        <v>330.05822719358252</v>
      </c>
      <c r="BS33" s="7">
        <f t="shared" si="18"/>
        <v>366.60586364545622</v>
      </c>
      <c r="BT33" s="7">
        <f t="shared" si="18"/>
        <v>403.15350009732992</v>
      </c>
      <c r="BU33" s="14">
        <f>BH34</f>
        <v>421.42731832326689</v>
      </c>
    </row>
    <row r="34" spans="1:73" s="2" customFormat="1" ht="15.75" thickBot="1" x14ac:dyDescent="0.3">
      <c r="A34" s="1"/>
      <c r="B34" s="30"/>
      <c r="C34" s="35">
        <f t="shared" si="0"/>
        <v>6.5</v>
      </c>
      <c r="D34" s="3">
        <v>9.0400976046040906</v>
      </c>
      <c r="E34" s="3">
        <v>151.75691080649059</v>
      </c>
      <c r="F34" s="31"/>
      <c r="G34" s="35">
        <f t="shared" si="1"/>
        <v>6.5</v>
      </c>
      <c r="H34" s="3">
        <v>16.654898961700052</v>
      </c>
      <c r="I34" s="3">
        <v>149.90552230092402</v>
      </c>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2"/>
      <c r="AP34" s="1"/>
      <c r="AQ34" s="1"/>
      <c r="AR34" s="1"/>
      <c r="AS34" s="1"/>
      <c r="AT34" s="1"/>
      <c r="AU34" s="1"/>
      <c r="AV34" s="1"/>
      <c r="AW34" s="1"/>
      <c r="AX34" s="1"/>
      <c r="AY34" s="1"/>
      <c r="AZ34" s="1"/>
      <c r="BA34" s="1"/>
      <c r="BB34" s="1"/>
      <c r="BG34" s="17" t="s">
        <v>2</v>
      </c>
      <c r="BH34" s="13">
        <f>MAX(I9:I113)</f>
        <v>421.42731832326689</v>
      </c>
      <c r="BI34" s="33" t="s">
        <v>3</v>
      </c>
      <c r="BJ34" s="25">
        <v>0</v>
      </c>
      <c r="BK34" s="10">
        <f>COUNTIF($I$9:$I$113,"&lt;"&amp;BK32)/COUNT($I$9:$I$113)</f>
        <v>0.23958333333333334</v>
      </c>
      <c r="BL34" s="10">
        <f>(COUNTIF($I$9:$I$113,"&lt;"&amp;BL32)-BK34)/COUNT(I9:I113)</f>
        <v>0.41417100694444442</v>
      </c>
      <c r="BM34" s="10">
        <f>(COUNTIF($I$9:$I$113,"&lt;"&amp;BM32)/COUNT($I$9:$I$113))-SUM($BK$34:BL34)</f>
        <v>-7.9210069444444198E-3</v>
      </c>
      <c r="BN34" s="10">
        <f>(COUNTIF($I$9:$I$113,"&lt;"&amp;BN32)/COUNT($I$9:$I$113))-SUM($BK$34:BM34)</f>
        <v>8.3333333333333259E-2</v>
      </c>
      <c r="BO34" s="10">
        <f>(COUNTIF($I$9:$I$113,"&lt;"&amp;BO32)/COUNT($I$9:$I$113))-SUM($BK$34:BN34)</f>
        <v>0.13541666666666674</v>
      </c>
      <c r="BP34" s="10">
        <f>(COUNTIF($I$9:$I$113,"&lt;"&amp;BP32)/COUNT($I$9:$I$113))-SUM($BK$34:BO34)</f>
        <v>7.291666666666663E-2</v>
      </c>
      <c r="BQ34" s="10">
        <f>(COUNTIF($I$9:$I$113,"&lt;"&amp;BQ32)/COUNT($I$9:$I$113))-SUM($BK$34:BP34)</f>
        <v>4.166666666666663E-2</v>
      </c>
      <c r="BR34" s="10">
        <f>(COUNTIF($I$9:$I$113,"&lt;"&amp;BR32)/COUNT($I$9:$I$113))-SUM($BK$34:BQ34)</f>
        <v>1.0416666666666741E-2</v>
      </c>
      <c r="BS34" s="10">
        <f>(COUNTIF($I$9:$I$113,"&lt;"&amp;BS32)/COUNT($I$9:$I$113))-SUM($BK$34:BR34)</f>
        <v>0</v>
      </c>
      <c r="BT34" s="10">
        <f>(COUNTIF($I$9:$I$113,"&lt;"&amp;BT32)/COUNT($I$9:$I$113))-SUM($BK$34:BS34)</f>
        <v>0</v>
      </c>
      <c r="BU34" s="15">
        <v>0</v>
      </c>
    </row>
    <row r="35" spans="1:73" s="2" customFormat="1" ht="15.75" thickBot="1" x14ac:dyDescent="0.3">
      <c r="A35" s="1"/>
      <c r="B35" s="30"/>
      <c r="C35" s="35">
        <f t="shared" si="0"/>
        <v>6.75</v>
      </c>
      <c r="D35" s="3">
        <v>1.6838407535318582</v>
      </c>
      <c r="E35" s="3">
        <v>38.40423770488475</v>
      </c>
      <c r="F35" s="31"/>
      <c r="G35" s="35">
        <f t="shared" si="1"/>
        <v>6.75</v>
      </c>
      <c r="H35" s="3">
        <v>15.087185279868303</v>
      </c>
      <c r="I35" s="3">
        <v>181.20558655623796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2"/>
      <c r="AP35" s="1"/>
      <c r="AQ35" s="1"/>
      <c r="AR35" s="1"/>
      <c r="AS35" s="1"/>
      <c r="AT35" s="1"/>
      <c r="AU35" s="1"/>
      <c r="AV35" s="1"/>
      <c r="AW35" s="1"/>
      <c r="AX35" s="1"/>
      <c r="AY35" s="1"/>
      <c r="AZ35" s="1"/>
      <c r="BA35" s="1"/>
      <c r="BB35" s="1"/>
      <c r="BG35" s="52" t="s">
        <v>10</v>
      </c>
      <c r="BH35" s="47">
        <f>COUNT(G9:G113)</f>
        <v>96</v>
      </c>
      <c r="BI35" s="33" t="s">
        <v>7</v>
      </c>
      <c r="BJ35" s="21">
        <f>BJ34</f>
        <v>0</v>
      </c>
      <c r="BK35" s="22">
        <f>BK34+BJ35</f>
        <v>0.23958333333333334</v>
      </c>
      <c r="BL35" s="22">
        <f t="shared" ref="BL35" si="19">BL34+BK35</f>
        <v>0.65375434027777779</v>
      </c>
      <c r="BM35" s="22">
        <f t="shared" ref="BM35" si="20">BM34+BL35</f>
        <v>0.64583333333333337</v>
      </c>
      <c r="BN35" s="22">
        <f t="shared" ref="BN35" si="21">BN34+BM35</f>
        <v>0.72916666666666663</v>
      </c>
      <c r="BO35" s="22">
        <f t="shared" ref="BO35" si="22">BO34+BN35</f>
        <v>0.86458333333333337</v>
      </c>
      <c r="BP35" s="22">
        <f t="shared" ref="BP35" si="23">BP34+BO35</f>
        <v>0.9375</v>
      </c>
      <c r="BQ35" s="22">
        <f t="shared" ref="BQ35" si="24">BQ34+BP35</f>
        <v>0.97916666666666663</v>
      </c>
      <c r="BR35" s="22">
        <f t="shared" ref="BR35" si="25">BR34+BQ35</f>
        <v>0.98958333333333337</v>
      </c>
      <c r="BS35" s="22">
        <f t="shared" ref="BS35" si="26">BS34+BR35</f>
        <v>0.98958333333333337</v>
      </c>
      <c r="BT35" s="22">
        <f t="shared" ref="BT35" si="27">BT34+BS35</f>
        <v>0.98958333333333337</v>
      </c>
      <c r="BU35" s="23">
        <f t="shared" ref="BU35" si="28">BU34+BT35</f>
        <v>0.98958333333333337</v>
      </c>
    </row>
    <row r="36" spans="1:73" s="2" customFormat="1" x14ac:dyDescent="0.25">
      <c r="A36" s="1"/>
      <c r="B36" s="30"/>
      <c r="C36" s="35">
        <f t="shared" si="0"/>
        <v>7</v>
      </c>
      <c r="D36" s="3">
        <v>11.691402054895377</v>
      </c>
      <c r="E36" s="3">
        <v>210.85023918637049</v>
      </c>
      <c r="F36" s="31"/>
      <c r="G36" s="35">
        <f t="shared" si="1"/>
        <v>7</v>
      </c>
      <c r="H36" s="3">
        <v>9.471557697703588</v>
      </c>
      <c r="I36" s="3">
        <v>117.30576213797367</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2"/>
      <c r="AP36" s="1"/>
      <c r="AQ36" s="1"/>
      <c r="AR36" s="1"/>
      <c r="AS36" s="1"/>
      <c r="AT36" s="1"/>
      <c r="AU36" s="1"/>
      <c r="AV36" s="1"/>
      <c r="AW36" s="1"/>
      <c r="AX36" s="1"/>
      <c r="AY36" s="1"/>
      <c r="AZ36" s="1"/>
      <c r="BA36" s="1"/>
      <c r="BB36" s="1"/>
    </row>
    <row r="37" spans="1:73" s="2" customFormat="1" x14ac:dyDescent="0.25">
      <c r="A37" s="1"/>
      <c r="B37" s="30"/>
      <c r="C37" s="35">
        <f t="shared" si="0"/>
        <v>7.25</v>
      </c>
      <c r="D37" s="3">
        <v>11.663948462169875</v>
      </c>
      <c r="E37" s="3">
        <v>244.14625638084283</v>
      </c>
      <c r="F37" s="31"/>
      <c r="G37" s="35">
        <f t="shared" si="1"/>
        <v>7.25</v>
      </c>
      <c r="H37" s="3">
        <v>3.3750675585100947</v>
      </c>
      <c r="I37" s="3">
        <v>63.186221599711615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2"/>
      <c r="AP37" s="1"/>
      <c r="AQ37" s="1"/>
      <c r="AR37" s="1"/>
      <c r="AS37" s="1"/>
      <c r="AT37" s="1"/>
      <c r="AU37" s="1"/>
      <c r="AV37" s="1"/>
      <c r="AW37" s="1"/>
      <c r="AX37" s="1"/>
      <c r="AY37" s="1"/>
      <c r="AZ37" s="1"/>
      <c r="BA37" s="1"/>
      <c r="BB37" s="1"/>
    </row>
    <row r="38" spans="1:73" s="2" customFormat="1" x14ac:dyDescent="0.25">
      <c r="A38" s="1"/>
      <c r="B38" s="30"/>
      <c r="C38" s="35">
        <f t="shared" si="0"/>
        <v>7.5</v>
      </c>
      <c r="D38" s="3">
        <v>7.3830796741753311</v>
      </c>
      <c r="E38" s="3">
        <v>88.137846049440427</v>
      </c>
      <c r="F38" s="31"/>
      <c r="G38" s="35">
        <f t="shared" si="1"/>
        <v>7.5</v>
      </c>
      <c r="H38" s="3">
        <v>16.073955493865817</v>
      </c>
      <c r="I38" s="3">
        <v>130.95490548811003</v>
      </c>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2"/>
      <c r="AP38" s="1"/>
      <c r="AQ38" s="1"/>
      <c r="AR38" s="1"/>
      <c r="AS38" s="1"/>
      <c r="AT38" s="1"/>
      <c r="AU38" s="1"/>
      <c r="AV38" s="1"/>
      <c r="AW38" s="1"/>
      <c r="AX38" s="1"/>
      <c r="AY38" s="1"/>
      <c r="AZ38" s="1"/>
      <c r="BA38" s="1"/>
      <c r="BB38" s="1"/>
    </row>
    <row r="39" spans="1:73" s="2" customFormat="1" x14ac:dyDescent="0.25">
      <c r="A39" s="1"/>
      <c r="B39" s="30"/>
      <c r="C39" s="35">
        <f t="shared" si="0"/>
        <v>7.75</v>
      </c>
      <c r="D39" s="3">
        <v>11.931094896240335</v>
      </c>
      <c r="E39" s="3">
        <v>102.13528106801864</v>
      </c>
      <c r="F39" s="31"/>
      <c r="G39" s="35">
        <f t="shared" si="1"/>
        <v>7.75</v>
      </c>
      <c r="H39" s="3">
        <v>16.989127103666622</v>
      </c>
      <c r="I39" s="3">
        <v>151.32948642024292</v>
      </c>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2"/>
      <c r="AP39" s="1"/>
      <c r="AQ39" s="1"/>
      <c r="AR39" s="1"/>
      <c r="AS39" s="1"/>
      <c r="AT39" s="1"/>
      <c r="AU39" s="1"/>
      <c r="AV39" s="1"/>
      <c r="AW39" s="1"/>
      <c r="AX39" s="1"/>
      <c r="AY39" s="1"/>
      <c r="AZ39" s="1"/>
      <c r="BA39" s="1"/>
      <c r="BB39" s="1"/>
    </row>
    <row r="40" spans="1:73" s="2" customFormat="1" x14ac:dyDescent="0.25">
      <c r="A40" s="1"/>
      <c r="B40" s="30"/>
      <c r="C40" s="35">
        <f t="shared" si="0"/>
        <v>8</v>
      </c>
      <c r="D40" s="3">
        <v>12.33073908845874</v>
      </c>
      <c r="E40" s="3">
        <v>165.4186513883171</v>
      </c>
      <c r="F40" s="31"/>
      <c r="G40" s="35">
        <f t="shared" si="1"/>
        <v>8</v>
      </c>
      <c r="H40" s="3">
        <v>10.86226301740095</v>
      </c>
      <c r="I40" s="3">
        <v>142.60689520648754</v>
      </c>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2"/>
      <c r="AP40" s="1"/>
      <c r="AQ40" s="1"/>
      <c r="AR40" s="1"/>
      <c r="AS40" s="1"/>
      <c r="AT40" s="1"/>
      <c r="AU40" s="1"/>
      <c r="AV40" s="1"/>
      <c r="AW40" s="1"/>
      <c r="AX40" s="1"/>
      <c r="AY40" s="1"/>
      <c r="AZ40" s="1"/>
      <c r="BA40" s="1"/>
      <c r="BB40" s="1"/>
    </row>
    <row r="41" spans="1:73" s="2" customFormat="1" x14ac:dyDescent="0.25">
      <c r="A41" s="1"/>
      <c r="B41" s="30"/>
      <c r="C41" s="35">
        <f t="shared" si="0"/>
        <v>8.25</v>
      </c>
      <c r="D41" s="3">
        <v>14.278156170814496</v>
      </c>
      <c r="E41" s="3">
        <v>141.52697279348328</v>
      </c>
      <c r="F41" s="31"/>
      <c r="G41" s="35">
        <f t="shared" si="1"/>
        <v>8.25</v>
      </c>
      <c r="H41" s="3">
        <v>16.171823376128131</v>
      </c>
      <c r="I41" s="3">
        <v>277.66693984707445</v>
      </c>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2"/>
      <c r="AP41" s="1"/>
      <c r="AQ41" s="1"/>
      <c r="AR41" s="1"/>
      <c r="AS41" s="1"/>
      <c r="AT41" s="1"/>
      <c r="AU41" s="1"/>
      <c r="AV41" s="1"/>
      <c r="AW41" s="1"/>
      <c r="AX41" s="1"/>
      <c r="AY41" s="1"/>
      <c r="AZ41" s="1"/>
      <c r="BA41" s="1"/>
      <c r="BB41" s="1"/>
    </row>
    <row r="42" spans="1:73" s="2" customFormat="1" x14ac:dyDescent="0.25">
      <c r="A42" s="1"/>
      <c r="B42" s="30"/>
      <c r="C42" s="35">
        <f t="shared" si="0"/>
        <v>8.5</v>
      </c>
      <c r="D42" s="3">
        <v>12.868980399303943</v>
      </c>
      <c r="E42" s="3">
        <v>124.54850352359081</v>
      </c>
      <c r="F42" s="31"/>
      <c r="G42" s="35">
        <f t="shared" si="1"/>
        <v>8.5</v>
      </c>
      <c r="H42" s="3">
        <v>16.120950968682646</v>
      </c>
      <c r="I42" s="3">
        <v>170.50881019670626</v>
      </c>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2"/>
      <c r="AP42" s="1"/>
      <c r="AQ42" s="1"/>
      <c r="AR42" s="1"/>
      <c r="AS42" s="1"/>
      <c r="AT42" s="1"/>
      <c r="AU42" s="1"/>
      <c r="AV42" s="1"/>
      <c r="AW42" s="1"/>
      <c r="AX42" s="1"/>
      <c r="AY42" s="1"/>
      <c r="AZ42" s="1"/>
      <c r="BA42" s="1"/>
      <c r="BB42" s="1"/>
    </row>
    <row r="43" spans="1:73" s="2" customFormat="1" x14ac:dyDescent="0.25">
      <c r="A43" s="1"/>
      <c r="B43" s="30"/>
      <c r="C43" s="35">
        <f t="shared" si="0"/>
        <v>8.75</v>
      </c>
      <c r="D43" s="3">
        <v>15.562619187848023</v>
      </c>
      <c r="E43" s="3">
        <v>309.22011569488495</v>
      </c>
      <c r="F43" s="31"/>
      <c r="G43" s="35">
        <f t="shared" si="1"/>
        <v>8.75</v>
      </c>
      <c r="H43" s="3">
        <v>15.382780467357247</v>
      </c>
      <c r="I43" s="3">
        <v>266.11441520177635</v>
      </c>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2"/>
      <c r="AP43" s="1"/>
      <c r="AQ43" s="1"/>
      <c r="AR43" s="1"/>
      <c r="AS43" s="1"/>
      <c r="AT43" s="1"/>
      <c r="AU43" s="1"/>
      <c r="AV43" s="1"/>
      <c r="AW43" s="1"/>
      <c r="AX43" s="1"/>
      <c r="AY43" s="1"/>
      <c r="AZ43" s="1"/>
      <c r="BA43" s="1"/>
      <c r="BB43" s="1"/>
    </row>
    <row r="44" spans="1:73" s="2" customFormat="1" x14ac:dyDescent="0.25">
      <c r="A44" s="1"/>
      <c r="B44" s="30"/>
      <c r="C44" s="35">
        <f t="shared" si="0"/>
        <v>9</v>
      </c>
      <c r="D44" s="3">
        <v>13.427124490587817</v>
      </c>
      <c r="E44" s="3">
        <v>170.69118286702894</v>
      </c>
      <c r="F44" s="31"/>
      <c r="G44" s="35">
        <f t="shared" si="1"/>
        <v>9</v>
      </c>
      <c r="H44" s="3">
        <v>7.7112808918172373</v>
      </c>
      <c r="I44" s="3">
        <v>76.872413064430361</v>
      </c>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2"/>
      <c r="AP44" s="1"/>
      <c r="AQ44" s="1"/>
      <c r="AR44" s="1"/>
      <c r="AS44" s="1"/>
      <c r="AT44" s="1"/>
      <c r="AU44" s="1"/>
      <c r="AV44" s="1"/>
      <c r="AW44" s="1"/>
      <c r="AX44" s="1"/>
      <c r="AY44" s="1"/>
      <c r="AZ44" s="1"/>
      <c r="BA44" s="1"/>
      <c r="BB44" s="1"/>
    </row>
    <row r="45" spans="1:73" s="2" customFormat="1" x14ac:dyDescent="0.25">
      <c r="A45" s="1"/>
      <c r="B45" s="30"/>
      <c r="C45" s="35">
        <f t="shared" si="0"/>
        <v>9.25</v>
      </c>
      <c r="D45" s="3">
        <v>12.708949975226744</v>
      </c>
      <c r="E45" s="3">
        <v>183.39959172125668</v>
      </c>
      <c r="F45" s="31"/>
      <c r="G45" s="35">
        <f t="shared" si="1"/>
        <v>9.25</v>
      </c>
      <c r="H45" s="3">
        <v>16.077431568624469</v>
      </c>
      <c r="I45" s="3">
        <v>268.9863981607038</v>
      </c>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2"/>
      <c r="AP45" s="1"/>
      <c r="AQ45" s="1"/>
      <c r="AR45" s="1"/>
      <c r="AS45" s="1"/>
      <c r="AT45" s="1"/>
      <c r="AU45" s="1"/>
      <c r="AV45" s="1"/>
      <c r="AW45" s="1"/>
      <c r="AX45" s="1"/>
      <c r="AY45" s="1"/>
      <c r="AZ45" s="1"/>
      <c r="BA45" s="1"/>
      <c r="BB45" s="1"/>
    </row>
    <row r="46" spans="1:73" s="2" customFormat="1" x14ac:dyDescent="0.25">
      <c r="A46" s="1"/>
      <c r="B46" s="30"/>
      <c r="C46" s="35">
        <f t="shared" si="0"/>
        <v>9.5</v>
      </c>
      <c r="D46" s="3">
        <v>12.553965544471966</v>
      </c>
      <c r="E46" s="3">
        <v>162.98447744980081</v>
      </c>
      <c r="F46" s="31"/>
      <c r="G46" s="35">
        <f t="shared" si="1"/>
        <v>9.5</v>
      </c>
      <c r="H46" s="3">
        <v>9.4406396000695825</v>
      </c>
      <c r="I46" s="3">
        <v>92.329752926757294</v>
      </c>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2"/>
      <c r="AP46" s="1"/>
      <c r="AQ46" s="1"/>
      <c r="AR46" s="1"/>
      <c r="AS46" s="1"/>
      <c r="AT46" s="1"/>
      <c r="AU46" s="1"/>
      <c r="AV46" s="1"/>
      <c r="AW46" s="1"/>
      <c r="AX46" s="1"/>
      <c r="AY46" s="1"/>
      <c r="AZ46" s="1"/>
      <c r="BA46" s="1"/>
      <c r="BB46" s="1"/>
    </row>
    <row r="47" spans="1:73" s="2" customFormat="1" x14ac:dyDescent="0.25">
      <c r="A47" s="1"/>
      <c r="B47" s="30"/>
      <c r="C47" s="35">
        <f t="shared" si="0"/>
        <v>9.75</v>
      </c>
      <c r="D47" s="3">
        <v>12.763273165005735</v>
      </c>
      <c r="E47" s="3">
        <v>151.32037270125286</v>
      </c>
      <c r="F47" s="31"/>
      <c r="G47" s="35">
        <f t="shared" si="1"/>
        <v>9.75</v>
      </c>
      <c r="H47" s="3">
        <v>3.8851146935188723</v>
      </c>
      <c r="I47" s="3">
        <v>73.711357000688196</v>
      </c>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2"/>
      <c r="AP47" s="1"/>
      <c r="AQ47" s="1"/>
      <c r="AR47" s="1"/>
      <c r="AS47" s="1"/>
      <c r="AT47" s="1"/>
      <c r="AU47" s="1"/>
      <c r="AV47" s="1"/>
      <c r="AW47" s="1"/>
      <c r="AX47" s="1"/>
      <c r="AY47" s="1"/>
      <c r="AZ47" s="1"/>
      <c r="BA47" s="1"/>
      <c r="BB47" s="1"/>
    </row>
    <row r="48" spans="1:73" s="2" customFormat="1" x14ac:dyDescent="0.25">
      <c r="A48" s="1"/>
      <c r="B48" s="30"/>
      <c r="C48" s="35">
        <f t="shared" si="0"/>
        <v>10</v>
      </c>
      <c r="D48" s="3">
        <v>11.954584226735317</v>
      </c>
      <c r="E48" s="3">
        <v>151.6524715557932</v>
      </c>
      <c r="F48" s="31"/>
      <c r="G48" s="35">
        <f t="shared" si="1"/>
        <v>10</v>
      </c>
      <c r="H48" s="3">
        <v>17.160901719695648</v>
      </c>
      <c r="I48" s="3">
        <v>123.99670162342019</v>
      </c>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2"/>
      <c r="AP48" s="1"/>
      <c r="AQ48" s="1"/>
      <c r="AR48" s="1"/>
      <c r="AS48" s="1"/>
      <c r="AT48" s="1"/>
      <c r="AU48" s="1"/>
      <c r="AV48" s="1"/>
      <c r="AW48" s="1"/>
      <c r="AX48" s="1"/>
      <c r="AY48" s="1"/>
      <c r="AZ48" s="1"/>
      <c r="BA48" s="1"/>
      <c r="BB48" s="1"/>
    </row>
    <row r="49" spans="1:54" s="2" customFormat="1" x14ac:dyDescent="0.25">
      <c r="A49" s="1"/>
      <c r="B49" s="30"/>
      <c r="C49" s="35">
        <f t="shared" si="0"/>
        <v>10.25</v>
      </c>
      <c r="D49" s="3">
        <v>11.105355149311091</v>
      </c>
      <c r="E49" s="3">
        <v>73.913730617446447</v>
      </c>
      <c r="F49" s="31"/>
      <c r="G49" s="35">
        <f t="shared" si="1"/>
        <v>10.25</v>
      </c>
      <c r="H49" s="3">
        <v>13.949285695244104</v>
      </c>
      <c r="I49" s="3">
        <v>123.95308243797234</v>
      </c>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2"/>
      <c r="AP49" s="1"/>
      <c r="AQ49" s="1"/>
      <c r="AR49" s="1"/>
      <c r="AS49" s="1"/>
      <c r="AT49" s="1"/>
      <c r="AU49" s="1"/>
      <c r="AV49" s="1"/>
      <c r="AW49" s="1"/>
      <c r="AX49" s="1"/>
      <c r="AY49" s="1"/>
      <c r="AZ49" s="1"/>
      <c r="BA49" s="1"/>
      <c r="BB49" s="1"/>
    </row>
    <row r="50" spans="1:54" s="2" customFormat="1" x14ac:dyDescent="0.25">
      <c r="A50" s="1"/>
      <c r="B50" s="30"/>
      <c r="C50" s="35">
        <f t="shared" si="0"/>
        <v>10.5</v>
      </c>
      <c r="D50" s="3">
        <v>11.862623411823808</v>
      </c>
      <c r="E50" s="3">
        <v>112.13560467090251</v>
      </c>
      <c r="F50" s="31"/>
      <c r="G50" s="35">
        <f t="shared" si="1"/>
        <v>10.5</v>
      </c>
      <c r="H50" s="3">
        <v>14.839384495970625</v>
      </c>
      <c r="I50" s="3">
        <v>224.43398507458227</v>
      </c>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2"/>
      <c r="AP50" s="1"/>
      <c r="AQ50" s="1"/>
      <c r="AR50" s="1"/>
      <c r="AS50" s="1"/>
      <c r="AT50" s="1"/>
      <c r="AU50" s="1"/>
      <c r="AV50" s="1"/>
      <c r="AW50" s="1"/>
      <c r="AX50" s="1"/>
      <c r="AY50" s="1"/>
      <c r="AZ50" s="1"/>
      <c r="BA50" s="1"/>
      <c r="BB50" s="1"/>
    </row>
    <row r="51" spans="1:54" s="2" customFormat="1" x14ac:dyDescent="0.25">
      <c r="A51" s="1"/>
      <c r="B51" s="30"/>
      <c r="C51" s="35">
        <f t="shared" si="0"/>
        <v>10.75</v>
      </c>
      <c r="D51" s="3">
        <v>14.219577015858812</v>
      </c>
      <c r="E51" s="3">
        <v>308.43912195352647</v>
      </c>
      <c r="F51" s="31"/>
      <c r="G51" s="35">
        <f t="shared" si="1"/>
        <v>10.75</v>
      </c>
      <c r="H51" s="3">
        <v>10.09591670089649</v>
      </c>
      <c r="I51" s="3">
        <v>91.410922977126063</v>
      </c>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2"/>
      <c r="AP51" s="1"/>
      <c r="AQ51" s="1"/>
      <c r="AR51" s="1"/>
      <c r="AS51" s="1"/>
      <c r="AT51" s="1"/>
      <c r="AU51" s="1"/>
      <c r="AV51" s="1"/>
      <c r="AW51" s="1"/>
      <c r="AX51" s="1"/>
      <c r="AY51" s="1"/>
      <c r="AZ51" s="1"/>
      <c r="BA51" s="1"/>
      <c r="BB51" s="1"/>
    </row>
    <row r="52" spans="1:54" s="2" customFormat="1" x14ac:dyDescent="0.25">
      <c r="A52" s="1"/>
      <c r="B52" s="30"/>
      <c r="C52" s="35">
        <f t="shared" si="0"/>
        <v>11</v>
      </c>
      <c r="D52" s="3">
        <v>15.614716876974972</v>
      </c>
      <c r="E52" s="3">
        <v>336.9190062472212</v>
      </c>
      <c r="F52" s="31"/>
      <c r="G52" s="35">
        <f t="shared" si="1"/>
        <v>11</v>
      </c>
      <c r="H52" s="3">
        <v>9.9153066382286354</v>
      </c>
      <c r="I52" s="3">
        <v>121.33976692416189</v>
      </c>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2"/>
      <c r="AP52" s="1"/>
      <c r="AQ52" s="1"/>
      <c r="AR52" s="1"/>
      <c r="AS52" s="1"/>
      <c r="AT52" s="1"/>
      <c r="AU52" s="1"/>
      <c r="AV52" s="1"/>
      <c r="AW52" s="1"/>
      <c r="AX52" s="1"/>
      <c r="AY52" s="1"/>
      <c r="AZ52" s="1"/>
      <c r="BA52" s="1"/>
      <c r="BB52" s="1"/>
    </row>
    <row r="53" spans="1:54" s="2" customFormat="1" x14ac:dyDescent="0.25">
      <c r="A53" s="1"/>
      <c r="B53" s="30"/>
      <c r="C53" s="35">
        <f t="shared" si="0"/>
        <v>11.25</v>
      </c>
      <c r="D53" s="3">
        <v>16.413719730265708</v>
      </c>
      <c r="E53" s="3">
        <v>173.42084962997654</v>
      </c>
      <c r="F53" s="31"/>
      <c r="G53" s="35">
        <f t="shared" si="1"/>
        <v>11.25</v>
      </c>
      <c r="H53" s="3">
        <v>17.901925091496775</v>
      </c>
      <c r="I53" s="3">
        <v>263.62963042915476</v>
      </c>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2"/>
      <c r="AP53" s="1"/>
      <c r="AQ53" s="1"/>
      <c r="AR53" s="1"/>
      <c r="AS53" s="1"/>
      <c r="AT53" s="1"/>
      <c r="AU53" s="1"/>
      <c r="AV53" s="1"/>
      <c r="AW53" s="1"/>
      <c r="AX53" s="1"/>
      <c r="AY53" s="1"/>
      <c r="AZ53" s="1"/>
      <c r="BA53" s="1"/>
      <c r="BB53" s="1"/>
    </row>
    <row r="54" spans="1:54" s="2" customFormat="1" x14ac:dyDescent="0.25">
      <c r="A54" s="1"/>
      <c r="B54" s="30"/>
      <c r="C54" s="35">
        <f t="shared" si="0"/>
        <v>11.5</v>
      </c>
      <c r="D54" s="3">
        <v>12.353743489607435</v>
      </c>
      <c r="E54" s="3">
        <v>184.44583586193761</v>
      </c>
      <c r="F54" s="31"/>
      <c r="G54" s="35">
        <f t="shared" si="1"/>
        <v>11.5</v>
      </c>
      <c r="H54" s="3">
        <v>7.2702542836369153</v>
      </c>
      <c r="I54" s="3">
        <v>58.158879935830726</v>
      </c>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2"/>
      <c r="AP54" s="1"/>
      <c r="AQ54" s="1"/>
      <c r="AR54" s="1"/>
      <c r="AS54" s="1"/>
      <c r="AT54" s="1"/>
      <c r="AU54" s="1"/>
      <c r="AV54" s="1"/>
      <c r="AW54" s="1"/>
      <c r="AX54" s="1"/>
      <c r="AY54" s="1"/>
      <c r="AZ54" s="1"/>
      <c r="BA54" s="1"/>
      <c r="BB54" s="1"/>
    </row>
    <row r="55" spans="1:54" s="2" customFormat="1" x14ac:dyDescent="0.25">
      <c r="A55" s="1"/>
      <c r="B55" s="30"/>
      <c r="C55" s="35">
        <f t="shared" si="0"/>
        <v>11.75</v>
      </c>
      <c r="D55" s="3">
        <v>12.189976144750005</v>
      </c>
      <c r="E55" s="3">
        <v>142.26878568300415</v>
      </c>
      <c r="F55" s="31"/>
      <c r="G55" s="35">
        <f t="shared" si="1"/>
        <v>11.75</v>
      </c>
      <c r="H55" s="3">
        <v>8.4511252658495053</v>
      </c>
      <c r="I55" s="3">
        <v>137.09194503724805</v>
      </c>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2"/>
      <c r="AP55" s="1"/>
      <c r="AQ55" s="1"/>
      <c r="AR55" s="1"/>
      <c r="AS55" s="1"/>
      <c r="AT55" s="1"/>
      <c r="AU55" s="1"/>
      <c r="AV55" s="1"/>
      <c r="AW55" s="1"/>
      <c r="AX55" s="1"/>
      <c r="AY55" s="1"/>
      <c r="AZ55" s="1"/>
      <c r="BA55" s="1"/>
      <c r="BB55" s="1"/>
    </row>
    <row r="56" spans="1:54" s="2" customFormat="1" x14ac:dyDescent="0.25">
      <c r="A56" s="1"/>
      <c r="B56" s="30"/>
      <c r="C56" s="35">
        <f t="shared" si="0"/>
        <v>12</v>
      </c>
      <c r="D56" s="3">
        <v>9.4140394232450451</v>
      </c>
      <c r="E56" s="3">
        <v>127.97222862248887</v>
      </c>
      <c r="F56" s="31"/>
      <c r="G56" s="35">
        <f t="shared" si="1"/>
        <v>12</v>
      </c>
      <c r="H56" s="3">
        <v>19.334753443172723</v>
      </c>
      <c r="I56" s="3">
        <v>421.42731832326689</v>
      </c>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2"/>
      <c r="AP56" s="1"/>
      <c r="AQ56" s="1"/>
      <c r="AR56" s="1"/>
      <c r="AS56" s="1"/>
      <c r="AT56" s="1"/>
      <c r="AU56" s="1"/>
      <c r="AV56" s="1"/>
      <c r="AW56" s="1"/>
      <c r="AX56" s="1"/>
      <c r="AY56" s="1"/>
      <c r="AZ56" s="1"/>
      <c r="BA56" s="1"/>
      <c r="BB56" s="1"/>
    </row>
    <row r="57" spans="1:54" s="2" customFormat="1" x14ac:dyDescent="0.25">
      <c r="A57" s="1"/>
      <c r="B57" s="30"/>
      <c r="C57" s="35">
        <f t="shared" si="0"/>
        <v>12.25</v>
      </c>
      <c r="D57" s="3">
        <v>16.564269043311004</v>
      </c>
      <c r="E57" s="3">
        <v>181.48513580998841</v>
      </c>
      <c r="F57" s="31"/>
      <c r="G57" s="35">
        <f t="shared" si="1"/>
        <v>12.25</v>
      </c>
      <c r="H57" s="3">
        <v>9.541088653829517</v>
      </c>
      <c r="I57" s="3">
        <v>83.237556017032901</v>
      </c>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2"/>
      <c r="AP57" s="1"/>
      <c r="AQ57" s="1"/>
      <c r="AR57" s="1"/>
      <c r="AS57" s="1"/>
      <c r="AT57" s="1"/>
      <c r="AU57" s="1"/>
      <c r="AV57" s="1"/>
      <c r="AW57" s="1"/>
      <c r="AX57" s="1"/>
      <c r="AY57" s="1"/>
      <c r="AZ57" s="1"/>
      <c r="BA57" s="1"/>
      <c r="BB57" s="1"/>
    </row>
    <row r="58" spans="1:54" s="2" customFormat="1" x14ac:dyDescent="0.25">
      <c r="A58" s="1"/>
      <c r="B58" s="30"/>
      <c r="C58" s="35">
        <f t="shared" si="0"/>
        <v>12.5</v>
      </c>
      <c r="D58" s="3">
        <v>12.280575543541959</v>
      </c>
      <c r="E58" s="3">
        <v>216.51995014661406</v>
      </c>
      <c r="F58" s="31"/>
      <c r="G58" s="35">
        <f t="shared" si="1"/>
        <v>12.5</v>
      </c>
      <c r="H58" s="3">
        <v>14.042801430481349</v>
      </c>
      <c r="I58" s="3">
        <v>127.3501106455977</v>
      </c>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2"/>
      <c r="AP58" s="1"/>
      <c r="AQ58" s="1"/>
      <c r="AR58" s="1"/>
      <c r="AS58" s="1"/>
      <c r="AT58" s="1"/>
      <c r="AU58" s="1"/>
      <c r="AV58" s="1"/>
      <c r="AW58" s="1"/>
      <c r="AX58" s="1"/>
      <c r="AY58" s="1"/>
      <c r="AZ58" s="1"/>
      <c r="BA58" s="1"/>
      <c r="BB58" s="1"/>
    </row>
    <row r="59" spans="1:54" s="2" customFormat="1" x14ac:dyDescent="0.25">
      <c r="A59" s="1"/>
      <c r="B59" s="30"/>
      <c r="C59" s="35">
        <f t="shared" si="0"/>
        <v>12.75</v>
      </c>
      <c r="D59" s="3">
        <v>18.361064136573763</v>
      </c>
      <c r="E59" s="3">
        <v>339.58934321105278</v>
      </c>
      <c r="F59" s="31"/>
      <c r="G59" s="35">
        <f t="shared" si="1"/>
        <v>12.75</v>
      </c>
      <c r="H59" s="3">
        <v>14.836063931541458</v>
      </c>
      <c r="I59" s="3">
        <v>140.37576848917692</v>
      </c>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2"/>
      <c r="AP59" s="1"/>
      <c r="AQ59" s="1"/>
      <c r="AR59" s="1"/>
      <c r="AS59" s="1"/>
      <c r="AT59" s="1"/>
      <c r="AU59" s="1"/>
      <c r="AV59" s="1"/>
      <c r="AW59" s="1"/>
      <c r="AX59" s="1"/>
      <c r="AY59" s="1"/>
      <c r="AZ59" s="1"/>
      <c r="BA59" s="1"/>
      <c r="BB59" s="1"/>
    </row>
    <row r="60" spans="1:54" s="2" customFormat="1" x14ac:dyDescent="0.25">
      <c r="A60" s="1"/>
      <c r="B60" s="30"/>
      <c r="C60" s="35">
        <f t="shared" si="0"/>
        <v>13</v>
      </c>
      <c r="D60" s="3">
        <v>5.7934774078906939</v>
      </c>
      <c r="E60" s="3">
        <v>103.42136756612214</v>
      </c>
      <c r="F60" s="31"/>
      <c r="G60" s="35">
        <f t="shared" si="1"/>
        <v>13</v>
      </c>
      <c r="H60" s="3">
        <v>13.026668013040803</v>
      </c>
      <c r="I60" s="3">
        <v>136.70086321171294</v>
      </c>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2"/>
      <c r="AP60" s="1"/>
      <c r="AQ60" s="1"/>
      <c r="AR60" s="1"/>
      <c r="AS60" s="1"/>
      <c r="AT60" s="1"/>
      <c r="AU60" s="1"/>
      <c r="AV60" s="1"/>
      <c r="AW60" s="1"/>
      <c r="AX60" s="1"/>
      <c r="AY60" s="1"/>
      <c r="AZ60" s="1"/>
      <c r="BA60" s="1"/>
      <c r="BB60" s="1"/>
    </row>
    <row r="61" spans="1:54" s="2" customFormat="1" x14ac:dyDescent="0.25">
      <c r="A61" s="1"/>
      <c r="B61" s="30"/>
      <c r="C61" s="35">
        <f t="shared" si="0"/>
        <v>13.25</v>
      </c>
      <c r="D61" s="3">
        <v>12.551735560079567</v>
      </c>
      <c r="E61" s="3">
        <v>93.466811831222685</v>
      </c>
      <c r="F61" s="31"/>
      <c r="G61" s="35">
        <f t="shared" si="1"/>
        <v>13.25</v>
      </c>
      <c r="H61" s="3">
        <v>22.410188638443003</v>
      </c>
      <c r="I61" s="3">
        <v>343.00051686081491</v>
      </c>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2"/>
      <c r="AP61" s="1"/>
      <c r="AQ61" s="1"/>
      <c r="AR61" s="1"/>
      <c r="AS61" s="1"/>
      <c r="AT61" s="1"/>
      <c r="AU61" s="1"/>
      <c r="AV61" s="1"/>
      <c r="AW61" s="1"/>
      <c r="AX61" s="1"/>
      <c r="AY61" s="1"/>
      <c r="AZ61" s="1"/>
      <c r="BA61" s="1"/>
      <c r="BB61" s="1"/>
    </row>
    <row r="62" spans="1:54" s="2" customFormat="1" x14ac:dyDescent="0.25">
      <c r="A62" s="1"/>
      <c r="B62" s="30"/>
      <c r="C62" s="35">
        <f t="shared" si="0"/>
        <v>13.5</v>
      </c>
      <c r="D62" s="3">
        <v>12.501724011553572</v>
      </c>
      <c r="E62" s="3">
        <v>149.01986014039352</v>
      </c>
      <c r="F62" s="31"/>
      <c r="G62" s="35">
        <f t="shared" si="1"/>
        <v>13.5</v>
      </c>
      <c r="H62" s="3">
        <v>9.7012701715460121</v>
      </c>
      <c r="I62" s="3">
        <v>113.21322640530842</v>
      </c>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2"/>
      <c r="AP62" s="1"/>
      <c r="AQ62" s="1"/>
      <c r="AR62" s="1"/>
      <c r="AS62" s="1"/>
      <c r="AT62" s="1"/>
      <c r="AU62" s="1"/>
      <c r="AV62" s="1"/>
      <c r="AW62" s="1"/>
      <c r="AX62" s="1"/>
      <c r="AY62" s="1"/>
      <c r="AZ62" s="1"/>
      <c r="BA62" s="1"/>
      <c r="BB62" s="1"/>
    </row>
    <row r="63" spans="1:54" s="2" customFormat="1" x14ac:dyDescent="0.25">
      <c r="A63" s="1"/>
      <c r="B63" s="30"/>
      <c r="C63" s="35">
        <f t="shared" si="0"/>
        <v>13.75</v>
      </c>
      <c r="D63" s="3">
        <v>14.858849479918394</v>
      </c>
      <c r="E63" s="3">
        <v>257.27565592249067</v>
      </c>
      <c r="F63" s="31"/>
      <c r="G63" s="35">
        <f t="shared" si="1"/>
        <v>13.75</v>
      </c>
      <c r="H63" s="3">
        <v>0</v>
      </c>
      <c r="I63" s="3">
        <v>66.439117203075753</v>
      </c>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2"/>
      <c r="AP63" s="1"/>
      <c r="AQ63" s="1"/>
      <c r="AR63" s="1"/>
      <c r="AS63" s="1"/>
      <c r="AT63" s="1"/>
      <c r="AU63" s="1"/>
      <c r="AV63" s="1"/>
      <c r="AW63" s="1"/>
      <c r="AX63" s="1"/>
      <c r="AY63" s="1"/>
      <c r="AZ63" s="1"/>
      <c r="BA63" s="1"/>
      <c r="BB63" s="1"/>
    </row>
    <row r="64" spans="1:54" s="2" customFormat="1" x14ac:dyDescent="0.25">
      <c r="A64" s="1"/>
      <c r="B64" s="30"/>
      <c r="C64" s="35">
        <f t="shared" si="0"/>
        <v>14</v>
      </c>
      <c r="D64" s="3">
        <v>11.196585507994818</v>
      </c>
      <c r="E64" s="3">
        <v>211.6902253188716</v>
      </c>
      <c r="F64" s="31"/>
      <c r="G64" s="35">
        <f t="shared" si="1"/>
        <v>14</v>
      </c>
      <c r="H64" s="3">
        <v>15.02702177640869</v>
      </c>
      <c r="I64" s="3">
        <v>78.082805807541632</v>
      </c>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2"/>
      <c r="AP64" s="1"/>
      <c r="AQ64" s="1"/>
      <c r="AR64" s="1"/>
      <c r="AS64" s="1"/>
      <c r="AT64" s="1"/>
      <c r="AU64" s="1"/>
      <c r="AV64" s="1"/>
      <c r="AW64" s="1"/>
      <c r="AX64" s="1"/>
      <c r="AY64" s="1"/>
      <c r="AZ64" s="1"/>
      <c r="BA64" s="1"/>
      <c r="BB64" s="1"/>
    </row>
    <row r="65" spans="1:54" s="2" customFormat="1" x14ac:dyDescent="0.25">
      <c r="A65" s="1"/>
      <c r="B65" s="30"/>
      <c r="C65" s="35">
        <f t="shared" si="0"/>
        <v>14.25</v>
      </c>
      <c r="D65" s="3">
        <v>18.497249811848448</v>
      </c>
      <c r="E65" s="3">
        <v>560.42044383946882</v>
      </c>
      <c r="F65" s="31"/>
      <c r="G65" s="35">
        <f t="shared" si="1"/>
        <v>14.25</v>
      </c>
      <c r="H65" s="3">
        <v>15.237957383191628</v>
      </c>
      <c r="I65" s="3">
        <v>189.64031947847016</v>
      </c>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2"/>
      <c r="AP65" s="1"/>
      <c r="AQ65" s="1"/>
      <c r="AR65" s="1"/>
      <c r="AS65" s="1"/>
      <c r="AT65" s="1"/>
      <c r="AU65" s="1"/>
      <c r="AV65" s="1"/>
      <c r="AW65" s="1"/>
      <c r="AX65" s="1"/>
      <c r="AY65" s="1"/>
      <c r="AZ65" s="1"/>
      <c r="BA65" s="1"/>
      <c r="BB65" s="1"/>
    </row>
    <row r="66" spans="1:54" s="2" customFormat="1" x14ac:dyDescent="0.25">
      <c r="A66" s="1"/>
      <c r="B66" s="30"/>
      <c r="C66" s="35">
        <f t="shared" si="0"/>
        <v>14.5</v>
      </c>
      <c r="D66" s="3">
        <v>14.248480154089417</v>
      </c>
      <c r="E66" s="3">
        <v>212.15640839831644</v>
      </c>
      <c r="F66" s="31"/>
      <c r="G66" s="35">
        <f t="shared" si="1"/>
        <v>14.5</v>
      </c>
      <c r="H66" s="3">
        <v>10.200585576745922</v>
      </c>
      <c r="I66" s="3">
        <v>121.65652831320587</v>
      </c>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2"/>
      <c r="AP66" s="1"/>
      <c r="AQ66" s="1"/>
      <c r="AR66" s="1"/>
      <c r="AS66" s="1"/>
      <c r="AT66" s="1"/>
      <c r="AU66" s="1"/>
      <c r="AV66" s="1"/>
      <c r="AW66" s="1"/>
      <c r="AX66" s="1"/>
      <c r="AY66" s="1"/>
      <c r="AZ66" s="1"/>
      <c r="BA66" s="1"/>
      <c r="BB66" s="1"/>
    </row>
    <row r="67" spans="1:54" s="2" customFormat="1" ht="18.75" x14ac:dyDescent="0.3">
      <c r="A67" s="1"/>
      <c r="B67" s="30"/>
      <c r="C67" s="35">
        <f t="shared" si="0"/>
        <v>14.75</v>
      </c>
      <c r="D67" s="3">
        <v>9.5552445497218237</v>
      </c>
      <c r="E67" s="3">
        <v>179.21795173601862</v>
      </c>
      <c r="F67" s="31"/>
      <c r="G67" s="35">
        <f t="shared" si="1"/>
        <v>14.75</v>
      </c>
      <c r="H67" s="3">
        <v>15.298611007935904</v>
      </c>
      <c r="I67" s="3">
        <v>161.45891515358034</v>
      </c>
      <c r="J67" s="31"/>
      <c r="K67" s="65" t="s">
        <v>18</v>
      </c>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2"/>
      <c r="AP67" s="1"/>
      <c r="AQ67" s="1"/>
      <c r="AR67" s="1"/>
      <c r="AS67" s="1"/>
      <c r="AT67" s="1"/>
      <c r="AU67" s="1"/>
      <c r="AV67" s="1"/>
      <c r="AW67" s="1"/>
      <c r="AX67" s="1"/>
      <c r="AY67" s="1"/>
      <c r="AZ67" s="1"/>
      <c r="BA67" s="1"/>
      <c r="BB67" s="1"/>
    </row>
    <row r="68" spans="1:54" s="2" customFormat="1" ht="15.75" thickBot="1" x14ac:dyDescent="0.3">
      <c r="A68" s="1"/>
      <c r="B68" s="30"/>
      <c r="C68" s="35">
        <f t="shared" si="0"/>
        <v>15</v>
      </c>
      <c r="D68" s="3">
        <v>11.55319412391245</v>
      </c>
      <c r="E68" s="3">
        <v>131.96095406867656</v>
      </c>
      <c r="F68" s="31"/>
      <c r="G68" s="35">
        <f t="shared" si="1"/>
        <v>15</v>
      </c>
      <c r="H68" s="3">
        <v>4.7436468349304342</v>
      </c>
      <c r="I68" s="3">
        <v>72.003055998992892</v>
      </c>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2"/>
      <c r="AP68" s="1"/>
      <c r="AQ68" s="1"/>
      <c r="AR68" s="1"/>
      <c r="AS68" s="1"/>
      <c r="AT68" s="1"/>
      <c r="AU68" s="1"/>
      <c r="AV68" s="1"/>
      <c r="AW68" s="1"/>
      <c r="AX68" s="1"/>
      <c r="AY68" s="1"/>
      <c r="AZ68" s="1"/>
      <c r="BA68" s="1"/>
      <c r="BB68" s="1"/>
    </row>
    <row r="69" spans="1:54" s="2" customFormat="1" x14ac:dyDescent="0.25">
      <c r="A69" s="1"/>
      <c r="B69" s="30"/>
      <c r="C69" s="35">
        <f t="shared" si="0"/>
        <v>15.25</v>
      </c>
      <c r="D69" s="3">
        <v>14.37015210514908</v>
      </c>
      <c r="E69" s="3">
        <v>180.86977688295846</v>
      </c>
      <c r="F69" s="31"/>
      <c r="G69" s="35">
        <f t="shared" si="1"/>
        <v>15.25</v>
      </c>
      <c r="H69" s="3">
        <v>15.602353455959058</v>
      </c>
      <c r="I69" s="3">
        <v>204.07911849114942</v>
      </c>
      <c r="J69" s="31"/>
      <c r="K69" s="31"/>
      <c r="L69" s="55" t="s">
        <v>12</v>
      </c>
      <c r="M69" s="56"/>
      <c r="N69" s="56" t="s">
        <v>17</v>
      </c>
      <c r="O69" s="57"/>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2"/>
      <c r="AP69" s="1"/>
      <c r="AQ69" s="1"/>
      <c r="AR69" s="1"/>
      <c r="AS69" s="1"/>
      <c r="AT69" s="1"/>
      <c r="AU69" s="1"/>
      <c r="AV69" s="1"/>
      <c r="AW69" s="1"/>
      <c r="AX69" s="1"/>
      <c r="AY69" s="1"/>
      <c r="AZ69" s="1"/>
      <c r="BA69" s="1"/>
      <c r="BB69" s="1"/>
    </row>
    <row r="70" spans="1:54" s="2" customFormat="1" ht="15.75" thickBot="1" x14ac:dyDescent="0.3">
      <c r="A70" s="1"/>
      <c r="B70" s="30"/>
      <c r="C70" s="35">
        <f t="shared" si="0"/>
        <v>15.5</v>
      </c>
      <c r="D70" s="3">
        <v>9.4044791484771668</v>
      </c>
      <c r="E70" s="3">
        <v>105.22996843274116</v>
      </c>
      <c r="F70" s="31"/>
      <c r="G70" s="35">
        <f t="shared" si="1"/>
        <v>15.5</v>
      </c>
      <c r="H70" s="3">
        <v>12.437209843624681</v>
      </c>
      <c r="I70" s="3">
        <v>139.80547411597209</v>
      </c>
      <c r="J70" s="31"/>
      <c r="K70" s="31"/>
      <c r="L70" s="58" t="s">
        <v>14</v>
      </c>
      <c r="M70" s="59" t="s">
        <v>15</v>
      </c>
      <c r="N70" s="59" t="s">
        <v>25</v>
      </c>
      <c r="O70" s="60" t="s">
        <v>15</v>
      </c>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2"/>
      <c r="AP70" s="1"/>
      <c r="AQ70" s="1"/>
      <c r="AR70" s="1"/>
      <c r="AS70" s="1"/>
      <c r="AT70" s="1"/>
      <c r="AU70" s="1"/>
      <c r="AV70" s="1"/>
      <c r="AW70" s="1"/>
      <c r="AX70" s="1"/>
      <c r="AY70" s="1"/>
      <c r="AZ70" s="1"/>
      <c r="BA70" s="1"/>
      <c r="BB70" s="1"/>
    </row>
    <row r="71" spans="1:54" s="2" customFormat="1" x14ac:dyDescent="0.25">
      <c r="A71" s="1"/>
      <c r="B71" s="30"/>
      <c r="C71" s="35">
        <f t="shared" si="0"/>
        <v>15.75</v>
      </c>
      <c r="D71" s="3">
        <v>11.063336862609871</v>
      </c>
      <c r="E71" s="3">
        <v>191.77037026318428</v>
      </c>
      <c r="F71" s="31"/>
      <c r="G71" s="35">
        <f t="shared" si="1"/>
        <v>15.75</v>
      </c>
      <c r="H71" s="3">
        <v>15.740440812646371</v>
      </c>
      <c r="I71" s="3">
        <v>223.07208133234604</v>
      </c>
      <c r="J71" s="31"/>
      <c r="K71" s="77" t="s">
        <v>19</v>
      </c>
      <c r="L71" s="68">
        <f>MIN(D9:D112)</f>
        <v>1.6838407535318582</v>
      </c>
      <c r="M71" s="69">
        <f>MIN(E9:E112)</f>
        <v>38.40423770488475</v>
      </c>
      <c r="N71" s="69">
        <f>MIN(H9:H112)</f>
        <v>0</v>
      </c>
      <c r="O71" s="70">
        <f>MIN(I9:I112)</f>
        <v>55.950953804529767</v>
      </c>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2"/>
      <c r="AP71" s="1"/>
      <c r="AQ71" s="1"/>
      <c r="AR71" s="1"/>
      <c r="AS71" s="1"/>
      <c r="AT71" s="1"/>
      <c r="AU71" s="1"/>
      <c r="AV71" s="1"/>
      <c r="AW71" s="1"/>
      <c r="AX71" s="1"/>
      <c r="AY71" s="1"/>
      <c r="AZ71" s="1"/>
      <c r="BA71" s="1"/>
      <c r="BB71" s="1"/>
    </row>
    <row r="72" spans="1:54" s="2" customFormat="1" x14ac:dyDescent="0.25">
      <c r="A72" s="1"/>
      <c r="B72" s="30"/>
      <c r="C72" s="35">
        <f t="shared" si="0"/>
        <v>16</v>
      </c>
      <c r="D72" s="3">
        <v>18.434901433788657</v>
      </c>
      <c r="E72" s="3">
        <v>237.96390249549313</v>
      </c>
      <c r="F72" s="31"/>
      <c r="G72" s="35">
        <f t="shared" si="1"/>
        <v>16</v>
      </c>
      <c r="H72" s="3">
        <v>9.4653625565559381</v>
      </c>
      <c r="I72" s="3">
        <v>82.844201488284284</v>
      </c>
      <c r="J72" s="31"/>
      <c r="K72" s="78" t="s">
        <v>20</v>
      </c>
      <c r="L72" s="71">
        <f>_xlfn.PERCENTILE.EXC(D9:D112,0.25)</f>
        <v>10.748317559185207</v>
      </c>
      <c r="M72" s="54">
        <f>_xlfn.PERCENTILE.EXC(E9:E112,0.25)</f>
        <v>124.55020976555967</v>
      </c>
      <c r="N72" s="54">
        <f>_xlfn.PERCENTILE.EXC(H9:H112,0.25)</f>
        <v>10.693034813528371</v>
      </c>
      <c r="O72" s="72">
        <f>_xlfn.PERCENTILE.EXC(I9:I112,0.25)</f>
        <v>96.706975068366233</v>
      </c>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2"/>
      <c r="AP72" s="1"/>
      <c r="AQ72" s="1"/>
      <c r="AR72" s="1"/>
      <c r="AS72" s="1"/>
      <c r="AT72" s="1"/>
      <c r="AU72" s="1"/>
      <c r="AV72" s="1"/>
      <c r="AW72" s="1"/>
      <c r="AX72" s="1"/>
      <c r="AY72" s="1"/>
      <c r="AZ72" s="1"/>
      <c r="BA72" s="1"/>
      <c r="BB72" s="1"/>
    </row>
    <row r="73" spans="1:54" s="2" customFormat="1" x14ac:dyDescent="0.25">
      <c r="A73" s="1"/>
      <c r="B73" s="30"/>
      <c r="C73" s="35">
        <f t="shared" si="0"/>
        <v>16.25</v>
      </c>
      <c r="D73" s="3">
        <v>18.728303757858903</v>
      </c>
      <c r="E73" s="3">
        <v>245.92745589462041</v>
      </c>
      <c r="F73" s="31"/>
      <c r="G73" s="35">
        <f t="shared" si="1"/>
        <v>16.25</v>
      </c>
      <c r="H73" s="3">
        <v>11.422891271333272</v>
      </c>
      <c r="I73" s="3">
        <v>173.70575637025294</v>
      </c>
      <c r="J73" s="31"/>
      <c r="K73" s="78" t="s">
        <v>21</v>
      </c>
      <c r="L73" s="71">
        <f>_xlfn.PERCENTILE.EXC(D9:D112,0.5)</f>
        <v>12.342241289033087</v>
      </c>
      <c r="M73" s="54">
        <f>_xlfn.PERCENTILE.EXC(E9:E112,0.5)</f>
        <v>164.80976921851783</v>
      </c>
      <c r="N73" s="54">
        <f>_xlfn.PERCENTILE.EXC(H9:H112,0.5)</f>
        <v>13.194463609213848</v>
      </c>
      <c r="O73" s="72">
        <f>_xlfn.PERCENTILE.EXC(I9:I112,0.5)</f>
        <v>136.57000105414653</v>
      </c>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2"/>
      <c r="AP73" s="1"/>
      <c r="AQ73" s="1"/>
      <c r="AR73" s="1"/>
      <c r="AS73" s="1"/>
      <c r="AT73" s="1"/>
      <c r="AU73" s="1"/>
      <c r="AV73" s="1"/>
      <c r="AW73" s="1"/>
      <c r="AX73" s="1"/>
      <c r="AY73" s="1"/>
      <c r="AZ73" s="1"/>
      <c r="BA73" s="1"/>
      <c r="BB73" s="1"/>
    </row>
    <row r="74" spans="1:54" s="2" customFormat="1" x14ac:dyDescent="0.25">
      <c r="A74" s="1"/>
      <c r="B74" s="30"/>
      <c r="C74" s="35">
        <f t="shared" si="0"/>
        <v>16.5</v>
      </c>
      <c r="D74" s="3">
        <v>14.398975184640342</v>
      </c>
      <c r="E74" s="3">
        <v>263.9017697201694</v>
      </c>
      <c r="F74" s="31"/>
      <c r="G74" s="35">
        <f t="shared" si="1"/>
        <v>16.5</v>
      </c>
      <c r="H74" s="3">
        <v>12.031793554412783</v>
      </c>
      <c r="I74" s="3">
        <v>219.14509569596677</v>
      </c>
      <c r="J74" s="31"/>
      <c r="K74" s="78" t="s">
        <v>22</v>
      </c>
      <c r="L74" s="71">
        <f>_xlfn.PERCENTILE.EXC(D9:D112,0.75)</f>
        <v>14.331189128528472</v>
      </c>
      <c r="M74" s="54">
        <f>_xlfn.PERCENTILE.EXC(E9:E112,0.75)</f>
        <v>207.8014749582124</v>
      </c>
      <c r="N74" s="54">
        <f>_xlfn.PERCENTILE.EXC(H9:H112,0.75)</f>
        <v>15.991541957417255</v>
      </c>
      <c r="O74" s="72">
        <f>_xlfn.PERCENTILE.EXC(I9:I112,0.75)</f>
        <v>206.09905513887358</v>
      </c>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2"/>
      <c r="AP74" s="1"/>
      <c r="AQ74" s="1"/>
      <c r="AR74" s="1"/>
      <c r="AS74" s="1"/>
      <c r="AT74" s="1"/>
      <c r="AU74" s="1"/>
      <c r="AV74" s="1"/>
      <c r="AW74" s="1"/>
      <c r="AX74" s="1"/>
      <c r="AY74" s="1"/>
      <c r="AZ74" s="1"/>
      <c r="BA74" s="1"/>
      <c r="BB74" s="1"/>
    </row>
    <row r="75" spans="1:54" s="2" customFormat="1" x14ac:dyDescent="0.25">
      <c r="A75" s="1"/>
      <c r="B75" s="30"/>
      <c r="C75" s="35">
        <f t="shared" ref="C75:C112" si="29">C74+0.25</f>
        <v>16.75</v>
      </c>
      <c r="D75" s="3">
        <v>11.05097329223155</v>
      </c>
      <c r="E75" s="3">
        <v>108.19785241159252</v>
      </c>
      <c r="F75" s="31"/>
      <c r="G75" s="35">
        <f t="shared" ref="G75:G104" si="30">G74+0.25</f>
        <v>16.75</v>
      </c>
      <c r="H75" s="3">
        <v>6.37957362543189</v>
      </c>
      <c r="I75" s="3">
        <v>121.15037272862457</v>
      </c>
      <c r="J75" s="31"/>
      <c r="K75" s="78" t="s">
        <v>23</v>
      </c>
      <c r="L75" s="71">
        <f>MAX(D9:D112)</f>
        <v>21.936304359574169</v>
      </c>
      <c r="M75" s="54">
        <f>MAX(E9:E112)</f>
        <v>560.42044383946882</v>
      </c>
      <c r="N75" s="54">
        <f>MAX(H9:H112)</f>
        <v>22.410188638443003</v>
      </c>
      <c r="O75" s="72">
        <f>MAX(I9:I112)</f>
        <v>421.42731832326689</v>
      </c>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2"/>
      <c r="AP75" s="1"/>
      <c r="AQ75" s="1"/>
      <c r="AR75" s="1"/>
      <c r="AS75" s="1"/>
      <c r="AT75" s="1"/>
      <c r="AU75" s="1"/>
      <c r="AV75" s="1"/>
      <c r="AW75" s="1"/>
      <c r="AX75" s="1"/>
      <c r="AY75" s="1"/>
      <c r="AZ75" s="1"/>
      <c r="BA75" s="1"/>
      <c r="BB75" s="1"/>
    </row>
    <row r="76" spans="1:54" s="2" customFormat="1" x14ac:dyDescent="0.25">
      <c r="A76" s="1"/>
      <c r="B76" s="30"/>
      <c r="C76" s="35">
        <f t="shared" si="29"/>
        <v>17</v>
      </c>
      <c r="D76" s="3">
        <v>6.3945091764698647</v>
      </c>
      <c r="E76" s="3">
        <v>77.514925718214613</v>
      </c>
      <c r="F76" s="31"/>
      <c r="G76" s="35">
        <f t="shared" si="30"/>
        <v>17</v>
      </c>
      <c r="H76" s="3">
        <v>10.699591103257903</v>
      </c>
      <c r="I76" s="3">
        <v>70.396454600476403</v>
      </c>
      <c r="J76" s="31"/>
      <c r="K76" s="78" t="s">
        <v>28</v>
      </c>
      <c r="L76" s="71">
        <f>AVERAGE(D9:D112)</f>
        <v>12.291391649176289</v>
      </c>
      <c r="M76" s="54">
        <f>AVERAGE(E9:E112)</f>
        <v>174.27577400612503</v>
      </c>
      <c r="N76" s="54">
        <f>AVERAGE(H9:H112)</f>
        <v>13.019645792540963</v>
      </c>
      <c r="O76" s="72">
        <f>AVERAGE(I9:I112)</f>
        <v>154.62688754955789</v>
      </c>
      <c r="R76" s="31"/>
      <c r="S76" s="31"/>
      <c r="T76" s="31"/>
      <c r="U76" s="31"/>
      <c r="V76" s="31"/>
      <c r="W76" s="31"/>
      <c r="X76" s="31"/>
      <c r="Y76" s="31"/>
      <c r="Z76" s="31"/>
      <c r="AA76" s="31"/>
      <c r="AB76" s="31"/>
      <c r="AC76" s="31"/>
      <c r="AD76" s="31"/>
      <c r="AE76" s="31"/>
      <c r="AF76" s="31"/>
      <c r="AG76" s="31"/>
      <c r="AH76" s="31"/>
      <c r="AI76" s="31"/>
      <c r="AJ76" s="31"/>
      <c r="AK76" s="31"/>
      <c r="AL76" s="31"/>
      <c r="AM76" s="31"/>
      <c r="AN76" s="31"/>
      <c r="AO76" s="32"/>
      <c r="AP76" s="1"/>
      <c r="AQ76" s="1"/>
      <c r="AR76" s="1"/>
      <c r="AS76" s="1"/>
      <c r="AT76" s="1"/>
      <c r="AU76" s="1"/>
      <c r="AV76" s="1"/>
      <c r="AW76" s="1"/>
      <c r="AX76" s="1"/>
      <c r="AY76" s="1"/>
      <c r="AZ76" s="1"/>
      <c r="BA76" s="1"/>
      <c r="BB76" s="1"/>
    </row>
    <row r="77" spans="1:54" s="2" customFormat="1" x14ac:dyDescent="0.25">
      <c r="A77" s="1"/>
      <c r="B77" s="30"/>
      <c r="C77" s="35">
        <f t="shared" si="29"/>
        <v>17.25</v>
      </c>
      <c r="D77" s="3">
        <v>13.109921913166435</v>
      </c>
      <c r="E77" s="3">
        <v>181.33995401161613</v>
      </c>
      <c r="F77" s="31"/>
      <c r="G77" s="35">
        <f t="shared" si="30"/>
        <v>17.25</v>
      </c>
      <c r="H77" s="3">
        <v>12.98065171327789</v>
      </c>
      <c r="I77" s="3">
        <v>121.9987785147582</v>
      </c>
      <c r="J77" s="31"/>
      <c r="K77" s="78" t="s">
        <v>24</v>
      </c>
      <c r="L77" s="71">
        <f>_xlfn.STDEV.S(D9:D112)</f>
        <v>3.1342408333254888</v>
      </c>
      <c r="M77" s="54">
        <f>_xlfn.STDEV.S(E9:E112)</f>
        <v>83.046936181587725</v>
      </c>
      <c r="N77" s="54">
        <f>_xlfn.STDEV.S(H9:H112)</f>
        <v>4.2411376521169242</v>
      </c>
      <c r="O77" s="72">
        <f>_xlfn.STDEV.S(I9:I112)</f>
        <v>71.402611333157026</v>
      </c>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2"/>
      <c r="AP77" s="1"/>
      <c r="AQ77" s="1"/>
      <c r="AR77" s="1"/>
      <c r="AS77" s="1"/>
      <c r="AT77" s="1"/>
      <c r="AU77" s="1"/>
      <c r="AV77" s="1"/>
      <c r="AW77" s="1"/>
      <c r="AX77" s="1"/>
      <c r="AY77" s="1"/>
      <c r="AZ77" s="1"/>
      <c r="BA77" s="1"/>
      <c r="BB77" s="1"/>
    </row>
    <row r="78" spans="1:54" s="2" customFormat="1" ht="15.75" thickBot="1" x14ac:dyDescent="0.3">
      <c r="A78" s="1"/>
      <c r="B78" s="30"/>
      <c r="C78" s="35">
        <f t="shared" si="29"/>
        <v>17.5</v>
      </c>
      <c r="D78" s="3">
        <v>21.936304359574169</v>
      </c>
      <c r="E78" s="3">
        <v>404.82751428850833</v>
      </c>
      <c r="F78" s="31"/>
      <c r="G78" s="35">
        <f t="shared" si="30"/>
        <v>17.5</v>
      </c>
      <c r="H78" s="3">
        <v>8.9245074628897321</v>
      </c>
      <c r="I78" s="3">
        <v>75.699076503740542</v>
      </c>
      <c r="J78" s="31"/>
      <c r="K78" s="79" t="s">
        <v>26</v>
      </c>
      <c r="L78" s="73">
        <f>COUNT(D9:D112)</f>
        <v>104</v>
      </c>
      <c r="M78" s="74"/>
      <c r="N78" s="75">
        <f>COUNT(G9:G112)</f>
        <v>96</v>
      </c>
      <c r="O78" s="76"/>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2"/>
      <c r="AP78" s="1"/>
      <c r="AQ78" s="1"/>
      <c r="AR78" s="1"/>
      <c r="AS78" s="1"/>
      <c r="AT78" s="1"/>
      <c r="AU78" s="1"/>
      <c r="AV78" s="1"/>
      <c r="AW78" s="1"/>
      <c r="AX78" s="1"/>
      <c r="AY78" s="1"/>
      <c r="AZ78" s="1"/>
      <c r="BA78" s="1"/>
      <c r="BB78" s="1"/>
    </row>
    <row r="79" spans="1:54" s="2" customFormat="1" x14ac:dyDescent="0.25">
      <c r="A79" s="1"/>
      <c r="B79" s="30"/>
      <c r="C79" s="35">
        <f t="shared" si="29"/>
        <v>17.75</v>
      </c>
      <c r="D79" s="3">
        <v>12.499046287663901</v>
      </c>
      <c r="E79" s="3">
        <v>157.99632615378434</v>
      </c>
      <c r="F79" s="31"/>
      <c r="G79" s="35">
        <f t="shared" si="30"/>
        <v>17.75</v>
      </c>
      <c r="H79" s="3">
        <v>19.103612570138136</v>
      </c>
      <c r="I79" s="3">
        <v>206.77236735478164</v>
      </c>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2"/>
      <c r="AP79" s="1"/>
      <c r="AQ79" s="1"/>
      <c r="AR79" s="1"/>
      <c r="AS79" s="1"/>
      <c r="AT79" s="1"/>
      <c r="AU79" s="1"/>
      <c r="AV79" s="1"/>
      <c r="AW79" s="1"/>
      <c r="AX79" s="1"/>
      <c r="AY79" s="1"/>
      <c r="AZ79" s="1"/>
      <c r="BA79" s="1"/>
      <c r="BB79" s="1"/>
    </row>
    <row r="80" spans="1:54" s="2" customFormat="1" x14ac:dyDescent="0.25">
      <c r="A80" s="1"/>
      <c r="B80" s="30"/>
      <c r="C80" s="35">
        <f t="shared" si="29"/>
        <v>18</v>
      </c>
      <c r="D80" s="3">
        <v>10.947755947800051</v>
      </c>
      <c r="E80" s="3">
        <v>182.61747006599305</v>
      </c>
      <c r="F80" s="31"/>
      <c r="G80" s="35">
        <f t="shared" si="30"/>
        <v>18</v>
      </c>
      <c r="H80" s="3">
        <v>21.618502250749152</v>
      </c>
      <c r="I80" s="3">
        <v>261.7767091191609</v>
      </c>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2"/>
      <c r="AP80" s="1"/>
      <c r="AQ80" s="1"/>
      <c r="AR80" s="1"/>
      <c r="AS80" s="1"/>
      <c r="AT80" s="1"/>
      <c r="AU80" s="1"/>
      <c r="AV80" s="1"/>
      <c r="AW80" s="1"/>
      <c r="AX80" s="1"/>
      <c r="AY80" s="1"/>
      <c r="AZ80" s="1"/>
      <c r="BA80" s="1"/>
      <c r="BB80" s="1"/>
    </row>
    <row r="81" spans="1:54" s="2" customFormat="1" x14ac:dyDescent="0.25">
      <c r="A81" s="1"/>
      <c r="B81" s="30"/>
      <c r="C81" s="35">
        <f t="shared" si="29"/>
        <v>18.25</v>
      </c>
      <c r="D81" s="3">
        <v>11.624368827445537</v>
      </c>
      <c r="E81" s="3">
        <v>124.60279719800418</v>
      </c>
      <c r="F81" s="31"/>
      <c r="G81" s="35">
        <f t="shared" si="30"/>
        <v>18.25</v>
      </c>
      <c r="H81" s="3">
        <v>12.700486122558395</v>
      </c>
      <c r="I81" s="3">
        <v>115.15622401664656</v>
      </c>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2"/>
      <c r="AP81" s="1"/>
      <c r="AQ81" s="1"/>
      <c r="AR81" s="1"/>
      <c r="AS81" s="1"/>
      <c r="AT81" s="1"/>
      <c r="AU81" s="1"/>
      <c r="AV81" s="1"/>
      <c r="AW81" s="1"/>
      <c r="AX81" s="1"/>
      <c r="AY81" s="1"/>
      <c r="AZ81" s="1"/>
      <c r="BA81" s="1"/>
      <c r="BB81" s="1"/>
    </row>
    <row r="82" spans="1:54" s="2" customFormat="1" x14ac:dyDescent="0.25">
      <c r="A82" s="1"/>
      <c r="B82" s="30"/>
      <c r="C82" s="35">
        <f t="shared" si="29"/>
        <v>18.5</v>
      </c>
      <c r="D82" s="3">
        <v>10.108053314467748</v>
      </c>
      <c r="E82" s="3">
        <v>112.66976877338422</v>
      </c>
      <c r="F82" s="31"/>
      <c r="G82" s="35">
        <f t="shared" si="30"/>
        <v>18.5</v>
      </c>
      <c r="H82" s="3">
        <v>13.913763368272116</v>
      </c>
      <c r="I82" s="3">
        <v>68.174336316998264</v>
      </c>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2"/>
      <c r="AP82" s="1"/>
      <c r="AQ82" s="1"/>
      <c r="AR82" s="1"/>
      <c r="AS82" s="1"/>
      <c r="AT82" s="1"/>
      <c r="AU82" s="1"/>
      <c r="AV82" s="1"/>
      <c r="AW82" s="1"/>
      <c r="AX82" s="1"/>
      <c r="AY82" s="1"/>
      <c r="AZ82" s="1"/>
      <c r="BA82" s="1"/>
      <c r="BB82" s="1"/>
    </row>
    <row r="83" spans="1:54" s="2" customFormat="1" x14ac:dyDescent="0.25">
      <c r="A83" s="1"/>
      <c r="B83" s="30"/>
      <c r="C83" s="35">
        <f t="shared" si="29"/>
        <v>18.75</v>
      </c>
      <c r="D83" s="3">
        <v>7.9238151512867976</v>
      </c>
      <c r="E83" s="3">
        <v>79.699267564932384</v>
      </c>
      <c r="F83" s="31"/>
      <c r="G83" s="35">
        <f t="shared" si="30"/>
        <v>18.75</v>
      </c>
      <c r="H83" s="3">
        <v>12.823952536475199</v>
      </c>
      <c r="I83" s="3">
        <v>168.30455091106722</v>
      </c>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2"/>
      <c r="AP83" s="1"/>
      <c r="AQ83" s="1"/>
      <c r="AR83" s="1"/>
      <c r="AS83" s="1"/>
      <c r="AT83" s="1"/>
      <c r="AU83" s="1"/>
      <c r="AV83" s="1"/>
      <c r="AW83" s="1"/>
      <c r="AX83" s="1"/>
      <c r="AY83" s="1"/>
      <c r="AZ83" s="1"/>
      <c r="BA83" s="1"/>
      <c r="BB83" s="1"/>
    </row>
    <row r="84" spans="1:54" s="2" customFormat="1" x14ac:dyDescent="0.25">
      <c r="A84" s="1"/>
      <c r="B84" s="30"/>
      <c r="C84" s="35">
        <f t="shared" si="29"/>
        <v>19</v>
      </c>
      <c r="D84" s="3">
        <v>14.312457463651457</v>
      </c>
      <c r="E84" s="3">
        <v>124.55532849146626</v>
      </c>
      <c r="F84" s="31"/>
      <c r="G84" s="35">
        <f t="shared" si="30"/>
        <v>19</v>
      </c>
      <c r="H84" s="3">
        <v>13.929015163912078</v>
      </c>
      <c r="I84" s="3">
        <v>135.06485104932963</v>
      </c>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2"/>
      <c r="AP84" s="1"/>
      <c r="AQ84" s="1"/>
      <c r="AR84" s="1"/>
      <c r="AS84" s="1"/>
      <c r="AT84" s="1"/>
      <c r="AU84" s="1"/>
      <c r="AV84" s="1"/>
      <c r="AW84" s="1"/>
      <c r="AX84" s="1"/>
      <c r="AY84" s="1"/>
      <c r="AZ84" s="1"/>
      <c r="BA84" s="1"/>
      <c r="BB84" s="1"/>
    </row>
    <row r="85" spans="1:54" s="2" customFormat="1" x14ac:dyDescent="0.25">
      <c r="A85" s="1"/>
      <c r="B85" s="30"/>
      <c r="C85" s="35">
        <f t="shared" si="29"/>
        <v>19.25</v>
      </c>
      <c r="D85" s="3">
        <v>16.223284281801</v>
      </c>
      <c r="E85" s="3">
        <v>267.2524703785794</v>
      </c>
      <c r="F85" s="31"/>
      <c r="G85" s="35">
        <f t="shared" si="30"/>
        <v>19.25</v>
      </c>
      <c r="H85" s="3">
        <v>16.190612870568959</v>
      </c>
      <c r="I85" s="3">
        <v>250.57744575057851</v>
      </c>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2"/>
      <c r="AP85" s="1"/>
      <c r="AQ85" s="1"/>
      <c r="AR85" s="1"/>
      <c r="AS85" s="1"/>
      <c r="AT85" s="1"/>
      <c r="AU85" s="1"/>
      <c r="AV85" s="1"/>
      <c r="AW85" s="1"/>
      <c r="AX85" s="1"/>
      <c r="AY85" s="1"/>
      <c r="AZ85" s="1"/>
      <c r="BA85" s="1"/>
      <c r="BB85" s="1"/>
    </row>
    <row r="86" spans="1:54" s="2" customFormat="1" x14ac:dyDescent="0.25">
      <c r="A86" s="1"/>
      <c r="B86" s="30"/>
      <c r="C86" s="35">
        <f t="shared" si="29"/>
        <v>19.5</v>
      </c>
      <c r="D86" s="3">
        <v>8.2034304086141496</v>
      </c>
      <c r="E86" s="3">
        <v>134.41269016127575</v>
      </c>
      <c r="F86" s="31"/>
      <c r="G86" s="35">
        <f t="shared" si="30"/>
        <v>19.5</v>
      </c>
      <c r="H86" s="3">
        <v>10.936968877517199</v>
      </c>
      <c r="I86" s="3">
        <v>150.31040304120086</v>
      </c>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2"/>
      <c r="AP86" s="1"/>
      <c r="AQ86" s="1"/>
      <c r="AR86" s="1"/>
      <c r="AS86" s="1"/>
      <c r="AT86" s="1"/>
      <c r="AU86" s="1"/>
      <c r="AV86" s="1"/>
      <c r="AW86" s="1"/>
      <c r="AX86" s="1"/>
      <c r="AY86" s="1"/>
      <c r="AZ86" s="1"/>
      <c r="BA86" s="1"/>
      <c r="BB86" s="1"/>
    </row>
    <row r="87" spans="1:54" s="2" customFormat="1" x14ac:dyDescent="0.25">
      <c r="A87" s="1"/>
      <c r="B87" s="30"/>
      <c r="C87" s="35">
        <f t="shared" si="29"/>
        <v>19.75</v>
      </c>
      <c r="D87" s="3">
        <v>6.064195075317401</v>
      </c>
      <c r="E87" s="3">
        <v>58.569659395933712</v>
      </c>
      <c r="F87" s="31"/>
      <c r="G87" s="35">
        <f t="shared" si="30"/>
        <v>19.75</v>
      </c>
      <c r="H87" s="3">
        <v>19.667453835856868</v>
      </c>
      <c r="I87" s="3">
        <v>245.94235028546331</v>
      </c>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2"/>
      <c r="AP87" s="1"/>
      <c r="AQ87" s="1"/>
      <c r="AR87" s="1"/>
      <c r="AS87" s="1"/>
      <c r="AT87" s="1"/>
      <c r="AU87" s="1"/>
      <c r="AV87" s="1"/>
      <c r="AW87" s="1"/>
      <c r="AX87" s="1"/>
      <c r="AY87" s="1"/>
      <c r="AZ87" s="1"/>
      <c r="BA87" s="1"/>
      <c r="BB87" s="1"/>
    </row>
    <row r="88" spans="1:54" s="2" customFormat="1" x14ac:dyDescent="0.25">
      <c r="A88" s="1"/>
      <c r="B88" s="30"/>
      <c r="C88" s="35">
        <f t="shared" si="29"/>
        <v>20</v>
      </c>
      <c r="D88" s="3">
        <v>5.1173693151105244</v>
      </c>
      <c r="E88" s="3">
        <v>59.608810582282985</v>
      </c>
      <c r="F88" s="31"/>
      <c r="G88" s="35">
        <f t="shared" si="30"/>
        <v>20</v>
      </c>
      <c r="H88" s="3">
        <v>13.18219444882774</v>
      </c>
      <c r="I88" s="3">
        <v>190.55145679942481</v>
      </c>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2"/>
      <c r="AP88" s="1"/>
      <c r="AQ88" s="1"/>
      <c r="AR88" s="1"/>
      <c r="AS88" s="1"/>
      <c r="AT88" s="1"/>
      <c r="AU88" s="1"/>
      <c r="AV88" s="1"/>
      <c r="AW88" s="1"/>
      <c r="AX88" s="1"/>
      <c r="AY88" s="1"/>
      <c r="AZ88" s="1"/>
      <c r="BA88" s="1"/>
      <c r="BB88" s="1"/>
    </row>
    <row r="89" spans="1:54" s="2" customFormat="1" x14ac:dyDescent="0.25">
      <c r="A89" s="1"/>
      <c r="B89" s="30"/>
      <c r="C89" s="35">
        <f t="shared" si="29"/>
        <v>20.25</v>
      </c>
      <c r="D89" s="3">
        <v>9.5740036355296088</v>
      </c>
      <c r="E89" s="3">
        <v>71.837794835483393</v>
      </c>
      <c r="F89" s="31"/>
      <c r="G89" s="35">
        <f t="shared" si="30"/>
        <v>20.25</v>
      </c>
      <c r="H89" s="3">
        <v>17.242883492291199</v>
      </c>
      <c r="I89" s="3">
        <v>143.20361037720482</v>
      </c>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2"/>
      <c r="AP89" s="1"/>
      <c r="AQ89" s="1"/>
      <c r="AR89" s="1"/>
      <c r="AS89" s="1"/>
      <c r="AT89" s="1"/>
      <c r="AU89" s="1"/>
      <c r="AV89" s="1"/>
      <c r="AW89" s="1"/>
      <c r="AX89" s="1"/>
      <c r="AY89" s="1"/>
      <c r="AZ89" s="1"/>
      <c r="BA89" s="1"/>
      <c r="BB89" s="1"/>
    </row>
    <row r="90" spans="1:54" s="2" customFormat="1" x14ac:dyDescent="0.25">
      <c r="A90" s="1"/>
      <c r="B90" s="30"/>
      <c r="C90" s="35">
        <f t="shared" si="29"/>
        <v>20.5</v>
      </c>
      <c r="D90" s="3">
        <v>9.2149005586698323</v>
      </c>
      <c r="E90" s="3">
        <v>264.36132327601126</v>
      </c>
      <c r="F90" s="31"/>
      <c r="G90" s="35">
        <f t="shared" si="30"/>
        <v>20.5</v>
      </c>
      <c r="H90" s="3">
        <v>4.6216653790862807</v>
      </c>
      <c r="I90" s="3">
        <v>78.115967895358779</v>
      </c>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2"/>
      <c r="AP90" s="1"/>
      <c r="AQ90" s="1"/>
      <c r="AR90" s="1"/>
      <c r="AS90" s="1"/>
      <c r="AT90" s="1"/>
      <c r="AU90" s="1"/>
      <c r="AV90" s="1"/>
      <c r="AW90" s="1"/>
      <c r="AX90" s="1"/>
      <c r="AY90" s="1"/>
      <c r="AZ90" s="1"/>
      <c r="BA90" s="1"/>
      <c r="BB90" s="1"/>
    </row>
    <row r="91" spans="1:54" s="2" customFormat="1" x14ac:dyDescent="0.25">
      <c r="A91" s="1"/>
      <c r="B91" s="30"/>
      <c r="C91" s="35">
        <f t="shared" si="29"/>
        <v>20.75</v>
      </c>
      <c r="D91" s="3">
        <v>10.964331078396466</v>
      </c>
      <c r="E91" s="3">
        <v>132.04420019093857</v>
      </c>
      <c r="F91" s="31"/>
      <c r="G91" s="35">
        <f t="shared" si="30"/>
        <v>20.75</v>
      </c>
      <c r="H91" s="3">
        <v>4.8501793729995839</v>
      </c>
      <c r="I91" s="3">
        <v>79.890213603607734</v>
      </c>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2"/>
      <c r="AP91" s="1"/>
      <c r="AQ91" s="1"/>
      <c r="AR91" s="1"/>
      <c r="AS91" s="1"/>
      <c r="AT91" s="1"/>
      <c r="AU91" s="1"/>
      <c r="AV91" s="1"/>
      <c r="AW91" s="1"/>
      <c r="AX91" s="1"/>
      <c r="AY91" s="1"/>
      <c r="AZ91" s="1"/>
      <c r="BA91" s="1"/>
      <c r="BB91" s="1"/>
    </row>
    <row r="92" spans="1:54" s="2" customFormat="1" x14ac:dyDescent="0.25">
      <c r="A92" s="1"/>
      <c r="B92" s="30"/>
      <c r="C92" s="35">
        <f t="shared" si="29"/>
        <v>21</v>
      </c>
      <c r="D92" s="3">
        <v>12.771877398883101</v>
      </c>
      <c r="E92" s="3">
        <v>227.68108226284116</v>
      </c>
      <c r="F92" s="31"/>
      <c r="G92" s="35">
        <f t="shared" si="30"/>
        <v>21</v>
      </c>
      <c r="H92" s="3">
        <v>11.859343920611206</v>
      </c>
      <c r="I92" s="3">
        <v>111.75110523113067</v>
      </c>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2"/>
      <c r="AP92" s="1"/>
      <c r="AQ92" s="1"/>
      <c r="AR92" s="1"/>
      <c r="AS92" s="1"/>
      <c r="AT92" s="1"/>
      <c r="AU92" s="1"/>
      <c r="AV92" s="1"/>
      <c r="AW92" s="1"/>
      <c r="AX92" s="1"/>
      <c r="AY92" s="1"/>
      <c r="AZ92" s="1"/>
      <c r="BA92" s="1"/>
      <c r="BB92" s="1"/>
    </row>
    <row r="93" spans="1:54" s="2" customFormat="1" x14ac:dyDescent="0.25">
      <c r="A93" s="1"/>
      <c r="B93" s="30"/>
      <c r="C93" s="35">
        <f t="shared" si="29"/>
        <v>21.25</v>
      </c>
      <c r="D93" s="3">
        <v>12.890808713626971</v>
      </c>
      <c r="E93" s="3">
        <v>136.93073651289438</v>
      </c>
      <c r="F93" s="31"/>
      <c r="G93" s="35">
        <f t="shared" si="30"/>
        <v>21.25</v>
      </c>
      <c r="H93" s="3">
        <v>16.003415250542961</v>
      </c>
      <c r="I93" s="3">
        <v>90.6128564377712</v>
      </c>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2"/>
      <c r="AP93" s="1"/>
      <c r="AQ93" s="1"/>
      <c r="AR93" s="1"/>
      <c r="AS93" s="1"/>
      <c r="AT93" s="1"/>
      <c r="AU93" s="1"/>
      <c r="AV93" s="1"/>
      <c r="AW93" s="1"/>
      <c r="AX93" s="1"/>
      <c r="AY93" s="1"/>
      <c r="AZ93" s="1"/>
      <c r="BA93" s="1"/>
      <c r="BB93" s="1"/>
    </row>
    <row r="94" spans="1:54" s="2" customFormat="1" x14ac:dyDescent="0.25">
      <c r="A94" s="1"/>
      <c r="B94" s="30"/>
      <c r="C94" s="35">
        <f t="shared" si="29"/>
        <v>21.5</v>
      </c>
      <c r="D94" s="3">
        <v>17.285386659235652</v>
      </c>
      <c r="E94" s="3">
        <v>239.31911386396789</v>
      </c>
      <c r="F94" s="31"/>
      <c r="G94" s="35">
        <f t="shared" si="30"/>
        <v>21.5</v>
      </c>
      <c r="H94" s="3">
        <v>14.307902224490691</v>
      </c>
      <c r="I94" s="3">
        <v>145.90297782812161</v>
      </c>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2"/>
      <c r="AP94" s="1"/>
      <c r="AQ94" s="1"/>
      <c r="AR94" s="1"/>
      <c r="AS94" s="1"/>
      <c r="AT94" s="1"/>
      <c r="AU94" s="1"/>
      <c r="AV94" s="1"/>
      <c r="AW94" s="1"/>
      <c r="AX94" s="1"/>
      <c r="AY94" s="1"/>
      <c r="AZ94" s="1"/>
      <c r="BA94" s="1"/>
      <c r="BB94" s="1"/>
    </row>
    <row r="95" spans="1:54" s="2" customFormat="1" x14ac:dyDescent="0.25">
      <c r="A95" s="1"/>
      <c r="B95" s="30"/>
      <c r="C95" s="35">
        <f t="shared" si="29"/>
        <v>21.75</v>
      </c>
      <c r="D95" s="3">
        <v>12.18744951960271</v>
      </c>
      <c r="E95" s="3">
        <v>98.970610391517368</v>
      </c>
      <c r="F95" s="31"/>
      <c r="G95" s="35">
        <f t="shared" si="30"/>
        <v>21.75</v>
      </c>
      <c r="H95" s="3">
        <v>15.04111429889878</v>
      </c>
      <c r="I95" s="3">
        <v>136.43913889658015</v>
      </c>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2"/>
      <c r="AP95" s="1"/>
      <c r="AQ95" s="1"/>
      <c r="AR95" s="1"/>
      <c r="AS95" s="1"/>
      <c r="AT95" s="1"/>
      <c r="AU95" s="1"/>
      <c r="AV95" s="1"/>
      <c r="AW95" s="1"/>
      <c r="AX95" s="1"/>
      <c r="AY95" s="1"/>
      <c r="AZ95" s="1"/>
      <c r="BA95" s="1"/>
      <c r="BB95" s="1"/>
    </row>
    <row r="96" spans="1:54" s="2" customFormat="1" x14ac:dyDescent="0.25">
      <c r="A96" s="1"/>
      <c r="B96" s="30"/>
      <c r="C96" s="35">
        <f t="shared" si="29"/>
        <v>22</v>
      </c>
      <c r="D96" s="3">
        <v>8.7041091454203805</v>
      </c>
      <c r="E96" s="3">
        <v>114.42734428896625</v>
      </c>
      <c r="F96" s="31"/>
      <c r="G96" s="35">
        <f t="shared" si="30"/>
        <v>22</v>
      </c>
      <c r="H96" s="3">
        <v>12.43230019899819</v>
      </c>
      <c r="I96" s="3">
        <v>130.90758197462065</v>
      </c>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2"/>
      <c r="AP96" s="1"/>
      <c r="AQ96" s="1"/>
      <c r="AR96" s="1"/>
      <c r="AS96" s="1"/>
      <c r="AT96" s="1"/>
      <c r="AU96" s="1"/>
      <c r="AV96" s="1"/>
      <c r="AW96" s="1"/>
      <c r="AX96" s="1"/>
      <c r="AY96" s="1"/>
      <c r="AZ96" s="1"/>
      <c r="BA96" s="1"/>
      <c r="BB96" s="1"/>
    </row>
    <row r="97" spans="1:54" s="2" customFormat="1" x14ac:dyDescent="0.25">
      <c r="A97" s="1"/>
      <c r="B97" s="30"/>
      <c r="C97" s="35">
        <f t="shared" si="29"/>
        <v>22.25</v>
      </c>
      <c r="D97" s="3">
        <v>15.279219569176062</v>
      </c>
      <c r="E97" s="3">
        <v>496.43697131551687</v>
      </c>
      <c r="F97" s="31"/>
      <c r="G97" s="35">
        <f t="shared" si="30"/>
        <v>22.25</v>
      </c>
      <c r="H97" s="3">
        <v>10.945921568729482</v>
      </c>
      <c r="I97" s="3">
        <v>109.17327742394852</v>
      </c>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2"/>
      <c r="AP97" s="1"/>
      <c r="AQ97" s="1"/>
      <c r="AR97" s="1"/>
      <c r="AS97" s="1"/>
      <c r="AT97" s="1"/>
      <c r="AU97" s="1"/>
      <c r="AV97" s="1"/>
      <c r="AW97" s="1"/>
      <c r="AX97" s="1"/>
      <c r="AY97" s="1"/>
      <c r="AZ97" s="1"/>
      <c r="BA97" s="1"/>
      <c r="BB97" s="1"/>
    </row>
    <row r="98" spans="1:54" s="2" customFormat="1" x14ac:dyDescent="0.25">
      <c r="A98" s="1"/>
      <c r="B98" s="30"/>
      <c r="C98" s="35">
        <f t="shared" si="29"/>
        <v>22.5</v>
      </c>
      <c r="D98" s="3">
        <v>8.6415452101464094</v>
      </c>
      <c r="E98" s="3">
        <v>76.344608058304161</v>
      </c>
      <c r="F98" s="31"/>
      <c r="G98" s="35">
        <f t="shared" si="30"/>
        <v>22.5</v>
      </c>
      <c r="H98" s="3">
        <v>14.595861269197474</v>
      </c>
      <c r="I98" s="3">
        <v>100.99785927496367</v>
      </c>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2"/>
      <c r="AP98" s="1"/>
      <c r="AQ98" s="1"/>
      <c r="AR98" s="1"/>
      <c r="AS98" s="1"/>
      <c r="AT98" s="1"/>
      <c r="AU98" s="1"/>
      <c r="AV98" s="1"/>
      <c r="AW98" s="1"/>
      <c r="AX98" s="1"/>
      <c r="AY98" s="1"/>
      <c r="AZ98" s="1"/>
      <c r="BA98" s="1"/>
      <c r="BB98" s="1"/>
    </row>
    <row r="99" spans="1:54" s="2" customFormat="1" x14ac:dyDescent="0.25">
      <c r="A99" s="1"/>
      <c r="B99" s="30"/>
      <c r="C99" s="35">
        <f t="shared" si="29"/>
        <v>22.75</v>
      </c>
      <c r="D99" s="3">
        <v>8.0713527102241081</v>
      </c>
      <c r="E99" s="3">
        <v>131.6649821477707</v>
      </c>
      <c r="F99" s="31"/>
      <c r="G99" s="35">
        <f t="shared" si="30"/>
        <v>22.75</v>
      </c>
      <c r="H99" s="3">
        <v>15.343622578997717</v>
      </c>
      <c r="I99" s="3">
        <v>159.5628160459292</v>
      </c>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2"/>
      <c r="AP99" s="1"/>
      <c r="AQ99" s="1"/>
      <c r="AR99" s="1"/>
      <c r="AS99" s="1"/>
      <c r="AT99" s="1"/>
      <c r="AU99" s="1"/>
      <c r="AV99" s="1"/>
      <c r="AW99" s="1"/>
      <c r="AX99" s="1"/>
      <c r="AY99" s="1"/>
      <c r="AZ99" s="1"/>
      <c r="BA99" s="1"/>
      <c r="BB99" s="1"/>
    </row>
    <row r="100" spans="1:54" s="2" customFormat="1" x14ac:dyDescent="0.25">
      <c r="A100" s="1"/>
      <c r="B100" s="30"/>
      <c r="C100" s="35">
        <f t="shared" si="29"/>
        <v>23</v>
      </c>
      <c r="D100" s="3">
        <v>15.34757593386256</v>
      </c>
      <c r="E100" s="3">
        <v>208.47161624030556</v>
      </c>
      <c r="F100" s="31"/>
      <c r="G100" s="35">
        <f t="shared" si="30"/>
        <v>23</v>
      </c>
      <c r="H100" s="3">
        <v>5.6409697616552466</v>
      </c>
      <c r="I100" s="3">
        <v>86.91741934788709</v>
      </c>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2"/>
      <c r="AP100" s="1"/>
      <c r="AQ100" s="1"/>
      <c r="AR100" s="1"/>
      <c r="AS100" s="1"/>
      <c r="AT100" s="1"/>
      <c r="AU100" s="1"/>
      <c r="AV100" s="1"/>
      <c r="AW100" s="1"/>
      <c r="AX100" s="1"/>
      <c r="AY100" s="1"/>
      <c r="AZ100" s="1"/>
      <c r="BA100" s="1"/>
      <c r="BB100" s="1"/>
    </row>
    <row r="101" spans="1:54" s="2" customFormat="1" x14ac:dyDescent="0.25">
      <c r="A101" s="1"/>
      <c r="B101" s="30"/>
      <c r="C101" s="35">
        <f t="shared" si="29"/>
        <v>23.25</v>
      </c>
      <c r="D101" s="3">
        <v>8.0142235926868413</v>
      </c>
      <c r="E101" s="3">
        <v>143.79382378716332</v>
      </c>
      <c r="F101" s="31"/>
      <c r="G101" s="35">
        <f t="shared" si="30"/>
        <v>23.25</v>
      </c>
      <c r="H101" s="3">
        <v>7.269971356351042</v>
      </c>
      <c r="I101" s="3">
        <v>71.179607636434611</v>
      </c>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2"/>
      <c r="AP101" s="1"/>
      <c r="AQ101" s="1"/>
      <c r="AR101" s="1"/>
      <c r="AS101" s="1"/>
      <c r="AT101" s="1"/>
      <c r="AU101" s="1"/>
      <c r="AV101" s="1"/>
      <c r="AW101" s="1"/>
      <c r="AX101" s="1"/>
      <c r="AY101" s="1"/>
      <c r="AZ101" s="1"/>
      <c r="BA101" s="1"/>
      <c r="BB101" s="1"/>
    </row>
    <row r="102" spans="1:54" s="2" customFormat="1" x14ac:dyDescent="0.25">
      <c r="A102" s="1"/>
      <c r="B102" s="30"/>
      <c r="C102" s="35">
        <f t="shared" si="29"/>
        <v>23.5</v>
      </c>
      <c r="D102" s="3">
        <v>12.167681094336881</v>
      </c>
      <c r="E102" s="3">
        <v>174.40649698680903</v>
      </c>
      <c r="F102" s="31"/>
      <c r="G102" s="35">
        <f t="shared" si="30"/>
        <v>23.5</v>
      </c>
      <c r="H102" s="3">
        <v>14.242819211844905</v>
      </c>
      <c r="I102" s="3">
        <v>131.84469338473014</v>
      </c>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2"/>
      <c r="AP102" s="1"/>
      <c r="AQ102" s="1"/>
      <c r="AR102" s="1"/>
      <c r="AS102" s="1"/>
      <c r="AT102" s="1"/>
      <c r="AU102" s="1"/>
      <c r="AV102" s="1"/>
      <c r="AW102" s="1"/>
      <c r="AX102" s="1"/>
      <c r="AY102" s="1"/>
      <c r="AZ102" s="1"/>
      <c r="BA102" s="1"/>
      <c r="BB102" s="1"/>
    </row>
    <row r="103" spans="1:54" s="2" customFormat="1" x14ac:dyDescent="0.25">
      <c r="A103" s="1"/>
      <c r="B103" s="30"/>
      <c r="C103" s="35">
        <f t="shared" si="29"/>
        <v>23.75</v>
      </c>
      <c r="D103" s="3">
        <v>11.32249272561009</v>
      </c>
      <c r="E103" s="3">
        <v>192.40096340469501</v>
      </c>
      <c r="F103" s="31"/>
      <c r="G103" s="35">
        <f t="shared" si="30"/>
        <v>23.75</v>
      </c>
      <c r="H103" s="3">
        <v>11.210814783036909</v>
      </c>
      <c r="I103" s="3">
        <v>130.5730235961536</v>
      </c>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2"/>
      <c r="AP103" s="1"/>
      <c r="AQ103" s="1"/>
      <c r="AR103" s="1"/>
      <c r="AS103" s="1"/>
      <c r="AT103" s="1"/>
      <c r="AU103" s="1"/>
      <c r="AV103" s="1"/>
      <c r="AW103" s="1"/>
      <c r="AX103" s="1"/>
      <c r="AY103" s="1"/>
      <c r="AZ103" s="1"/>
      <c r="BA103" s="1"/>
      <c r="BB103" s="1"/>
    </row>
    <row r="104" spans="1:54" s="2" customFormat="1" x14ac:dyDescent="0.25">
      <c r="A104" s="1"/>
      <c r="B104" s="30"/>
      <c r="C104" s="35">
        <f t="shared" si="29"/>
        <v>24</v>
      </c>
      <c r="D104" s="3">
        <v>12.968222010927853</v>
      </c>
      <c r="E104" s="3">
        <v>151.23386855918753</v>
      </c>
      <c r="F104" s="31"/>
      <c r="G104" s="35">
        <f t="shared" si="30"/>
        <v>24</v>
      </c>
      <c r="H104" s="3">
        <v>15.955922078040137</v>
      </c>
      <c r="I104" s="3">
        <v>152.51654120809064</v>
      </c>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2"/>
      <c r="AP104" s="1"/>
      <c r="AQ104" s="1"/>
      <c r="AR104" s="1"/>
      <c r="AS104" s="1"/>
      <c r="AT104" s="1"/>
      <c r="AU104" s="1"/>
      <c r="AV104" s="1"/>
      <c r="AW104" s="1"/>
      <c r="AX104" s="1"/>
      <c r="AY104" s="1"/>
      <c r="AZ104" s="1"/>
      <c r="BA104" s="1"/>
      <c r="BB104" s="1"/>
    </row>
    <row r="105" spans="1:54" s="2" customFormat="1" x14ac:dyDescent="0.25">
      <c r="A105" s="1"/>
      <c r="B105" s="30"/>
      <c r="C105" s="35">
        <f t="shared" si="29"/>
        <v>24.25</v>
      </c>
      <c r="D105" s="3">
        <v>10.226027678018312</v>
      </c>
      <c r="E105" s="3">
        <v>84.373185159492195</v>
      </c>
      <c r="F105" s="31"/>
      <c r="G105" s="35"/>
      <c r="H105" s="3"/>
      <c r="I105" s="3"/>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2"/>
      <c r="AP105" s="1"/>
      <c r="AQ105" s="1"/>
      <c r="AR105" s="1"/>
      <c r="AS105" s="1"/>
      <c r="AT105" s="1"/>
      <c r="AU105" s="1"/>
      <c r="AV105" s="1"/>
      <c r="AW105" s="1"/>
      <c r="AX105" s="1"/>
      <c r="AY105" s="1"/>
      <c r="AZ105" s="1"/>
      <c r="BA105" s="1"/>
      <c r="BB105" s="1"/>
    </row>
    <row r="106" spans="1:54" s="2" customFormat="1" x14ac:dyDescent="0.25">
      <c r="A106" s="1"/>
      <c r="B106" s="30"/>
      <c r="C106" s="35">
        <f t="shared" si="29"/>
        <v>24.5</v>
      </c>
      <c r="D106" s="3">
        <v>9.3213769366741221</v>
      </c>
      <c r="E106" s="3">
        <v>73.737872090733475</v>
      </c>
      <c r="F106" s="31"/>
      <c r="G106" s="35"/>
      <c r="H106" s="3"/>
      <c r="I106" s="3"/>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2"/>
      <c r="AP106" s="1"/>
      <c r="AQ106" s="1"/>
      <c r="AR106" s="1"/>
      <c r="AS106" s="1"/>
      <c r="AT106" s="1"/>
      <c r="AU106" s="1"/>
      <c r="AV106" s="1"/>
      <c r="AW106" s="1"/>
      <c r="AX106" s="1"/>
      <c r="AY106" s="1"/>
      <c r="AZ106" s="1"/>
      <c r="BA106" s="1"/>
      <c r="BB106" s="1"/>
    </row>
    <row r="107" spans="1:54" s="2" customFormat="1" x14ac:dyDescent="0.25">
      <c r="A107" s="1"/>
      <c r="B107" s="30"/>
      <c r="C107" s="35">
        <f t="shared" si="29"/>
        <v>24.75</v>
      </c>
      <c r="D107" s="3">
        <v>9.5854677328580582</v>
      </c>
      <c r="E107" s="3">
        <v>141.347196762002</v>
      </c>
      <c r="F107" s="31"/>
      <c r="G107" s="35"/>
      <c r="H107" s="3"/>
      <c r="I107" s="3"/>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2"/>
      <c r="AP107" s="1"/>
      <c r="AQ107" s="1"/>
      <c r="AR107" s="1"/>
      <c r="AS107" s="1"/>
      <c r="AT107" s="1"/>
      <c r="AU107" s="1"/>
      <c r="AV107" s="1"/>
      <c r="AW107" s="1"/>
      <c r="AX107" s="1"/>
      <c r="AY107" s="1"/>
      <c r="AZ107" s="1"/>
      <c r="BA107" s="1"/>
      <c r="BB107" s="1"/>
    </row>
    <row r="108" spans="1:54" s="2" customFormat="1" x14ac:dyDescent="0.25">
      <c r="A108" s="1"/>
      <c r="B108" s="30"/>
      <c r="C108" s="35">
        <f t="shared" si="29"/>
        <v>25</v>
      </c>
      <c r="D108" s="3">
        <v>12.821408059397951</v>
      </c>
      <c r="E108" s="3">
        <v>288.08497861295331</v>
      </c>
      <c r="F108" s="31"/>
      <c r="G108" s="35"/>
      <c r="H108" s="3"/>
      <c r="I108" s="3"/>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2"/>
      <c r="AP108" s="1"/>
      <c r="AQ108" s="1"/>
      <c r="AR108" s="1"/>
      <c r="AS108" s="1"/>
      <c r="AT108" s="1"/>
      <c r="AU108" s="1"/>
      <c r="AV108" s="1"/>
      <c r="AW108" s="1"/>
      <c r="AX108" s="1"/>
      <c r="AY108" s="1"/>
      <c r="AZ108" s="1"/>
      <c r="BA108" s="1"/>
      <c r="BB108" s="1"/>
    </row>
    <row r="109" spans="1:54" s="2" customFormat="1" x14ac:dyDescent="0.25">
      <c r="A109" s="1"/>
      <c r="B109" s="30"/>
      <c r="C109" s="35">
        <f t="shared" si="29"/>
        <v>25.25</v>
      </c>
      <c r="D109" s="3">
        <v>11.891145104782959</v>
      </c>
      <c r="E109" s="3">
        <v>108.81103528717694</v>
      </c>
      <c r="F109" s="31"/>
      <c r="G109" s="35"/>
      <c r="H109" s="3"/>
      <c r="I109" s="3"/>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2"/>
      <c r="AP109" s="1"/>
      <c r="AQ109" s="1"/>
      <c r="AR109" s="1"/>
      <c r="AS109" s="1"/>
      <c r="AT109" s="1"/>
      <c r="AU109" s="1"/>
      <c r="AV109" s="1"/>
      <c r="AW109" s="1"/>
      <c r="AX109" s="1"/>
      <c r="AY109" s="1"/>
      <c r="AZ109" s="1"/>
      <c r="BA109" s="1"/>
      <c r="BB109" s="1"/>
    </row>
    <row r="110" spans="1:54" s="2" customFormat="1" x14ac:dyDescent="0.25">
      <c r="A110" s="1"/>
      <c r="B110" s="30"/>
      <c r="C110" s="35">
        <f t="shared" si="29"/>
        <v>25.5</v>
      </c>
      <c r="D110" s="3">
        <v>10.703483732319835</v>
      </c>
      <c r="E110" s="3">
        <v>171.38514615285297</v>
      </c>
      <c r="F110" s="31"/>
      <c r="G110" s="35"/>
      <c r="H110" s="3"/>
      <c r="I110" s="3"/>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2"/>
      <c r="AP110" s="1"/>
      <c r="AQ110" s="1"/>
      <c r="AR110" s="1"/>
      <c r="AS110" s="1"/>
      <c r="AT110" s="1"/>
      <c r="AU110" s="1"/>
      <c r="AV110" s="1"/>
      <c r="AW110" s="1"/>
      <c r="AX110" s="1"/>
      <c r="AY110" s="1"/>
      <c r="AZ110" s="1"/>
      <c r="BA110" s="1"/>
      <c r="BB110" s="1"/>
    </row>
    <row r="111" spans="1:54" s="2" customFormat="1" x14ac:dyDescent="0.25">
      <c r="A111" s="1"/>
      <c r="B111" s="30"/>
      <c r="C111" s="35">
        <f t="shared" si="29"/>
        <v>25.75</v>
      </c>
      <c r="D111" s="3">
        <v>12.998039804483282</v>
      </c>
      <c r="E111" s="3">
        <v>138.08313858692804</v>
      </c>
      <c r="F111" s="31"/>
      <c r="G111" s="35"/>
      <c r="H111" s="3"/>
      <c r="I111" s="3"/>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2"/>
      <c r="AP111" s="1"/>
      <c r="AQ111" s="1"/>
      <c r="AR111" s="1"/>
      <c r="AS111" s="1"/>
      <c r="AT111" s="1"/>
      <c r="AU111" s="1"/>
      <c r="AV111" s="1"/>
      <c r="AW111" s="1"/>
      <c r="AX111" s="1"/>
      <c r="AY111" s="1"/>
      <c r="AZ111" s="1"/>
      <c r="BA111" s="1"/>
      <c r="BB111" s="1"/>
    </row>
    <row r="112" spans="1:54" s="2" customFormat="1" x14ac:dyDescent="0.25">
      <c r="A112" s="1"/>
      <c r="B112" s="30"/>
      <c r="C112" s="35">
        <f t="shared" si="29"/>
        <v>26</v>
      </c>
      <c r="D112" s="3">
        <v>10.904367704479629</v>
      </c>
      <c r="E112" s="3">
        <v>200.04773519353063</v>
      </c>
      <c r="F112" s="31"/>
      <c r="G112" s="35"/>
      <c r="H112" s="3"/>
      <c r="I112" s="3"/>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2"/>
      <c r="AP112" s="1"/>
      <c r="AQ112" s="1"/>
      <c r="AR112" s="1"/>
      <c r="AS112" s="1"/>
      <c r="AT112" s="1"/>
      <c r="AU112" s="1"/>
      <c r="AV112" s="1"/>
      <c r="AW112" s="1"/>
      <c r="AX112" s="1"/>
      <c r="AY112" s="1"/>
      <c r="AZ112" s="1"/>
      <c r="BA112" s="1"/>
      <c r="BB112" s="1"/>
    </row>
    <row r="113" spans="2:41" s="1" customFormat="1" ht="15.75" thickBot="1" x14ac:dyDescent="0.3">
      <c r="B113" s="36"/>
      <c r="C113" s="5"/>
      <c r="D113" s="4"/>
      <c r="E113" s="4"/>
      <c r="F113" s="37"/>
      <c r="G113" s="5"/>
      <c r="H113" s="4"/>
      <c r="I113" s="4"/>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8"/>
    </row>
    <row r="114" spans="2:41" s="1" customFormat="1" x14ac:dyDescent="0.25">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row>
    <row r="115" spans="2:41" s="1" customFormat="1" x14ac:dyDescent="0.25">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row>
    <row r="116" spans="2:41" s="1" customFormat="1" x14ac:dyDescent="0.25">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row>
    <row r="117" spans="2:41" s="1" customFormat="1" x14ac:dyDescent="0.25">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row>
    <row r="118" spans="2:41" s="1" customFormat="1" x14ac:dyDescent="0.25">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row>
    <row r="119" spans="2:41" s="1" customFormat="1" x14ac:dyDescent="0.25">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row>
    <row r="120" spans="2:41" s="1" customFormat="1" x14ac:dyDescent="0.25">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row>
    <row r="121" spans="2:41" s="1" customFormat="1" x14ac:dyDescent="0.25">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row>
    <row r="122" spans="2:41" s="1" customFormat="1" x14ac:dyDescent="0.25">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row>
    <row r="123" spans="2:41" s="1" customFormat="1" x14ac:dyDescent="0.25">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row>
    <row r="124" spans="2:41" s="1" customFormat="1" x14ac:dyDescent="0.25">
      <c r="C124" s="39"/>
      <c r="D124" s="39"/>
      <c r="E124" s="39"/>
      <c r="F124" s="39"/>
      <c r="G124" s="39"/>
      <c r="H124" s="39"/>
      <c r="I124" s="39"/>
    </row>
    <row r="125" spans="2:41" s="1" customFormat="1" x14ac:dyDescent="0.25"/>
    <row r="126" spans="2:41" s="1" customFormat="1" x14ac:dyDescent="0.25"/>
    <row r="127" spans="2:41" s="1" customFormat="1" x14ac:dyDescent="0.25"/>
    <row r="128" spans="2:41" s="1" customFormat="1" x14ac:dyDescent="0.25"/>
    <row r="129" spans="3:9" s="1" customFormat="1" x14ac:dyDescent="0.25"/>
    <row r="130" spans="3:9" s="1" customFormat="1" x14ac:dyDescent="0.25"/>
    <row r="131" spans="3:9" s="1" customFormat="1" x14ac:dyDescent="0.25"/>
    <row r="132" spans="3:9" s="1" customFormat="1" x14ac:dyDescent="0.25"/>
    <row r="133" spans="3:9" s="1" customFormat="1" x14ac:dyDescent="0.25"/>
    <row r="134" spans="3:9" s="1" customFormat="1" x14ac:dyDescent="0.25"/>
    <row r="135" spans="3:9" s="1" customFormat="1" x14ac:dyDescent="0.25"/>
    <row r="136" spans="3:9" s="1" customFormat="1" x14ac:dyDescent="0.25"/>
    <row r="137" spans="3:9" s="1" customFormat="1" x14ac:dyDescent="0.25"/>
    <row r="138" spans="3:9" s="1" customFormat="1" x14ac:dyDescent="0.25"/>
    <row r="139" spans="3:9" s="1" customFormat="1" x14ac:dyDescent="0.25"/>
    <row r="140" spans="3:9" x14ac:dyDescent="0.25">
      <c r="C140" s="1"/>
      <c r="D140" s="1"/>
      <c r="E140" s="1"/>
      <c r="F140" s="1"/>
      <c r="G140" s="1"/>
      <c r="H140" s="1"/>
      <c r="I140" s="1"/>
    </row>
  </sheetData>
  <mergeCells count="8">
    <mergeCell ref="L78:M78"/>
    <mergeCell ref="N78:O78"/>
    <mergeCell ref="BJ25:BJ26"/>
    <mergeCell ref="BJ31:BJ32"/>
    <mergeCell ref="L69:M69"/>
    <mergeCell ref="N69:O69"/>
    <mergeCell ref="BJ15:BJ16"/>
    <mergeCell ref="BJ9:B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Por-Perm-Logs</vt:lpstr>
    </vt:vector>
  </TitlesOfParts>
  <Company>Cockrell School of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Pyrcz, Michael</dc:creator>
  <cp:lastModifiedBy>Pyrcz, Michael</cp:lastModifiedBy>
  <dcterms:created xsi:type="dcterms:W3CDTF">2018-01-03T20:26:28Z</dcterms:created>
  <dcterms:modified xsi:type="dcterms:W3CDTF">2018-02-21T14:39:20Z</dcterms:modified>
</cp:coreProperties>
</file>