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beck_SIM\"/>
    </mc:Choice>
  </mc:AlternateContent>
  <xr:revisionPtr revIDLastSave="0" documentId="13_ncr:1_{DFFFBFB4-F7F7-4C62-AE0E-F95D729D43EF}" xr6:coauthVersionLast="47" xr6:coauthVersionMax="47" xr10:uidLastSave="{00000000-0000-0000-0000-000000000000}"/>
  <bookViews>
    <workbookView xWindow="-110" yWindow="-110" windowWidth="19420" windowHeight="10300" xr2:uid="{6D9D33D2-BB8B-4BF8-AB9E-6A6EE9108C17}"/>
  </bookViews>
  <sheets>
    <sheet name="downstream" sheetId="1" r:id="rId1"/>
    <sheet name="upstrea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7" i="3"/>
  <c r="B5" i="3"/>
  <c r="B4" i="3"/>
  <c r="B3" i="2"/>
  <c r="B2" i="3"/>
  <c r="B14" i="1" l="1"/>
  <c r="B15" i="1" s="1"/>
  <c r="B10" i="1"/>
  <c r="B13" i="1"/>
  <c r="B6" i="2"/>
  <c r="B7" i="2" s="1"/>
  <c r="B18" i="2"/>
  <c r="B13" i="2"/>
  <c r="B14" i="2" s="1"/>
  <c r="B5" i="2"/>
  <c r="B17" i="1"/>
  <c r="B12" i="1"/>
  <c r="B6" i="1"/>
  <c r="B4" i="1"/>
  <c r="B32" i="2" l="1"/>
  <c r="B1" i="3"/>
  <c r="B11" i="2"/>
  <c r="B15" i="2"/>
  <c r="B16" i="2" s="1"/>
  <c r="B9" i="2" s="1"/>
  <c r="B10" i="2" s="1"/>
  <c r="B8" i="1"/>
  <c r="B9" i="1" s="1"/>
  <c r="B8" i="2"/>
  <c r="B18" i="1"/>
  <c r="B19" i="2" l="1"/>
  <c r="B6" i="3"/>
  <c r="B13" i="3" s="1"/>
  <c r="B11" i="3" s="1"/>
  <c r="B19" i="1"/>
  <c r="C24" i="1" s="1"/>
  <c r="C25" i="1" s="1"/>
  <c r="D25" i="1" s="1"/>
  <c r="B20" i="2"/>
  <c r="C25" i="2" s="1"/>
  <c r="D25" i="2" s="1"/>
  <c r="D24" i="1" l="1"/>
  <c r="C26" i="1"/>
  <c r="D26" i="1" s="1"/>
  <c r="C26" i="2"/>
  <c r="D26" i="2" s="1"/>
  <c r="C27" i="1" l="1"/>
  <c r="D27" i="1" s="1"/>
  <c r="C27" i="2"/>
  <c r="D27" i="2" s="1"/>
  <c r="C28" i="1" l="1"/>
  <c r="D28" i="1" s="1"/>
  <c r="C28" i="2"/>
  <c r="D28" i="2" s="1"/>
  <c r="C29" i="2" l="1"/>
  <c r="D29" i="2" l="1"/>
  <c r="B31" i="2"/>
  <c r="B8" i="3" s="1"/>
</calcChain>
</file>

<file path=xl/sharedStrings.xml><?xml version="1.0" encoding="utf-8"?>
<sst xmlns="http://schemas.openxmlformats.org/spreadsheetml/2006/main" count="98" uniqueCount="48">
  <si>
    <t>variables</t>
  </si>
  <si>
    <t>x</t>
  </si>
  <si>
    <t>z(downstream)</t>
  </si>
  <si>
    <t>h(upstream)</t>
  </si>
  <si>
    <t>?</t>
  </si>
  <si>
    <t>b</t>
  </si>
  <si>
    <t>a (bottom width)</t>
  </si>
  <si>
    <t>m</t>
  </si>
  <si>
    <t>m^2</t>
  </si>
  <si>
    <t>Q</t>
  </si>
  <si>
    <t>m^3/s</t>
  </si>
  <si>
    <t>bank slope</t>
  </si>
  <si>
    <t>nu(kinematic viscocity)</t>
  </si>
  <si>
    <t>w2(wette perimeter)</t>
  </si>
  <si>
    <t>A2(area)</t>
  </si>
  <si>
    <t>rhy2(hydraulic radius)</t>
  </si>
  <si>
    <t>v2(velocity)</t>
  </si>
  <si>
    <t>m/s</t>
  </si>
  <si>
    <t>Rei2(Reynolds)</t>
  </si>
  <si>
    <t>calculate lambda</t>
  </si>
  <si>
    <t>initial guess lambda</t>
  </si>
  <si>
    <t>new lambda</t>
  </si>
  <si>
    <t>hydraulic diameter</t>
  </si>
  <si>
    <t>c</t>
  </si>
  <si>
    <t>ks (roughness)</t>
  </si>
  <si>
    <t>h2(downstream)</t>
  </si>
  <si>
    <t>iteration</t>
  </si>
  <si>
    <t>difference</t>
  </si>
  <si>
    <t>fix area again</t>
  </si>
  <si>
    <t>friction slope (dwonstream)</t>
  </si>
  <si>
    <t>h1(initial guess water depth)</t>
  </si>
  <si>
    <t>h1(upstream)</t>
  </si>
  <si>
    <t>z1(upstream)</t>
  </si>
  <si>
    <t>A1(area)</t>
  </si>
  <si>
    <t>B12+2*B14+B12)/2)*B6</t>
  </si>
  <si>
    <t>friction slope (upstream)</t>
  </si>
  <si>
    <t>water level at profile upstream</t>
  </si>
  <si>
    <t>delta h(Difference water level)</t>
  </si>
  <si>
    <t>water level at profile downstream</t>
  </si>
  <si>
    <t>g</t>
  </si>
  <si>
    <t>m/s^2</t>
  </si>
  <si>
    <t>Q upstream</t>
  </si>
  <si>
    <t>Q downstream</t>
  </si>
  <si>
    <t>A upstream</t>
  </si>
  <si>
    <t>A downstream</t>
  </si>
  <si>
    <t>friction loss upstream (IR)</t>
  </si>
  <si>
    <t>friction loss downstream (IR)</t>
  </si>
  <si>
    <t>delta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</si>
</sst>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3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/>
    <xf numFmtId="0" fontId="4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5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19</xdr:row>
      <xdr:rowOff>38100</xdr:rowOff>
    </xdr:from>
    <xdr:to>
      <xdr:col>13</xdr:col>
      <xdr:colOff>552551</xdr:colOff>
      <xdr:row>23</xdr:row>
      <xdr:rowOff>165144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7C8CBA-D103-3FE4-B127-9F50491DF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3536950"/>
          <a:ext cx="1962251" cy="86364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25</xdr:row>
      <xdr:rowOff>114300</xdr:rowOff>
    </xdr:from>
    <xdr:to>
      <xdr:col>15</xdr:col>
      <xdr:colOff>13030</xdr:colOff>
      <xdr:row>31</xdr:row>
      <xdr:rowOff>82605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EA1FE4-6367-DA48-B2EA-12EA6CA4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8800" y="4718050"/>
          <a:ext cx="6426530" cy="1073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10</xdr:row>
      <xdr:rowOff>158750</xdr:rowOff>
    </xdr:from>
    <xdr:to>
      <xdr:col>15</xdr:col>
      <xdr:colOff>76530</xdr:colOff>
      <xdr:row>16</xdr:row>
      <xdr:rowOff>127055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80DBA-50BD-4624-9215-ED2D078A0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527050"/>
          <a:ext cx="6426530" cy="1073205"/>
        </a:xfrm>
        <a:prstGeom prst="rect">
          <a:avLst/>
        </a:prstGeom>
      </xdr:spPr>
    </xdr:pic>
    <xdr:clientData/>
  </xdr:twoCellAnchor>
  <xdr:twoCellAnchor editAs="oneCell">
    <xdr:from>
      <xdr:col>4</xdr:col>
      <xdr:colOff>273050</xdr:colOff>
      <xdr:row>0</xdr:row>
      <xdr:rowOff>19050</xdr:rowOff>
    </xdr:from>
    <xdr:to>
      <xdr:col>12</xdr:col>
      <xdr:colOff>518991</xdr:colOff>
      <xdr:row>9</xdr:row>
      <xdr:rowOff>133417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4AE04600-FA3F-4346-926F-005FB7779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2250" y="19050"/>
          <a:ext cx="5122741" cy="1771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6881-654A-4B29-88BA-32213E3B4EFB}">
  <dimension ref="A1:D28"/>
  <sheetViews>
    <sheetView tabSelected="1" workbookViewId="0">
      <selection activeCell="D10" sqref="D10"/>
    </sheetView>
  </sheetViews>
  <sheetFormatPr defaultRowHeight="14.5" x14ac:dyDescent="0.35"/>
  <cols>
    <col min="1" max="1" width="16.36328125" bestFit="1" customWidth="1"/>
    <col min="2" max="2" width="11.81640625" bestFit="1" customWidth="1"/>
    <col min="4" max="4" width="12.4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  <c r="B3">
        <v>450</v>
      </c>
      <c r="C3" t="s">
        <v>7</v>
      </c>
    </row>
    <row r="4" spans="1:3" x14ac:dyDescent="0.35">
      <c r="A4" s="3" t="s">
        <v>24</v>
      </c>
      <c r="B4">
        <f>7/100</f>
        <v>7.0000000000000007E-2</v>
      </c>
      <c r="C4" t="s">
        <v>7</v>
      </c>
    </row>
    <row r="5" spans="1:3" x14ac:dyDescent="0.35">
      <c r="A5" s="3" t="s">
        <v>25</v>
      </c>
      <c r="B5">
        <v>1.5</v>
      </c>
      <c r="C5" t="s">
        <v>7</v>
      </c>
    </row>
    <row r="6" spans="1:3" x14ac:dyDescent="0.35">
      <c r="A6" t="s">
        <v>2</v>
      </c>
      <c r="B6">
        <f>1.5+2.5</f>
        <v>4</v>
      </c>
      <c r="C6" t="s">
        <v>7</v>
      </c>
    </row>
    <row r="7" spans="1:3" x14ac:dyDescent="0.35">
      <c r="A7" t="s">
        <v>3</v>
      </c>
      <c r="B7" s="1" t="s">
        <v>4</v>
      </c>
    </row>
    <row r="8" spans="1:3" x14ac:dyDescent="0.35">
      <c r="A8" t="s">
        <v>15</v>
      </c>
      <c r="B8" s="6">
        <f>B10/B15</f>
        <v>1.1458980337503155</v>
      </c>
      <c r="C8" t="s">
        <v>7</v>
      </c>
    </row>
    <row r="9" spans="1:3" x14ac:dyDescent="0.35">
      <c r="A9" t="s">
        <v>22</v>
      </c>
      <c r="B9" s="1">
        <f>B8*4</f>
        <v>4.5835921350012621</v>
      </c>
      <c r="C9" t="s">
        <v>7</v>
      </c>
    </row>
    <row r="10" spans="1:3" x14ac:dyDescent="0.35">
      <c r="A10" t="s">
        <v>14</v>
      </c>
      <c r="B10" s="1">
        <f>((B11+2*B13+B11)/2)*B5</f>
        <v>18</v>
      </c>
      <c r="C10" t="s">
        <v>8</v>
      </c>
    </row>
    <row r="11" spans="1:3" x14ac:dyDescent="0.35">
      <c r="A11" s="3" t="s">
        <v>6</v>
      </c>
      <c r="B11">
        <v>9</v>
      </c>
      <c r="C11" t="s">
        <v>7</v>
      </c>
    </row>
    <row r="12" spans="1:3" x14ac:dyDescent="0.35">
      <c r="A12" s="3" t="s">
        <v>11</v>
      </c>
      <c r="B12">
        <f>1/2</f>
        <v>0.5</v>
      </c>
    </row>
    <row r="13" spans="1:3" x14ac:dyDescent="0.35">
      <c r="A13" t="s">
        <v>5</v>
      </c>
      <c r="B13" s="1">
        <f>B5/B12</f>
        <v>3</v>
      </c>
      <c r="C13" t="s">
        <v>7</v>
      </c>
    </row>
    <row r="14" spans="1:3" x14ac:dyDescent="0.35">
      <c r="A14" t="s">
        <v>23</v>
      </c>
      <c r="B14" s="5">
        <f>SQRT((B13^2+B5^2))</f>
        <v>3.3541019662496847</v>
      </c>
      <c r="C14" t="s">
        <v>7</v>
      </c>
    </row>
    <row r="15" spans="1:3" x14ac:dyDescent="0.35">
      <c r="A15" t="s">
        <v>13</v>
      </c>
      <c r="B15" s="7">
        <f>B11+B14+B14</f>
        <v>15.708203932499369</v>
      </c>
      <c r="C15" t="s">
        <v>7</v>
      </c>
    </row>
    <row r="16" spans="1:3" x14ac:dyDescent="0.35">
      <c r="A16" s="3" t="s">
        <v>9</v>
      </c>
      <c r="B16">
        <v>20</v>
      </c>
      <c r="C16" t="s">
        <v>10</v>
      </c>
    </row>
    <row r="17" spans="1:4" x14ac:dyDescent="0.35">
      <c r="A17" t="s">
        <v>12</v>
      </c>
      <c r="B17" s="1">
        <f>1.13*10^-6</f>
        <v>1.1299999999999998E-6</v>
      </c>
    </row>
    <row r="18" spans="1:4" x14ac:dyDescent="0.35">
      <c r="A18" t="s">
        <v>16</v>
      </c>
      <c r="B18">
        <f>B16/B10</f>
        <v>1.1111111111111112</v>
      </c>
      <c r="C18" t="s">
        <v>17</v>
      </c>
    </row>
    <row r="19" spans="1:4" x14ac:dyDescent="0.35">
      <c r="A19" t="s">
        <v>18</v>
      </c>
      <c r="B19" s="1">
        <f>(B18*B9)/B17</f>
        <v>4506973.5840720385</v>
      </c>
    </row>
    <row r="21" spans="1:4" x14ac:dyDescent="0.35">
      <c r="A21" s="4" t="s">
        <v>19</v>
      </c>
    </row>
    <row r="22" spans="1:4" x14ac:dyDescent="0.35">
      <c r="A22" t="s">
        <v>20</v>
      </c>
      <c r="B22">
        <v>0.02</v>
      </c>
    </row>
    <row r="23" spans="1:4" x14ac:dyDescent="0.35">
      <c r="A23" t="s">
        <v>21</v>
      </c>
      <c r="B23" s="8" t="s">
        <v>26</v>
      </c>
      <c r="D23" t="s">
        <v>27</v>
      </c>
    </row>
    <row r="24" spans="1:4" x14ac:dyDescent="0.35">
      <c r="B24">
        <v>1</v>
      </c>
      <c r="C24">
        <f>((-2.03)*LOG(2.51/($B$19*SQRT(B22))+$B$4/(14.84*$B$8)))^-2</f>
        <v>4.2658631208444459E-2</v>
      </c>
      <c r="D24">
        <f>C24-B22</f>
        <v>2.2658631208444458E-2</v>
      </c>
    </row>
    <row r="25" spans="1:4" x14ac:dyDescent="0.35">
      <c r="B25">
        <v>2</v>
      </c>
      <c r="C25">
        <f>((-2.03)*LOG(2.51/($B$19*SQRT(C24))+$B$4/(14.84*$B$8)))^-2</f>
        <v>4.2653949651518093E-2</v>
      </c>
      <c r="D25">
        <f>C25-C24</f>
        <v>-4.681556926365571E-6</v>
      </c>
    </row>
    <row r="26" spans="1:4" x14ac:dyDescent="0.35">
      <c r="B26">
        <v>3</v>
      </c>
      <c r="C26">
        <f>((-2.03)*LOG(2.51/($B$19*SQRT(C25))+$B$4/(14.84*$B$8)))^-2</f>
        <v>4.2653950209501225E-2</v>
      </c>
      <c r="D26">
        <f>C26-C25</f>
        <v>5.5798313192134685E-10</v>
      </c>
    </row>
    <row r="27" spans="1:4" x14ac:dyDescent="0.35">
      <c r="B27">
        <v>4</v>
      </c>
      <c r="C27">
        <f>((-2.03)*LOG(2.51/($B$19*SQRT(C26))+$B$4/(14.84*$B$8)))^-2</f>
        <v>4.2653950209434716E-2</v>
      </c>
      <c r="D27">
        <f>C27-C26</f>
        <v>-6.6509298068950784E-14</v>
      </c>
    </row>
    <row r="28" spans="1:4" x14ac:dyDescent="0.35">
      <c r="B28">
        <v>5</v>
      </c>
      <c r="C28" s="9">
        <f>((-2.03)*LOG(2.51/($B$19*SQRT(C27))+$B$4/(14.84*$B$8)))^-2</f>
        <v>4.2653950209434716E-2</v>
      </c>
      <c r="D28">
        <f>C28-C27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1CCD-4B0D-40F5-B49C-D1387C5C41BB}">
  <dimension ref="A1:F33"/>
  <sheetViews>
    <sheetView workbookViewId="0">
      <selection activeCell="B5" sqref="B5"/>
    </sheetView>
  </sheetViews>
  <sheetFormatPr defaultRowHeight="14.5" x14ac:dyDescent="0.35"/>
  <cols>
    <col min="1" max="1" width="25.36328125" bestFit="1" customWidth="1"/>
    <col min="2" max="2" width="11.81640625" bestFit="1" customWidth="1"/>
    <col min="4" max="4" width="12.453125" bestFit="1" customWidth="1"/>
  </cols>
  <sheetData>
    <row r="1" spans="1:6" x14ac:dyDescent="0.35">
      <c r="A1" t="s">
        <v>0</v>
      </c>
    </row>
    <row r="3" spans="1:6" x14ac:dyDescent="0.35">
      <c r="A3" t="s">
        <v>29</v>
      </c>
      <c r="B3" s="10">
        <f>(downstream!C28/downstream!B9)*downstream!B18^2/(2*9.80665)</f>
        <v>5.8575715472417315E-4</v>
      </c>
    </row>
    <row r="4" spans="1:6" x14ac:dyDescent="0.35">
      <c r="A4" t="s">
        <v>30</v>
      </c>
      <c r="B4" s="9">
        <v>1.46</v>
      </c>
      <c r="D4">
        <v>1.2635007064853301</v>
      </c>
      <c r="F4" s="2">
        <v>1.3459848590625501</v>
      </c>
    </row>
    <row r="5" spans="1:6" x14ac:dyDescent="0.35">
      <c r="A5" s="3" t="s">
        <v>24</v>
      </c>
      <c r="B5">
        <f>7/100</f>
        <v>7.0000000000000007E-2</v>
      </c>
      <c r="C5" t="s">
        <v>7</v>
      </c>
    </row>
    <row r="6" spans="1:6" x14ac:dyDescent="0.35">
      <c r="A6" s="11" t="s">
        <v>31</v>
      </c>
      <c r="B6">
        <f>B4</f>
        <v>1.46</v>
      </c>
      <c r="C6" t="s">
        <v>7</v>
      </c>
    </row>
    <row r="7" spans="1:6" x14ac:dyDescent="0.35">
      <c r="A7" t="s">
        <v>32</v>
      </c>
      <c r="B7">
        <f>B6+3</f>
        <v>4.46</v>
      </c>
      <c r="C7" t="s">
        <v>7</v>
      </c>
    </row>
    <row r="8" spans="1:6" x14ac:dyDescent="0.35">
      <c r="A8" t="s">
        <v>33</v>
      </c>
      <c r="B8" s="1">
        <f>((B12+2*B14+B12)/2)*B6</f>
        <v>17.403199999999998</v>
      </c>
      <c r="C8" t="s">
        <v>8</v>
      </c>
      <c r="D8" t="s">
        <v>28</v>
      </c>
    </row>
    <row r="9" spans="1:6" x14ac:dyDescent="0.35">
      <c r="A9" t="s">
        <v>15</v>
      </c>
      <c r="B9" s="6">
        <f>B11/B16</f>
        <v>1.1206673368434352</v>
      </c>
      <c r="C9" t="s">
        <v>7</v>
      </c>
      <c r="F9" t="s">
        <v>34</v>
      </c>
    </row>
    <row r="10" spans="1:6" x14ac:dyDescent="0.35">
      <c r="A10" t="s">
        <v>22</v>
      </c>
      <c r="B10" s="1">
        <f>B9*4</f>
        <v>4.4826693473737409</v>
      </c>
      <c r="C10" t="s">
        <v>7</v>
      </c>
    </row>
    <row r="11" spans="1:6" x14ac:dyDescent="0.35">
      <c r="A11" t="s">
        <v>14</v>
      </c>
      <c r="B11" s="1">
        <f>((B12+2*B14+B12)/2)*B6</f>
        <v>17.403199999999998</v>
      </c>
      <c r="C11" t="s">
        <v>8</v>
      </c>
    </row>
    <row r="12" spans="1:6" x14ac:dyDescent="0.35">
      <c r="A12" s="3" t="s">
        <v>6</v>
      </c>
      <c r="B12">
        <v>9</v>
      </c>
      <c r="C12" t="s">
        <v>7</v>
      </c>
    </row>
    <row r="13" spans="1:6" x14ac:dyDescent="0.35">
      <c r="A13" s="3" t="s">
        <v>11</v>
      </c>
      <c r="B13">
        <f>1/2</f>
        <v>0.5</v>
      </c>
    </row>
    <row r="14" spans="1:6" x14ac:dyDescent="0.35">
      <c r="A14" t="s">
        <v>5</v>
      </c>
      <c r="B14" s="1">
        <f>B4/B13</f>
        <v>2.92</v>
      </c>
      <c r="C14" t="s">
        <v>7</v>
      </c>
    </row>
    <row r="15" spans="1:6" x14ac:dyDescent="0.35">
      <c r="A15" t="s">
        <v>23</v>
      </c>
      <c r="B15" s="5">
        <f>SQRT((B14^2+B6^2))</f>
        <v>3.2646592471496927</v>
      </c>
      <c r="C15" t="s">
        <v>7</v>
      </c>
    </row>
    <row r="16" spans="1:6" x14ac:dyDescent="0.35">
      <c r="A16" t="s">
        <v>13</v>
      </c>
      <c r="B16" s="7">
        <f>B12+B15+B15</f>
        <v>15.529318494299385</v>
      </c>
      <c r="C16" t="s">
        <v>7</v>
      </c>
    </row>
    <row r="17" spans="1:4" x14ac:dyDescent="0.35">
      <c r="A17" s="3" t="s">
        <v>9</v>
      </c>
      <c r="B17">
        <v>20</v>
      </c>
      <c r="C17" t="s">
        <v>10</v>
      </c>
    </row>
    <row r="18" spans="1:4" x14ac:dyDescent="0.35">
      <c r="A18" t="s">
        <v>12</v>
      </c>
      <c r="B18" s="1">
        <f>1.13*10^-6</f>
        <v>1.1299999999999998E-6</v>
      </c>
    </row>
    <row r="19" spans="1:4" x14ac:dyDescent="0.35">
      <c r="A19" t="s">
        <v>16</v>
      </c>
      <c r="B19">
        <f>B17/B11</f>
        <v>1.1492139376666362</v>
      </c>
      <c r="C19" t="s">
        <v>17</v>
      </c>
    </row>
    <row r="20" spans="1:4" x14ac:dyDescent="0.35">
      <c r="A20" t="s">
        <v>18</v>
      </c>
      <c r="B20" s="1">
        <f>(B19*B10)/B18</f>
        <v>4558890.3468609806</v>
      </c>
    </row>
    <row r="22" spans="1:4" x14ac:dyDescent="0.35">
      <c r="A22" s="4" t="s">
        <v>19</v>
      </c>
    </row>
    <row r="23" spans="1:4" x14ac:dyDescent="0.35">
      <c r="A23" t="s">
        <v>20</v>
      </c>
      <c r="B23">
        <v>0.02</v>
      </c>
    </row>
    <row r="24" spans="1:4" x14ac:dyDescent="0.35">
      <c r="A24" t="s">
        <v>21</v>
      </c>
      <c r="B24" s="8" t="s">
        <v>26</v>
      </c>
      <c r="D24" t="s">
        <v>27</v>
      </c>
    </row>
    <row r="25" spans="1:4" x14ac:dyDescent="0.35">
      <c r="B25">
        <v>1</v>
      </c>
      <c r="C25">
        <f>((-2.03)*LOG(2.51/($B$20*SQRT(B23))+$B$5/(14.84*$B$9)))^-2</f>
        <v>4.3006131016455403E-2</v>
      </c>
      <c r="D25">
        <f>C25-B23</f>
        <v>2.3006131016455402E-2</v>
      </c>
    </row>
    <row r="26" spans="1:4" x14ac:dyDescent="0.35">
      <c r="B26">
        <v>2</v>
      </c>
      <c r="C26">
        <f>((-2.03)*LOG(2.51/($B$20*SQRT(C25))+$B$5/(14.84*$B$9)))^-2</f>
        <v>4.3001508839096335E-2</v>
      </c>
      <c r="D26">
        <f>C26-C25</f>
        <v>-4.6221773590676696E-6</v>
      </c>
    </row>
    <row r="27" spans="1:4" x14ac:dyDescent="0.35">
      <c r="B27">
        <v>3</v>
      </c>
      <c r="C27">
        <f>((-2.03)*LOG(2.51/($B$20*SQRT(C26))+$B$5/(14.84*$B$9)))^-2</f>
        <v>4.3001509371750388E-2</v>
      </c>
      <c r="D27">
        <f>C27-C26</f>
        <v>5.3265405280944478E-10</v>
      </c>
    </row>
    <row r="28" spans="1:4" x14ac:dyDescent="0.35">
      <c r="B28">
        <v>4</v>
      </c>
      <c r="C28">
        <f>((-2.03)*LOG(2.51/($B$20*SQRT(C27))+$B$5/(14.84*$B$9)))^-2</f>
        <v>4.3001509371689006E-2</v>
      </c>
      <c r="D28">
        <f>C28-C27</f>
        <v>-6.1381455473963342E-14</v>
      </c>
    </row>
    <row r="29" spans="1:4" x14ac:dyDescent="0.35">
      <c r="B29">
        <v>5</v>
      </c>
      <c r="C29" s="9">
        <f>((-2.03)*LOG(2.51/($B$20*SQRT(C28))+$B$5/(14.84*$B$9)))^-2</f>
        <v>4.3001509371689006E-2</v>
      </c>
      <c r="D29">
        <f>C29-C28</f>
        <v>0</v>
      </c>
    </row>
    <row r="31" spans="1:4" x14ac:dyDescent="0.35">
      <c r="A31" t="s">
        <v>35</v>
      </c>
      <c r="B31" s="10">
        <f>(C29/B10)*B19^2/(2*9.80665)</f>
        <v>6.4594879447748318E-4</v>
      </c>
    </row>
    <row r="32" spans="1:4" x14ac:dyDescent="0.35">
      <c r="A32" t="s">
        <v>36</v>
      </c>
      <c r="B32">
        <f>B7</f>
        <v>4.46</v>
      </c>
    </row>
    <row r="33" spans="1:1" x14ac:dyDescent="0.35">
      <c r="A33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9CD4-7B6F-471C-B1F5-CAA3895D2315}">
  <dimension ref="A1:C13"/>
  <sheetViews>
    <sheetView workbookViewId="0">
      <selection activeCell="B11" sqref="B11"/>
    </sheetView>
  </sheetViews>
  <sheetFormatPr defaultRowHeight="14.5" x14ac:dyDescent="0.35"/>
  <cols>
    <col min="1" max="1" width="27.6328125" bestFit="1" customWidth="1"/>
  </cols>
  <sheetData>
    <row r="1" spans="1:3" x14ac:dyDescent="0.35">
      <c r="A1" t="s">
        <v>36</v>
      </c>
      <c r="B1">
        <f>upstream!B7</f>
        <v>4.46</v>
      </c>
      <c r="C1" s="12" t="s">
        <v>7</v>
      </c>
    </row>
    <row r="2" spans="1:3" x14ac:dyDescent="0.35">
      <c r="A2" t="s">
        <v>38</v>
      </c>
      <c r="B2">
        <f>downstream!B6</f>
        <v>4</v>
      </c>
      <c r="C2" s="12" t="s">
        <v>7</v>
      </c>
    </row>
    <row r="3" spans="1:3" x14ac:dyDescent="0.35">
      <c r="A3" t="s">
        <v>39</v>
      </c>
      <c r="B3">
        <v>9.8000000000000007</v>
      </c>
      <c r="C3" s="12" t="s">
        <v>40</v>
      </c>
    </row>
    <row r="4" spans="1:3" x14ac:dyDescent="0.35">
      <c r="A4" t="s">
        <v>41</v>
      </c>
      <c r="B4">
        <f>upstream!B17</f>
        <v>20</v>
      </c>
      <c r="C4" s="12" t="s">
        <v>10</v>
      </c>
    </row>
    <row r="5" spans="1:3" x14ac:dyDescent="0.35">
      <c r="A5" t="s">
        <v>42</v>
      </c>
      <c r="B5">
        <f>downstream!B16</f>
        <v>20</v>
      </c>
      <c r="C5" s="12" t="s">
        <v>10</v>
      </c>
    </row>
    <row r="6" spans="1:3" x14ac:dyDescent="0.35">
      <c r="A6" t="s">
        <v>43</v>
      </c>
      <c r="B6">
        <f>upstream!B11</f>
        <v>17.403199999999998</v>
      </c>
      <c r="C6" s="12" t="s">
        <v>8</v>
      </c>
    </row>
    <row r="7" spans="1:3" x14ac:dyDescent="0.35">
      <c r="A7" t="s">
        <v>44</v>
      </c>
      <c r="B7">
        <f>downstream!B10</f>
        <v>18</v>
      </c>
      <c r="C7" s="12" t="s">
        <v>8</v>
      </c>
    </row>
    <row r="8" spans="1:3" x14ac:dyDescent="0.35">
      <c r="A8" t="s">
        <v>45</v>
      </c>
      <c r="B8">
        <f>upstream!B31</f>
        <v>6.4594879447748318E-4</v>
      </c>
      <c r="C8" s="12"/>
    </row>
    <row r="9" spans="1:3" x14ac:dyDescent="0.35">
      <c r="A9" t="s">
        <v>46</v>
      </c>
      <c r="B9">
        <f>upstream!B3</f>
        <v>5.8575715472417315E-4</v>
      </c>
      <c r="C9" s="12"/>
    </row>
    <row r="10" spans="1:3" x14ac:dyDescent="0.35">
      <c r="A10" t="s">
        <v>47</v>
      </c>
      <c r="B10">
        <v>450</v>
      </c>
      <c r="C10" s="12" t="s">
        <v>7</v>
      </c>
    </row>
    <row r="11" spans="1:3" x14ac:dyDescent="0.35">
      <c r="A11" t="s">
        <v>37</v>
      </c>
      <c r="B11">
        <f>B13-B1</f>
        <v>-4.2343978912399542</v>
      </c>
    </row>
    <row r="13" spans="1:3" x14ac:dyDescent="0.35">
      <c r="B13">
        <f>B2-B1-(1/2*B3)*((B5^2/B7^2)-(B4^2/B6^2))+((B9+B9)/2)*B10</f>
        <v>0.22560210876004583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downstream</vt:lpstr>
      <vt:lpstr>upstream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HTUN THIRI NAING</dc:creator>
  <cp:lastModifiedBy>HTUN THIRI NAING</cp:lastModifiedBy>
  <dcterms:created xsi:type="dcterms:W3CDTF">2024-05-07T06:54:25Z</dcterms:created>
  <dcterms:modified xsi:type="dcterms:W3CDTF">2024-05-08T08:11:47Z</dcterms:modified>
</cp:coreProperties>
</file>