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 - actual" sheetId="1" r:id="rId4"/>
    <sheet state="visible" name="1 - draft" sheetId="2" r:id="rId5"/>
    <sheet state="visible" name="2 - draft" sheetId="3" r:id="rId6"/>
  </sheets>
  <definedNames/>
  <calcPr/>
</workbook>
</file>

<file path=xl/sharedStrings.xml><?xml version="1.0" encoding="utf-8"?>
<sst xmlns="http://schemas.openxmlformats.org/spreadsheetml/2006/main" count="67" uniqueCount="35">
  <si>
    <t>Context</t>
  </si>
  <si>
    <t>COMPLETE</t>
  </si>
  <si>
    <t>Reward period start</t>
  </si>
  <si>
    <t>Reward period end</t>
  </si>
  <si>
    <t>Forum post</t>
  </si>
  <si>
    <t>Posted</t>
  </si>
  <si>
    <t>Assets at period start</t>
  </si>
  <si>
    <t>Inflows</t>
  </si>
  <si>
    <t>8/4: Treasury share of inflation
0xe705da7a1652f6350cb37945da9e48fb65f13d68f5383df8ec3b2f42da002428</t>
  </si>
  <si>
    <t>Net</t>
  </si>
  <si>
    <t>Outflows</t>
  </si>
  <si>
    <t>8/31: Bankless campaign payment
0xc956411ef9e3f35af992c42c5034c67472dcce3c17278e10582e605e728350e0</t>
  </si>
  <si>
    <t>Assets at period end</t>
  </si>
  <si>
    <t>jasper_the_friendly_ghost#7591 is the interim pDAO treasurer</t>
  </si>
  <si>
    <r>
      <rPr/>
      <t xml:space="preserve">Treasury inflow from inflation is visible here: </t>
    </r>
    <r>
      <rPr>
        <color rgb="FF1155CC"/>
        <u/>
      </rPr>
      <t>https://dune.com/queries/1264376</t>
    </r>
  </si>
  <si>
    <t>Grab ERC20 transactions for vault: https://etherscan.io/exportData?type=addresstokentxns&amp;a=0x3bdc69c4e5e13e52a65f5583c23efb9636b469d6
Save as xlsx (or put in sheets) and then use data filtering on columns
To get bankless payments To: 0x844e211e291077b11221c0f18615a64f2ff19c26
To get IMC payments To: 0xb867ea3bbc909954d737019fef5ab25dfdb38cb9
We should figure out a more general way to get expenditures, but that's it for now</t>
  </si>
  <si>
    <r>
      <rPr/>
      <t xml:space="preserve">Current treasury:
</t>
    </r>
    <r>
      <rPr>
        <color rgb="FF1155CC"/>
        <u/>
      </rPr>
      <t>https://etherscan.io/address/0x3bdc69c4e5e13e52a65f5583c23efb9636b469d6#readContract</t>
    </r>
    <r>
      <rPr/>
      <t xml:space="preserve">
Use balanceOfToken with parameters:
- rocketClaimDAO
- 0xD33526068D116cE69F19A9ee46F0bd304F21A51f</t>
    </r>
  </si>
  <si>
    <t>DRAFT</t>
  </si>
  <si>
    <t>Incentives</t>
  </si>
  <si>
    <t>Grants &amp; Bounties</t>
  </si>
  <si>
    <t>Reserve Treasury</t>
  </si>
  <si>
    <t>Pre-existing</t>
  </si>
  <si>
    <t>9/1: Treasury share of inflation
0x563c8906756e66b73b535a0b869c096180a32fafc46130362dd48c3c7fa3cb95</t>
  </si>
  <si>
    <t>9/1: IMC test transaction
0xa732964fa3fa7825207a76e9da914a32c05b342aa54e1041c6c122f17e6731d3</t>
  </si>
  <si>
    <t>9/1: IMC disbursement
0xfac8e70c2f1e68c7a0552dce0f49ef94886948125696bca3ba7eec9bd65ec4ed</t>
  </si>
  <si>
    <r>
      <rPr/>
      <t xml:space="preserve">Treasury inflow from inflation is visible here: </t>
    </r>
    <r>
      <rPr>
        <color rgb="FF1155CC"/>
        <u/>
      </rPr>
      <t>https://dune.com/queries/1264376</t>
    </r>
  </si>
  <si>
    <r>
      <rPr/>
      <t xml:space="preserve">Current treasury:
</t>
    </r>
    <r>
      <rPr>
        <color rgb="FF1155CC"/>
        <u/>
      </rPr>
      <t>https://etherscan.io/address/0x3bdc69c4e5e13e52a65f5583c23efb9636b469d6#readContract</t>
    </r>
    <r>
      <rPr/>
      <t xml:space="preserve">
Use balanceOfToken with parameters:
- rocketClaimDAO
- 0xD33526068D116cE69F19A9ee46F0bd304F21A51f</t>
    </r>
  </si>
  <si>
    <t>Note - inflow splitting went live when RPIP-10 passed on 8/24, so this is the first report with that feature</t>
  </si>
  <si>
    <t>9/29: Treasury share of inflation
0xb89e2e16ecf5d5785aafb6753efd6770be6375c065d686228954232256717626</t>
  </si>
  <si>
    <t>9/30: Bankless payment
0x37129fd67ed61e04f5e382234a0f27b17c91c3eb16a50274ad8a59d1d36f0ed8</t>
  </si>
  <si>
    <t>10/3: IMC inflation disbursement
0xc6805e860fdf7c8e87e57855434ec54fd7a5468ce5c5206885132a735c00d3e6</t>
  </si>
  <si>
    <t>Internal accounting - distribute Reserves per RPIP-10</t>
  </si>
  <si>
    <t>PLANNED: IMC reserves disbursement
  - Also pays back the 1 RPL debt from initial test transaction</t>
  </si>
  <si>
    <r>
      <rPr/>
      <t xml:space="preserve">Treasury inflow from inflation is visible here: </t>
    </r>
    <r>
      <rPr>
        <color rgb="FF1155CC"/>
        <u/>
      </rPr>
      <t>https://dune.com/queries/1264376</t>
    </r>
  </si>
  <si>
    <r>
      <rPr/>
      <t xml:space="preserve">Current treasury:
</t>
    </r>
    <r>
      <rPr>
        <color rgb="FF1155CC"/>
        <u/>
      </rPr>
      <t>https://etherscan.io/address/0x3bdc69c4e5e13e52a65f5583c23efb9636b469d6#readContract</t>
    </r>
    <r>
      <rPr/>
      <t xml:space="preserve">
Use balanceOfToken with parameters:
- rocketClaimDAO
- 0xD33526068D116cE69F19A9ee46F0bd304F21A51f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</si>
</sst>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&quot;/&quot;mm&quot;/&quot;dd"/>
    <numFmt numFmtId="165" formatCode="&quot;$&quot;#,##0"/>
    <numFmt numFmtId="166" formatCode="#,##0.0000[$ Ξ]"/>
    <numFmt numFmtId="167" formatCode="yyyy/mm/dd"/>
    <numFmt numFmtId="168" formatCode="#,##0.00[$ RPL]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</fills>
  <borders count="12">
    <border/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</border>
    <border>
      <bottom style="thin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2" fontId="2" numFmtId="0" xfId="0" applyAlignment="1" applyBorder="1" applyFill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164" xfId="0" applyAlignment="1" applyBorder="1" applyFont="1" applyNumberFormat="1">
      <alignment readingOrder="0"/>
    </xf>
    <xf borderId="4" fillId="0" fontId="2" numFmtId="0" xfId="0" applyAlignment="1" applyBorder="1" applyFont="1">
      <alignment readingOrder="0"/>
    </xf>
    <xf borderId="4" fillId="0" fontId="2" numFmtId="165" xfId="0" applyAlignment="1" applyBorder="1" applyFont="1" applyNumberFormat="1">
      <alignment readingOrder="0"/>
    </xf>
    <xf borderId="4" fillId="0" fontId="2" numFmtId="166" xfId="0" applyAlignment="1" applyBorder="1" applyFont="1" applyNumberFormat="1">
      <alignment readingOrder="0"/>
    </xf>
    <xf borderId="5" fillId="0" fontId="2" numFmtId="0" xfId="0" applyAlignment="1" applyBorder="1" applyFont="1">
      <alignment readingOrder="0"/>
    </xf>
    <xf borderId="6" fillId="0" fontId="2" numFmtId="167" xfId="0" applyAlignment="1" applyBorder="1" applyFont="1" applyNumberFormat="1">
      <alignment readingOrder="0"/>
    </xf>
    <xf borderId="3" fillId="0" fontId="2" numFmtId="0" xfId="0" applyBorder="1" applyFont="1"/>
    <xf borderId="4" fillId="0" fontId="2" numFmtId="0" xfId="0" applyBorder="1" applyFont="1"/>
    <xf borderId="4" fillId="0" fontId="1" numFmtId="0" xfId="0" applyAlignment="1" applyBorder="1" applyFont="1">
      <alignment readingOrder="0"/>
    </xf>
    <xf borderId="3" fillId="3" fontId="1" numFmtId="0" xfId="0" applyAlignment="1" applyBorder="1" applyFill="1" applyFont="1">
      <alignment readingOrder="0"/>
    </xf>
    <xf borderId="4" fillId="3" fontId="2" numFmtId="168" xfId="0" applyAlignment="1" applyBorder="1" applyFont="1" applyNumberFormat="1">
      <alignment readingOrder="0"/>
    </xf>
    <xf borderId="4" fillId="0" fontId="2" numFmtId="168" xfId="0" applyBorder="1" applyFont="1" applyNumberFormat="1"/>
    <xf borderId="3" fillId="0" fontId="1" numFmtId="0" xfId="0" applyAlignment="1" applyBorder="1" applyFont="1">
      <alignment readingOrder="0"/>
    </xf>
    <xf borderId="3" fillId="4" fontId="2" numFmtId="0" xfId="0" applyAlignment="1" applyBorder="1" applyFill="1" applyFont="1">
      <alignment readingOrder="0"/>
    </xf>
    <xf borderId="4" fillId="4" fontId="2" numFmtId="168" xfId="0" applyBorder="1" applyFont="1" applyNumberFormat="1"/>
    <xf borderId="4" fillId="0" fontId="2" numFmtId="168" xfId="0" applyAlignment="1" applyBorder="1" applyFont="1" applyNumberFormat="1">
      <alignment readingOrder="0"/>
    </xf>
    <xf borderId="7" fillId="3" fontId="1" numFmtId="0" xfId="0" applyAlignment="1" applyBorder="1" applyFont="1">
      <alignment readingOrder="0"/>
    </xf>
    <xf borderId="8" fillId="3" fontId="2" numFmtId="168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9" fillId="0" fontId="2" numFmtId="0" xfId="0" applyAlignment="1" applyBorder="1" applyFont="1">
      <alignment readingOrder="0"/>
    </xf>
    <xf borderId="9" fillId="5" fontId="2" numFmtId="0" xfId="0" applyAlignment="1" applyBorder="1" applyFill="1" applyFont="1">
      <alignment readingOrder="0"/>
    </xf>
    <xf borderId="2" fillId="5" fontId="2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10" fillId="0" fontId="2" numFmtId="167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4" fillId="0" fontId="1" numFmtId="165" xfId="0" applyAlignment="1" applyBorder="1" applyFont="1" applyNumberFormat="1">
      <alignment readingOrder="0"/>
    </xf>
    <xf borderId="0" fillId="3" fontId="2" numFmtId="168" xfId="0" applyAlignment="1" applyFont="1" applyNumberFormat="1">
      <alignment readingOrder="0"/>
    </xf>
    <xf borderId="0" fillId="0" fontId="2" numFmtId="168" xfId="0" applyFont="1" applyNumberFormat="1"/>
    <xf borderId="0" fillId="0" fontId="2" numFmtId="168" xfId="0" applyAlignment="1" applyFont="1" applyNumberFormat="1">
      <alignment readingOrder="0"/>
    </xf>
    <xf borderId="0" fillId="4" fontId="2" numFmtId="168" xfId="0" applyFont="1" applyNumberFormat="1"/>
    <xf borderId="11" fillId="3" fontId="2" numFmtId="168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une.com/queries/1264376" TargetMode="External"/><Relationship Id="rId2" Type="http://schemas.openxmlformats.org/officeDocument/2006/relationships/hyperlink" Target="https://etherscan.io/address/0x3bdc69c4e5e13e52a65f5583c23efb9636b469d6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une.com/queries/1264376" TargetMode="External"/><Relationship Id="rId2" Type="http://schemas.openxmlformats.org/officeDocument/2006/relationships/hyperlink" Target="https://etherscan.io/address/0x3bdc69c4e5e13e52a65f5583c23efb9636b469d6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une.com/queries/1264376" TargetMode="External"/><Relationship Id="rId2" Type="http://schemas.openxmlformats.org/officeDocument/2006/relationships/hyperlink" Target="https://etherscan.io/address/0x3bdc69c4e5e13e52a65f5583c23efb9636b469d6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88"/>
    <col customWidth="1" min="2" max="2" width="16.88"/>
  </cols>
  <sheetData>
    <row r="1">
      <c r="A1" s="1" t="s">
        <v>0</v>
      </c>
      <c r="B1" s="2" t="s">
        <v>1</v>
      </c>
    </row>
    <row r="2">
      <c r="A2" s="3" t="s">
        <v>2</v>
      </c>
      <c r="B2" s="4">
        <v>44777.0</v>
      </c>
    </row>
    <row r="3">
      <c r="A3" s="3" t="s">
        <v>3</v>
      </c>
      <c r="B3" s="4">
        <v>44805.0</v>
      </c>
    </row>
    <row r="4">
      <c r="A4" s="3" t="s">
        <v>4</v>
      </c>
      <c r="B4" s="5"/>
    </row>
    <row r="5">
      <c r="A5" s="3"/>
      <c r="B5" s="6"/>
    </row>
    <row r="6">
      <c r="A6" s="3"/>
      <c r="B6" s="7"/>
    </row>
    <row r="7">
      <c r="A7" s="8" t="s">
        <v>5</v>
      </c>
      <c r="B7" s="9"/>
    </row>
    <row r="8">
      <c r="A8" s="10"/>
      <c r="B8" s="11"/>
    </row>
    <row r="9">
      <c r="A9" s="10"/>
      <c r="B9" s="12"/>
    </row>
    <row r="10">
      <c r="A10" s="13" t="s">
        <v>6</v>
      </c>
      <c r="B10" s="14">
        <f>B22+B19-B14</f>
        <v>82096.46091</v>
      </c>
    </row>
    <row r="11">
      <c r="A11" s="10"/>
      <c r="B11" s="15"/>
    </row>
    <row r="12">
      <c r="A12" s="16" t="s">
        <v>7</v>
      </c>
      <c r="B12" s="15"/>
    </row>
    <row r="13">
      <c r="A13" s="3" t="s">
        <v>8</v>
      </c>
      <c r="B13" s="15">
        <f>10491.6843584787</f>
        <v>10491.68436</v>
      </c>
    </row>
    <row r="14">
      <c r="A14" s="17" t="s">
        <v>9</v>
      </c>
      <c r="B14" s="18">
        <f>sum(B13)</f>
        <v>10491.68436</v>
      </c>
    </row>
    <row r="15">
      <c r="A15" s="10"/>
      <c r="B15" s="15"/>
    </row>
    <row r="16">
      <c r="A16" s="10"/>
      <c r="B16" s="15"/>
    </row>
    <row r="17">
      <c r="A17" s="16" t="s">
        <v>10</v>
      </c>
      <c r="B17" s="15"/>
    </row>
    <row r="18">
      <c r="A18" s="3" t="s">
        <v>11</v>
      </c>
      <c r="B18" s="19">
        <v>3310.7</v>
      </c>
    </row>
    <row r="19">
      <c r="A19" s="17" t="s">
        <v>9</v>
      </c>
      <c r="B19" s="18">
        <f>sum(B18)</f>
        <v>3310.7</v>
      </c>
    </row>
    <row r="20">
      <c r="A20" s="10"/>
      <c r="B20" s="15"/>
    </row>
    <row r="21">
      <c r="A21" s="10"/>
      <c r="B21" s="11"/>
    </row>
    <row r="22">
      <c r="A22" s="20" t="s">
        <v>12</v>
      </c>
      <c r="B22" s="21">
        <f>94595.2805073813-5316.835239-1</f>
        <v>89277.44527</v>
      </c>
    </row>
    <row r="27">
      <c r="A27" s="22"/>
    </row>
    <row r="30">
      <c r="A30" s="23" t="s">
        <v>13</v>
      </c>
    </row>
    <row r="31">
      <c r="A31" s="24" t="s">
        <v>14</v>
      </c>
    </row>
    <row r="32">
      <c r="A32" s="23" t="s">
        <v>15</v>
      </c>
    </row>
    <row r="33">
      <c r="A33" s="24" t="s">
        <v>16</v>
      </c>
    </row>
  </sheetData>
  <hyperlinks>
    <hyperlink r:id="rId1" ref="A31"/>
    <hyperlink r:id="rId2" location="readContract" ref="A3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88"/>
    <col customWidth="1" min="2" max="5" width="16.88"/>
  </cols>
  <sheetData>
    <row r="1">
      <c r="A1" s="1" t="s">
        <v>0</v>
      </c>
      <c r="B1" s="25"/>
      <c r="C1" s="25"/>
      <c r="D1" s="26"/>
      <c r="E1" s="27" t="s">
        <v>17</v>
      </c>
    </row>
    <row r="2">
      <c r="A2" s="3" t="s">
        <v>2</v>
      </c>
      <c r="B2" s="28"/>
      <c r="C2" s="28"/>
      <c r="D2" s="28"/>
      <c r="E2" s="4">
        <v>44805.0</v>
      </c>
    </row>
    <row r="3">
      <c r="A3" s="3" t="s">
        <v>3</v>
      </c>
      <c r="B3" s="28"/>
      <c r="C3" s="28"/>
      <c r="D3" s="28"/>
      <c r="E3" s="4">
        <v>44833.0</v>
      </c>
    </row>
    <row r="4">
      <c r="A4" s="3" t="s">
        <v>4</v>
      </c>
      <c r="B4" s="22"/>
      <c r="C4" s="22"/>
      <c r="D4" s="22"/>
      <c r="E4" s="5"/>
    </row>
    <row r="5">
      <c r="A5" s="3"/>
      <c r="B5" s="29"/>
      <c r="C5" s="29"/>
      <c r="D5" s="29"/>
      <c r="E5" s="6"/>
    </row>
    <row r="6">
      <c r="A6" s="3"/>
      <c r="B6" s="30"/>
      <c r="C6" s="30"/>
      <c r="D6" s="30"/>
      <c r="E6" s="7"/>
    </row>
    <row r="7">
      <c r="A7" s="8" t="s">
        <v>5</v>
      </c>
      <c r="B7" s="31"/>
      <c r="C7" s="31"/>
      <c r="D7" s="31"/>
      <c r="E7" s="9"/>
    </row>
    <row r="8">
      <c r="A8" s="10"/>
      <c r="E8" s="11"/>
    </row>
    <row r="9">
      <c r="A9" s="10"/>
      <c r="B9" s="32" t="s">
        <v>18</v>
      </c>
      <c r="C9" s="32" t="s">
        <v>19</v>
      </c>
      <c r="D9" s="32" t="s">
        <v>20</v>
      </c>
      <c r="E9" s="33" t="s">
        <v>21</v>
      </c>
    </row>
    <row r="10">
      <c r="A10" s="13" t="s">
        <v>6</v>
      </c>
      <c r="B10" s="34"/>
      <c r="C10" s="34"/>
      <c r="D10" s="34"/>
      <c r="E10" s="14">
        <f>'0 - actual'!B22</f>
        <v>89277.44527</v>
      </c>
    </row>
    <row r="11">
      <c r="A11" s="10"/>
      <c r="B11" s="35"/>
      <c r="C11" s="35"/>
      <c r="D11" s="35"/>
      <c r="E11" s="15"/>
    </row>
    <row r="12">
      <c r="A12" s="16" t="s">
        <v>7</v>
      </c>
      <c r="B12" s="35"/>
      <c r="C12" s="35"/>
      <c r="D12" s="35"/>
      <c r="E12" s="15"/>
    </row>
    <row r="13">
      <c r="A13" s="3" t="s">
        <v>22</v>
      </c>
      <c r="B13" s="36">
        <f>10633.6704785601*0.5</f>
        <v>5316.835239</v>
      </c>
      <c r="C13" s="36">
        <f>10633.6704785601*0.3</f>
        <v>3190.101144</v>
      </c>
      <c r="D13" s="36">
        <f>10633.6704785601*0.2</f>
        <v>2126.734096</v>
      </c>
      <c r="E13" s="19"/>
    </row>
    <row r="14">
      <c r="A14" s="17" t="s">
        <v>9</v>
      </c>
      <c r="B14" s="37">
        <f t="shared" ref="B14:D14" si="1">sum(B13)</f>
        <v>5316.835239</v>
      </c>
      <c r="C14" s="37">
        <f t="shared" si="1"/>
        <v>3190.101144</v>
      </c>
      <c r="D14" s="37">
        <f t="shared" si="1"/>
        <v>2126.734096</v>
      </c>
      <c r="E14" s="18"/>
    </row>
    <row r="15">
      <c r="A15" s="10"/>
      <c r="B15" s="35"/>
      <c r="C15" s="35"/>
      <c r="D15" s="35"/>
      <c r="E15" s="15"/>
    </row>
    <row r="16">
      <c r="A16" s="10"/>
      <c r="B16" s="35"/>
      <c r="C16" s="35"/>
      <c r="D16" s="35"/>
      <c r="E16" s="15"/>
    </row>
    <row r="17">
      <c r="A17" s="16" t="s">
        <v>10</v>
      </c>
      <c r="B17" s="35"/>
      <c r="C17" s="35"/>
      <c r="D17" s="35"/>
      <c r="E17" s="15"/>
    </row>
    <row r="18">
      <c r="A18" s="3" t="s">
        <v>23</v>
      </c>
      <c r="B18" s="36">
        <v>1.0</v>
      </c>
      <c r="C18" s="36"/>
      <c r="D18" s="36"/>
      <c r="E18" s="19"/>
    </row>
    <row r="19">
      <c r="A19" s="3" t="s">
        <v>24</v>
      </c>
      <c r="B19" s="36">
        <v>5316.835239</v>
      </c>
      <c r="C19" s="36"/>
      <c r="D19" s="36"/>
      <c r="E19" s="19"/>
    </row>
    <row r="20">
      <c r="A20" s="17" t="s">
        <v>9</v>
      </c>
      <c r="B20" s="37">
        <f>SUM(B18:B19)</f>
        <v>5317.835239</v>
      </c>
      <c r="C20" s="37"/>
      <c r="D20" s="37"/>
      <c r="E20" s="18"/>
    </row>
    <row r="21">
      <c r="A21" s="10"/>
      <c r="B21" s="35"/>
      <c r="C21" s="35"/>
      <c r="D21" s="35"/>
      <c r="E21" s="15"/>
    </row>
    <row r="22">
      <c r="A22" s="10"/>
      <c r="E22" s="11"/>
    </row>
    <row r="23">
      <c r="A23" s="20" t="s">
        <v>12</v>
      </c>
      <c r="B23" s="38">
        <f t="shared" ref="B23:E23" si="2">B10+B14-B20</f>
        <v>-0.99999972</v>
      </c>
      <c r="C23" s="38">
        <f t="shared" si="2"/>
        <v>3190.101144</v>
      </c>
      <c r="D23" s="38">
        <f t="shared" si="2"/>
        <v>2126.734096</v>
      </c>
      <c r="E23" s="21">
        <f t="shared" si="2"/>
        <v>89277.44527</v>
      </c>
    </row>
    <row r="28">
      <c r="A28" s="22"/>
    </row>
    <row r="31">
      <c r="A31" s="23" t="s">
        <v>13</v>
      </c>
    </row>
    <row r="32">
      <c r="A32" s="24" t="s">
        <v>25</v>
      </c>
    </row>
    <row r="33">
      <c r="A33" s="23" t="s">
        <v>15</v>
      </c>
    </row>
    <row r="34">
      <c r="A34" s="24" t="s">
        <v>26</v>
      </c>
    </row>
    <row r="36">
      <c r="A36" s="23" t="s">
        <v>27</v>
      </c>
    </row>
  </sheetData>
  <hyperlinks>
    <hyperlink r:id="rId1" ref="A32"/>
    <hyperlink r:id="rId2" location="readContract" ref="A34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1.88"/>
    <col customWidth="1" min="2" max="2" width="12.63"/>
    <col customWidth="1" min="3" max="5" width="16.88"/>
  </cols>
  <sheetData>
    <row r="1">
      <c r="A1" s="1" t="s">
        <v>0</v>
      </c>
      <c r="B1" s="25"/>
      <c r="C1" s="25"/>
      <c r="D1" s="25"/>
      <c r="E1" s="27" t="s">
        <v>17</v>
      </c>
    </row>
    <row r="2">
      <c r="A2" s="3" t="s">
        <v>2</v>
      </c>
      <c r="B2" s="28"/>
      <c r="C2" s="28"/>
      <c r="D2" s="28"/>
      <c r="E2" s="4">
        <v>44833.0</v>
      </c>
    </row>
    <row r="3">
      <c r="A3" s="3" t="s">
        <v>3</v>
      </c>
      <c r="B3" s="28"/>
      <c r="C3" s="28"/>
      <c r="D3" s="28"/>
      <c r="E3" s="4"/>
    </row>
    <row r="4">
      <c r="A4" s="3" t="s">
        <v>4</v>
      </c>
      <c r="B4" s="22"/>
      <c r="C4" s="22"/>
      <c r="D4" s="22"/>
      <c r="E4" s="5"/>
    </row>
    <row r="5">
      <c r="A5" s="3"/>
      <c r="B5" s="29"/>
      <c r="C5" s="29"/>
      <c r="D5" s="29"/>
      <c r="E5" s="6"/>
    </row>
    <row r="6">
      <c r="A6" s="3"/>
      <c r="B6" s="30"/>
      <c r="C6" s="30"/>
      <c r="D6" s="30"/>
      <c r="E6" s="7"/>
    </row>
    <row r="7">
      <c r="A7" s="8" t="s">
        <v>5</v>
      </c>
      <c r="B7" s="31"/>
      <c r="C7" s="31"/>
      <c r="D7" s="31"/>
      <c r="E7" s="9"/>
    </row>
    <row r="8">
      <c r="A8" s="10"/>
      <c r="E8" s="11"/>
    </row>
    <row r="9">
      <c r="A9" s="10"/>
      <c r="B9" s="32" t="s">
        <v>18</v>
      </c>
      <c r="C9" s="32" t="s">
        <v>19</v>
      </c>
      <c r="D9" s="32" t="s">
        <v>20</v>
      </c>
      <c r="E9" s="33" t="s">
        <v>21</v>
      </c>
    </row>
    <row r="10">
      <c r="A10" s="13" t="s">
        <v>6</v>
      </c>
      <c r="B10" s="34">
        <f>'1 - draft'!B23</f>
        <v>-0.99999972</v>
      </c>
      <c r="C10" s="34">
        <f>'1 - draft'!C23</f>
        <v>3190.101144</v>
      </c>
      <c r="D10" s="34">
        <f>'1 - draft'!D23</f>
        <v>2126.734096</v>
      </c>
      <c r="E10" s="14">
        <f>'1 - draft'!E23</f>
        <v>89277.44527</v>
      </c>
    </row>
    <row r="11">
      <c r="A11" s="10"/>
      <c r="B11" s="35"/>
      <c r="C11" s="35"/>
      <c r="D11" s="35"/>
      <c r="E11" s="15"/>
    </row>
    <row r="12">
      <c r="A12" s="16" t="s">
        <v>7</v>
      </c>
      <c r="B12" s="35"/>
      <c r="C12" s="35"/>
      <c r="D12" s="35"/>
      <c r="E12" s="15"/>
    </row>
    <row r="13">
      <c r="A13" s="3" t="s">
        <v>28</v>
      </c>
      <c r="B13" s="36">
        <f>10550.0493089977*0.5</f>
        <v>5275.024654</v>
      </c>
      <c r="C13" s="36">
        <f>10550.0493089977*0.3</f>
        <v>3165.014793</v>
      </c>
      <c r="D13" s="36">
        <f>10550.0493089977*0.2</f>
        <v>2110.009862</v>
      </c>
      <c r="E13" s="19"/>
    </row>
    <row r="14">
      <c r="A14" s="17" t="s">
        <v>9</v>
      </c>
      <c r="B14" s="37">
        <f t="shared" ref="B14:D14" si="1">sum(B13)</f>
        <v>5275.024654</v>
      </c>
      <c r="C14" s="37">
        <f t="shared" si="1"/>
        <v>3165.014793</v>
      </c>
      <c r="D14" s="37">
        <f t="shared" si="1"/>
        <v>2110.009862</v>
      </c>
      <c r="E14" s="18"/>
    </row>
    <row r="15">
      <c r="A15" s="10"/>
      <c r="B15" s="35"/>
      <c r="C15" s="35"/>
      <c r="D15" s="35"/>
      <c r="E15" s="15"/>
    </row>
    <row r="16">
      <c r="A16" s="10"/>
      <c r="B16" s="35"/>
      <c r="C16" s="35"/>
      <c r="D16" s="35"/>
      <c r="E16" s="15"/>
    </row>
    <row r="17">
      <c r="A17" s="16" t="s">
        <v>10</v>
      </c>
      <c r="B17" s="35"/>
      <c r="C17" s="35"/>
      <c r="D17" s="35"/>
      <c r="E17" s="15"/>
    </row>
    <row r="18">
      <c r="A18" s="3" t="s">
        <v>29</v>
      </c>
      <c r="B18" s="36"/>
      <c r="C18" s="36"/>
      <c r="D18" s="36"/>
      <c r="E18" s="19">
        <v>3184.97</v>
      </c>
    </row>
    <row r="19">
      <c r="A19" s="3" t="s">
        <v>30</v>
      </c>
      <c r="B19" s="36">
        <v>5275.024654499</v>
      </c>
      <c r="C19" s="36"/>
      <c r="D19" s="36"/>
      <c r="E19" s="19"/>
    </row>
    <row r="20">
      <c r="A20" s="3" t="s">
        <v>31</v>
      </c>
      <c r="B20" s="36">
        <f>-E20*0.5</f>
        <v>-43046.23763</v>
      </c>
      <c r="C20" s="36">
        <f>-E20*0.3</f>
        <v>-25827.74258</v>
      </c>
      <c r="D20" s="36">
        <f>-E20*0.2</f>
        <v>-17218.49505</v>
      </c>
      <c r="E20" s="19">
        <f>E10-E18</f>
        <v>86092.47527</v>
      </c>
    </row>
    <row r="21">
      <c r="A21" s="3" t="s">
        <v>32</v>
      </c>
      <c r="B21" s="36">
        <f>B14-sum(B18:B20)-1</f>
        <v>43045.23763</v>
      </c>
      <c r="C21" s="36"/>
      <c r="D21" s="36"/>
      <c r="E21" s="19"/>
    </row>
    <row r="22">
      <c r="A22" s="17" t="s">
        <v>9</v>
      </c>
      <c r="B22" s="37">
        <f t="shared" ref="B22:E22" si="2">SUM(B18:B21)</f>
        <v>5274.024654</v>
      </c>
      <c r="C22" s="37">
        <f t="shared" si="2"/>
        <v>-25827.74258</v>
      </c>
      <c r="D22" s="37">
        <f t="shared" si="2"/>
        <v>-17218.49505</v>
      </c>
      <c r="E22" s="18">
        <f t="shared" si="2"/>
        <v>89277.44527</v>
      </c>
    </row>
    <row r="23">
      <c r="A23" s="10"/>
      <c r="B23" s="35"/>
      <c r="C23" s="35"/>
      <c r="D23" s="35"/>
      <c r="E23" s="15"/>
    </row>
    <row r="24">
      <c r="A24" s="10"/>
      <c r="E24" s="11"/>
    </row>
    <row r="25">
      <c r="A25" s="20" t="s">
        <v>12</v>
      </c>
      <c r="B25" s="38">
        <f t="shared" ref="B25:E25" si="3">B10+B14-B22</f>
        <v>0.0000002800525181</v>
      </c>
      <c r="C25" s="38">
        <f t="shared" si="3"/>
        <v>32182.85852</v>
      </c>
      <c r="D25" s="38">
        <f t="shared" si="3"/>
        <v>21455.23901</v>
      </c>
      <c r="E25" s="21">
        <f t="shared" si="3"/>
        <v>0</v>
      </c>
    </row>
    <row r="30">
      <c r="A30" s="22"/>
    </row>
    <row r="33">
      <c r="A33" s="23" t="s">
        <v>13</v>
      </c>
    </row>
    <row r="34">
      <c r="A34" s="24" t="s">
        <v>33</v>
      </c>
    </row>
    <row r="35">
      <c r="A35" s="23" t="s">
        <v>15</v>
      </c>
    </row>
    <row r="36">
      <c r="A36" s="24" t="s">
        <v>34</v>
      </c>
    </row>
  </sheetData>
  <hyperlinks>
    <hyperlink r:id="rId1" ref="A34"/>
    <hyperlink r:id="rId2" location="readContract" ref="A36"/>
  </hyperlinks>
  <drawing r:id="rId3"/>
</worksheet>
</file>