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\Dropbox\python\SPanalysis\SPanalysis\code\"/>
    </mc:Choice>
  </mc:AlternateContent>
  <xr:revisionPtr revIDLastSave="0" documentId="8_{587B9275-9CB3-40A1-B2A5-EB10997B0867}" xr6:coauthVersionLast="47" xr6:coauthVersionMax="47" xr10:uidLastSave="{00000000-0000-0000-0000-000000000000}"/>
  <bookViews>
    <workbookView xWindow="-108" yWindow="-108" windowWidth="23256" windowHeight="12576" xr2:uid="{74362396-48CC-48E2-969F-77BDD3D4B454}"/>
  </bookViews>
  <sheets>
    <sheet name="Sheet1" sheetId="1" r:id="rId1"/>
  </sheets>
  <definedNames>
    <definedName name="_xlchart.v1.0" hidden="1">Sheet1!#REF!</definedName>
    <definedName name="_xlchart.v1.1" hidden="1">Sheet1!$C$6:$C$56</definedName>
    <definedName name="_xlchart.v1.2" hidden="1">Sheet1!$D$6:$D$56</definedName>
    <definedName name="_xlchart.v1.3" hidden="1">Sheet1!$E$6:$E$56</definedName>
    <definedName name="fraction">Sheet1!$F$2</definedName>
    <definedName name="minipoolsD">Sheet1!$D$5</definedName>
    <definedName name="minipoolsE">Sheet1!$E$5</definedName>
    <definedName name="minipoolsF">Sheet1!$E$5</definedName>
    <definedName name="scalingFactor">Sheet1!$F$3</definedName>
    <definedName name="trials">Sheet1!$B$2</definedName>
    <definedName name="validators">Sheet1!$B$3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104" i="1" s="1"/>
  <c r="B2" i="1"/>
  <c r="D103" i="1" s="1"/>
  <c r="F3" i="1" l="1"/>
  <c r="F9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6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7" i="1"/>
  <c r="F11" i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79" i="1"/>
  <c r="F83" i="1"/>
  <c r="F87" i="1"/>
  <c r="F91" i="1"/>
  <c r="F95" i="1"/>
  <c r="F99" i="1"/>
  <c r="F103" i="1"/>
  <c r="F8" i="1"/>
  <c r="F12" i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D7" i="1"/>
  <c r="D71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D23" i="1"/>
  <c r="D87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D39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D55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D6" i="1"/>
  <c r="D11" i="1"/>
  <c r="D27" i="1"/>
  <c r="D43" i="1"/>
  <c r="D59" i="1"/>
  <c r="D75" i="1"/>
  <c r="D91" i="1"/>
  <c r="D15" i="1"/>
  <c r="D31" i="1"/>
  <c r="D47" i="1"/>
  <c r="D63" i="1"/>
  <c r="D79" i="1"/>
  <c r="D95" i="1"/>
  <c r="D19" i="1"/>
  <c r="D35" i="1"/>
  <c r="D51" i="1"/>
  <c r="D67" i="1"/>
  <c r="D83" i="1"/>
  <c r="D99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9" i="1"/>
  <c r="D13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" i="1"/>
  <c r="D14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G19" i="1" l="1"/>
  <c r="G15" i="1"/>
  <c r="G11" i="1"/>
  <c r="G7" i="1"/>
  <c r="G18" i="1"/>
  <c r="G14" i="1"/>
  <c r="G10" i="1"/>
  <c r="G6" i="1"/>
  <c r="G17" i="1"/>
  <c r="G13" i="1"/>
  <c r="G9" i="1"/>
  <c r="G16" i="1"/>
  <c r="G12" i="1"/>
  <c r="G8" i="1"/>
</calcChain>
</file>

<file path=xl/sharedStrings.xml><?xml version="1.0" encoding="utf-8"?>
<sst xmlns="http://schemas.openxmlformats.org/spreadsheetml/2006/main" count="9" uniqueCount="9">
  <si>
    <t>trials</t>
  </si>
  <si>
    <t>days</t>
  </si>
  <si>
    <t>validators</t>
  </si>
  <si>
    <t>via odds</t>
  </si>
  <si>
    <t>minipools</t>
  </si>
  <si>
    <t xml:space="preserve">Fraction </t>
  </si>
  <si>
    <t>corected x</t>
  </si>
  <si>
    <t>scalingFactor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</si>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</sst>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5A5A5"/>
      <color rgb="FF4472C4"/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4472C4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numRef>
              <c:f>Sheet1!$C$6:$C$106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Sheet1!$D$6:$D$106</c:f>
              <c:numCache>
                <c:formatCode>General</c:formatCode>
                <c:ptCount val="101"/>
                <c:pt idx="0">
                  <c:v>7.1457707342216011E-3</c:v>
                </c:pt>
                <c:pt idx="1">
                  <c:v>3.5309345024272E-2</c:v>
                </c:pt>
                <c:pt idx="2">
                  <c:v>8.7236489632133707E-2</c:v>
                </c:pt>
                <c:pt idx="3">
                  <c:v>0.14368564240545906</c:v>
                </c:pt>
                <c:pt idx="4">
                  <c:v>0.1774956695935152</c:v>
                </c:pt>
                <c:pt idx="5">
                  <c:v>0.17540827140384396</c:v>
                </c:pt>
                <c:pt idx="6">
                  <c:v>0.14445383010365032</c:v>
                </c:pt>
                <c:pt idx="7">
                  <c:v>0.10196689535144002</c:v>
                </c:pt>
                <c:pt idx="8">
                  <c:v>6.2978935550056889E-2</c:v>
                </c:pt>
                <c:pt idx="9">
                  <c:v>3.457616684844228E-2</c:v>
                </c:pt>
                <c:pt idx="10">
                  <c:v>1.7084363991320385E-2</c:v>
                </c:pt>
                <c:pt idx="11">
                  <c:v>7.6740748863339293E-3</c:v>
                </c:pt>
                <c:pt idx="12">
                  <c:v>3.1598220179815568E-3</c:v>
                </c:pt>
                <c:pt idx="13">
                  <c:v>1.2009779522629696E-3</c:v>
                </c:pt>
                <c:pt idx="14">
                  <c:v>4.2385830466909187E-4</c:v>
                </c:pt>
                <c:pt idx="15">
                  <c:v>1.3961788899228037E-4</c:v>
                </c:pt>
                <c:pt idx="16">
                  <c:v>4.3115223917098055E-5</c:v>
                </c:pt>
                <c:pt idx="17">
                  <c:v>1.2531100633520691E-5</c:v>
                </c:pt>
                <c:pt idx="18">
                  <c:v>3.4397124433366628E-6</c:v>
                </c:pt>
                <c:pt idx="19">
                  <c:v>8.9448259250276205E-7</c:v>
                </c:pt>
                <c:pt idx="20">
                  <c:v>2.2097502206678101E-7</c:v>
                </c:pt>
                <c:pt idx="21">
                  <c:v>5.1990394321415563E-8</c:v>
                </c:pt>
                <c:pt idx="22">
                  <c:v>1.167609399281751E-8</c:v>
                </c:pt>
                <c:pt idx="23">
                  <c:v>2.5082153998752322E-9</c:v>
                </c:pt>
                <c:pt idx="24">
                  <c:v>5.1635287989089786E-10</c:v>
                </c:pt>
                <c:pt idx="25">
                  <c:v>1.0204636561610529E-10</c:v>
                </c:pt>
                <c:pt idx="26">
                  <c:v>1.9391574480704143E-11</c:v>
                </c:pt>
                <c:pt idx="27">
                  <c:v>3.548428991367436E-12</c:v>
                </c:pt>
                <c:pt idx="28">
                  <c:v>6.2612757325751919E-13</c:v>
                </c:pt>
                <c:pt idx="29">
                  <c:v>1.0667127973966786E-13</c:v>
                </c:pt>
                <c:pt idx="30">
                  <c:v>1.7567374352508564E-14</c:v>
                </c:pt>
                <c:pt idx="31">
                  <c:v>2.7997786610510204E-15</c:v>
                </c:pt>
                <c:pt idx="32">
                  <c:v>4.3226511629848271E-16</c:v>
                </c:pt>
                <c:pt idx="33">
                  <c:v>6.4715848529029019E-17</c:v>
                </c:pt>
                <c:pt idx="34">
                  <c:v>9.4038147389589157E-18</c:v>
                </c:pt>
                <c:pt idx="35">
                  <c:v>1.327413663837625E-18</c:v>
                </c:pt>
                <c:pt idx="36">
                  <c:v>1.8216795292416535E-19</c:v>
                </c:pt>
                <c:pt idx="37">
                  <c:v>2.432407762075793E-20</c:v>
                </c:pt>
                <c:pt idx="38">
                  <c:v>3.1624002976461256E-21</c:v>
                </c:pt>
                <c:pt idx="39">
                  <c:v>4.0060302552782777E-22</c:v>
                </c:pt>
                <c:pt idx="40">
                  <c:v>4.9478229983556958E-23</c:v>
                </c:pt>
                <c:pt idx="41">
                  <c:v>5.9619475507587827E-24</c:v>
                </c:pt>
                <c:pt idx="42">
                  <c:v>7.0128515394186834E-25</c:v>
                </c:pt>
                <c:pt idx="43">
                  <c:v>8.0571213632565385E-26</c:v>
                </c:pt>
                <c:pt idx="44">
                  <c:v>9.0464643556598692E-27</c:v>
                </c:pt>
                <c:pt idx="45">
                  <c:v>9.9315250306906907E-28</c:v>
                </c:pt>
                <c:pt idx="46">
                  <c:v>1.0666099242328138E-28</c:v>
                </c:pt>
                <c:pt idx="47">
                  <c:v>1.1211228501115218E-29</c:v>
                </c:pt>
                <c:pt idx="48">
                  <c:v>1.1538659034597761E-30</c:v>
                </c:pt>
                <c:pt idx="49">
                  <c:v>1.1633236708244037E-31</c:v>
                </c:pt>
                <c:pt idx="50">
                  <c:v>1.1493963058578053E-32</c:v>
                </c:pt>
                <c:pt idx="51">
                  <c:v>1.1133630106860284E-33</c:v>
                </c:pt>
                <c:pt idx="52">
                  <c:v>1.0577147097149662E-34</c:v>
                </c:pt>
                <c:pt idx="53">
                  <c:v>9.8588374277059222E-36</c:v>
                </c:pt>
                <c:pt idx="54">
                  <c:v>9.0190938759979705E-37</c:v>
                </c:pt>
                <c:pt idx="55">
                  <c:v>8.1008224060472916E-38</c:v>
                </c:pt>
                <c:pt idx="56">
                  <c:v>7.1460805802051081E-39</c:v>
                </c:pt>
                <c:pt idx="57">
                  <c:v>6.1932385667301771E-40</c:v>
                </c:pt>
                <c:pt idx="58">
                  <c:v>5.2748790211493844E-41</c:v>
                </c:pt>
                <c:pt idx="59">
                  <c:v>4.4165292481783154E-42</c:v>
                </c:pt>
                <c:pt idx="60">
                  <c:v>3.6362054279386997E-43</c:v>
                </c:pt>
                <c:pt idx="61">
                  <c:v>2.9446593248345151E-44</c:v>
                </c:pt>
                <c:pt idx="62">
                  <c:v>2.3461608356493977E-45</c:v>
                </c:pt>
                <c:pt idx="63">
                  <c:v>1.8396261555904258E-46</c:v>
                </c:pt>
                <c:pt idx="64">
                  <c:v>1.4199069251121859E-47</c:v>
                </c:pt>
                <c:pt idx="65">
                  <c:v>1.0790826941822915E-48</c:v>
                </c:pt>
                <c:pt idx="66">
                  <c:v>8.0763834515593152E-50</c:v>
                </c:pt>
                <c:pt idx="67">
                  <c:v>5.9545123046606427E-51</c:v>
                </c:pt>
                <c:pt idx="68">
                  <c:v>4.3255295683577482E-52</c:v>
                </c:pt>
                <c:pt idx="69">
                  <c:v>3.096635771973839E-53</c:v>
                </c:pt>
                <c:pt idx="70">
                  <c:v>2.1851937499243008E-54</c:v>
                </c:pt>
                <c:pt idx="71">
                  <c:v>1.5202933488132075E-55</c:v>
                </c:pt>
                <c:pt idx="72">
                  <c:v>1.0430103663321804E-56</c:v>
                </c:pt>
                <c:pt idx="73">
                  <c:v>7.0576061961612768E-58</c:v>
                </c:pt>
                <c:pt idx="74">
                  <c:v>4.7110237122957175E-59</c:v>
                </c:pt>
                <c:pt idx="75">
                  <c:v>3.102712577793631E-60</c:v>
                </c:pt>
                <c:pt idx="76">
                  <c:v>2.0165704762506918E-61</c:v>
                </c:pt>
                <c:pt idx="77">
                  <c:v>1.2936180336601911E-62</c:v>
                </c:pt>
                <c:pt idx="78">
                  <c:v>8.1920533418297088E-64</c:v>
                </c:pt>
                <c:pt idx="79">
                  <c:v>5.1220631002890799E-65</c:v>
                </c:pt>
                <c:pt idx="80">
                  <c:v>3.1625114946110603E-66</c:v>
                </c:pt>
                <c:pt idx="81">
                  <c:v>1.9285113548023959E-67</c:v>
                </c:pt>
                <c:pt idx="82">
                  <c:v>1.161666286233306E-68</c:v>
                </c:pt>
                <c:pt idx="83">
                  <c:v>6.9131226467844525E-70</c:v>
                </c:pt>
                <c:pt idx="84">
                  <c:v>4.0650311285897491E-71</c:v>
                </c:pt>
                <c:pt idx="85">
                  <c:v>2.3621734335313671E-72</c:v>
                </c:pt>
                <c:pt idx="86">
                  <c:v>1.3566820896462562E-73</c:v>
                </c:pt>
                <c:pt idx="87">
                  <c:v>7.7023195452068134E-75</c:v>
                </c:pt>
                <c:pt idx="88">
                  <c:v>4.3231418351366499E-76</c:v>
                </c:pt>
                <c:pt idx="89">
                  <c:v>2.399208729292474E-77</c:v>
                </c:pt>
                <c:pt idx="90">
                  <c:v>1.3166853692623985E-78</c:v>
                </c:pt>
                <c:pt idx="91">
                  <c:v>7.1465269347478323E-80</c:v>
                </c:pt>
                <c:pt idx="92">
                  <c:v>3.8367151409852211E-81</c:v>
                </c:pt>
                <c:pt idx="93">
                  <c:v>2.0376373228110128E-82</c:v>
                </c:pt>
                <c:pt idx="94">
                  <c:v>1.0706493157017712E-83</c:v>
                </c:pt>
                <c:pt idx="95">
                  <c:v>5.5663406386454939E-85</c:v>
                </c:pt>
                <c:pt idx="96">
                  <c:v>2.8637995691928603E-86</c:v>
                </c:pt>
                <c:pt idx="97">
                  <c:v>1.4581858803514974E-87</c:v>
                </c:pt>
                <c:pt idx="98">
                  <c:v>7.3489746179719947E-89</c:v>
                </c:pt>
                <c:pt idx="99">
                  <c:v>3.6663119827694528E-90</c:v>
                </c:pt>
                <c:pt idx="100">
                  <c:v>1.8107780218247601E-91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F-4D93-866D-BAC914AA2DDF}"/>
            </c:ext>
          </c:extLst>
        </c:ser>
        <c:ser>
          <c:idx val="1"/>
          <c:order val="1"/>
          <c:spPr>
            <a:solidFill>
              <a:srgbClr val="ED7D31">
                <a:alpha val="80000"/>
              </a:srgbClr>
            </a:solidFill>
            <a:ln>
              <a:noFill/>
            </a:ln>
            <a:effectLst/>
          </c:spPr>
          <c:invertIfNegative val="0"/>
          <c:cat>
            <c:numRef>
              <c:f>Sheet1!$C$6:$C$106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Sheet1!$E$6:$E$106</c:f>
              <c:numCache>
                <c:formatCode>General</c:formatCode>
                <c:ptCount val="101"/>
                <c:pt idx="0">
                  <c:v>8.9555282232192927E-31</c:v>
                </c:pt>
                <c:pt idx="1">
                  <c:v>6.197159764690568E-29</c:v>
                </c:pt>
                <c:pt idx="2">
                  <c:v>2.1441843134154257E-27</c:v>
                </c:pt>
                <c:pt idx="3">
                  <c:v>4.9458188927180795E-26</c:v>
                </c:pt>
                <c:pt idx="4">
                  <c:v>8.5560536530843986E-25</c:v>
                </c:pt>
                <c:pt idx="5">
                  <c:v>1.1841227039996107E-23</c:v>
                </c:pt>
                <c:pt idx="6">
                  <c:v>1.3656411763755637E-22</c:v>
                </c:pt>
                <c:pt idx="7">
                  <c:v>1.349980949921446E-21</c:v>
                </c:pt>
                <c:pt idx="8">
                  <c:v>1.1676822055018157E-20</c:v>
                </c:pt>
                <c:pt idx="9">
                  <c:v>8.9777414357886721E-20</c:v>
                </c:pt>
                <c:pt idx="10">
                  <c:v>6.2122648933289869E-19</c:v>
                </c:pt>
                <c:pt idx="11">
                  <c:v>3.9078517991600358E-18</c:v>
                </c:pt>
                <c:pt idx="12">
                  <c:v>2.2533859154296629E-17</c:v>
                </c:pt>
                <c:pt idx="13">
                  <c:v>1.1994133855006418E-16</c:v>
                </c:pt>
                <c:pt idx="14">
                  <c:v>5.92809910514344E-16</c:v>
                </c:pt>
                <c:pt idx="15">
                  <c:v>2.7346183780848427E-15</c:v>
                </c:pt>
                <c:pt idx="16">
                  <c:v>1.1826254180362538E-14</c:v>
                </c:pt>
                <c:pt idx="17">
                  <c:v>4.8135632511927013E-14</c:v>
                </c:pt>
                <c:pt idx="18">
                  <c:v>1.8503782069979465E-13</c:v>
                </c:pt>
                <c:pt idx="19">
                  <c:v>6.738623042718488E-13</c:v>
                </c:pt>
                <c:pt idx="20">
                  <c:v>2.3313278811682821E-12</c:v>
                </c:pt>
                <c:pt idx="21">
                  <c:v>7.6814672831475586E-12</c:v>
                </c:pt>
                <c:pt idx="22">
                  <c:v>2.4159033629337406E-11</c:v>
                </c:pt>
                <c:pt idx="23">
                  <c:v>7.2678793308787966E-11</c:v>
                </c:pt>
                <c:pt idx="24">
                  <c:v>2.0953201226716936E-10</c:v>
                </c:pt>
                <c:pt idx="25">
                  <c:v>5.7991217183010853E-10</c:v>
                </c:pt>
                <c:pt idx="26">
                  <c:v>1.5432584271383361E-9</c:v>
                </c:pt>
                <c:pt idx="27">
                  <c:v>3.9547825163489409E-9</c:v>
                </c:pt>
                <c:pt idx="28">
                  <c:v>9.7726021431216762E-9</c:v>
                </c:pt>
                <c:pt idx="29">
                  <c:v>2.3316093934990184E-8</c:v>
                </c:pt>
                <c:pt idx="30">
                  <c:v>5.377445890782328E-8</c:v>
                </c:pt>
                <c:pt idx="31">
                  <c:v>1.2002004752704857E-7</c:v>
                </c:pt>
                <c:pt idx="32">
                  <c:v>2.5950228533288362E-7</c:v>
                </c:pt>
                <c:pt idx="33">
                  <c:v>5.4407973382665447E-7</c:v>
                </c:pt>
                <c:pt idx="34">
                  <c:v>1.1071765180871604E-6</c:v>
                </c:pt>
                <c:pt idx="35">
                  <c:v>2.1886685006513819E-6</c:v>
                </c:pt>
                <c:pt idx="36">
                  <c:v>4.2063614055543811E-6</c:v>
                </c:pt>
                <c:pt idx="37">
                  <c:v>7.8656005769668374E-6</c:v>
                </c:pt>
                <c:pt idx="38">
                  <c:v>1.4320996957006096E-5</c:v>
                </c:pt>
                <c:pt idx="39">
                  <c:v>2.5405721754023617E-5</c:v>
                </c:pt>
                <c:pt idx="40">
                  <c:v>4.3943269802259868E-5</c:v>
                </c:pt>
                <c:pt idx="41">
                  <c:v>7.4152751028203431E-5</c:v>
                </c:pt>
                <c:pt idx="42">
                  <c:v>1.2215033542916528E-4</c:v>
                </c:pt>
                <c:pt idx="43">
                  <c:v>1.9653541783094301E-4</c:v>
                </c:pt>
                <c:pt idx="44">
                  <c:v>3.0903004096613404E-4</c:v>
                </c:pt>
                <c:pt idx="45">
                  <c:v>4.7511491782140189E-4</c:v>
                </c:pt>
                <c:pt idx="46">
                  <c:v>7.1457735233329924E-4</c:v>
                </c:pt>
                <c:pt idx="47">
                  <c:v>1.0518595001732707E-3</c:v>
                </c:pt>
                <c:pt idx="48">
                  <c:v>1.5160752988034774E-3</c:v>
                </c:pt>
                <c:pt idx="49">
                  <c:v>2.1405575021982816E-3</c:v>
                </c:pt>
                <c:pt idx="50">
                  <c:v>2.9618088942317163E-3</c:v>
                </c:pt>
                <c:pt idx="51">
                  <c:v>4.0177686595793535E-3</c:v>
                </c:pt>
                <c:pt idx="52">
                  <c:v>5.3453676923169114E-3</c:v>
                </c:pt>
                <c:pt idx="53">
                  <c:v>6.9774325605734475E-3</c:v>
                </c:pt>
                <c:pt idx="54">
                  <c:v>8.9390990989301807E-3</c:v>
                </c:pt>
                <c:pt idx="55">
                  <c:v>1.1244000544323021E-2</c:v>
                </c:pt>
                <c:pt idx="56">
                  <c:v>1.3890585688685116E-2</c:v>
                </c:pt>
                <c:pt idx="57">
                  <c:v>1.6858982527806588E-2</c:v>
                </c:pt>
                <c:pt idx="58">
                  <c:v>2.0108837135678799E-2</c:v>
                </c:pt>
                <c:pt idx="59">
                  <c:v>2.3578515915169539E-2</c:v>
                </c:pt>
                <c:pt idx="60">
                  <c:v>2.7185959663752961E-2</c:v>
                </c:pt>
                <c:pt idx="61">
                  <c:v>3.0831326965687519E-2</c:v>
                </c:pt>
                <c:pt idx="62">
                  <c:v>3.4401378262703813E-2</c:v>
                </c:pt>
                <c:pt idx="63">
                  <c:v>3.7775353709799932E-2</c:v>
                </c:pt>
                <c:pt idx="64">
                  <c:v>4.0831914500085199E-2</c:v>
                </c:pt>
                <c:pt idx="65">
                  <c:v>4.3456575101611224E-2</c:v>
                </c:pt>
                <c:pt idx="66">
                  <c:v>4.5548974177374149E-2</c:v>
                </c:pt>
                <c:pt idx="67">
                  <c:v>4.702932759916701E-2</c:v>
                </c:pt>
                <c:pt idx="68">
                  <c:v>4.78434798010497E-2</c:v>
                </c:pt>
                <c:pt idx="69">
                  <c:v>4.796611044672025E-2</c:v>
                </c:pt>
                <c:pt idx="70">
                  <c:v>4.7401843111568177E-2</c:v>
                </c:pt>
                <c:pt idx="71">
                  <c:v>4.6184216090324748E-2</c:v>
                </c:pt>
                <c:pt idx="72">
                  <c:v>4.4372684921948458E-2</c:v>
                </c:pt>
                <c:pt idx="73">
                  <c:v>4.2048006145498182E-2</c:v>
                </c:pt>
                <c:pt idx="74">
                  <c:v>3.9306482200649827E-2</c:v>
                </c:pt>
                <c:pt idx="75">
                  <c:v>3.6253616455412939E-2</c:v>
                </c:pt>
                <c:pt idx="76">
                  <c:v>3.2997732405236874E-2</c:v>
                </c:pt>
                <c:pt idx="77">
                  <c:v>2.9644058053078209E-2</c:v>
                </c:pt>
                <c:pt idx="78">
                  <c:v>2.6289678042199321E-2</c:v>
                </c:pt>
                <c:pt idx="79">
                  <c:v>2.3019629136401785E-2</c:v>
                </c:pt>
                <c:pt idx="80">
                  <c:v>1.990427727698426E-2</c:v>
                </c:pt>
                <c:pt idx="81">
                  <c:v>1.6997983476266021E-2</c:v>
                </c:pt>
                <c:pt idx="82">
                  <c:v>1.4338954613158065E-2</c:v>
                </c:pt>
                <c:pt idx="83">
                  <c:v>1.195009254438706E-2</c:v>
                </c:pt>
                <c:pt idx="84">
                  <c:v>9.8406046565931733E-3</c:v>
                </c:pt>
                <c:pt idx="85">
                  <c:v>8.008120360563831E-3</c:v>
                </c:pt>
                <c:pt idx="86">
                  <c:v>6.4410668238808703E-3</c:v>
                </c:pt>
                <c:pt idx="87">
                  <c:v>5.1210869240371146E-3</c:v>
                </c:pt>
                <c:pt idx="88">
                  <c:v>4.0253254742727137E-3</c:v>
                </c:pt>
                <c:pt idx="89">
                  <c:v>3.1284588904573704E-3</c:v>
                </c:pt>
                <c:pt idx="90">
                  <c:v>2.4043923169899521E-3</c:v>
                </c:pt>
                <c:pt idx="91">
                  <c:v>1.8275920439289048E-3</c:v>
                </c:pt>
                <c:pt idx="92">
                  <c:v>1.3740567882430301E-3</c:v>
                </c:pt>
                <c:pt idx="93">
                  <c:v>1.0219576878433437E-3</c:v>
                </c:pt>
                <c:pt idx="94">
                  <c:v>7.5199365131289051E-4</c:v>
                </c:pt>
                <c:pt idx="95">
                  <c:v>5.4751700528341484E-4</c:v>
                </c:pt>
                <c:pt idx="96">
                  <c:v>3.9448578107990093E-4</c:v>
                </c:pt>
                <c:pt idx="97">
                  <c:v>2.8129533209123573E-4</c:v>
                </c:pt>
                <c:pt idx="98">
                  <c:v>1.985350942224558E-4</c:v>
                </c:pt>
                <c:pt idx="99">
                  <c:v>1.3870779224356476E-4</c:v>
                </c:pt>
                <c:pt idx="100">
                  <c:v>9.5939523653915752E-5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F-4D93-866D-BAC914AA2DDF}"/>
            </c:ext>
          </c:extLst>
        </c:ser>
        <c:ser>
          <c:idx val="2"/>
          <c:order val="2"/>
          <c:tx>
            <c:strRef>
              <c:f>Sheet1!$G$5</c:f>
              <c:strCache>
                <c:ptCount val="1"/>
                <c:pt idx="0">
                  <c:v>adjusted</c:v>
                </c:pt>
              </c:strCache>
            </c:strRef>
          </c:tx>
          <c:spPr>
            <a:solidFill>
              <a:srgbClr val="A5A5A5">
                <a:alpha val="80000"/>
              </a:srgbClr>
            </a:solidFill>
            <a:ln>
              <a:noFill/>
            </a:ln>
            <a:effectLst/>
          </c:spPr>
          <c:invertIfNegative val="0"/>
          <c:val>
            <c:numRef>
              <c:f>Sheet1!$G$6:$G$19</c:f>
              <c:numCache>
                <c:formatCode>0.00E+00</c:formatCode>
                <c:ptCount val="14"/>
                <c:pt idx="0">
                  <c:v>1.4710722952283184E-16</c:v>
                </c:pt>
                <c:pt idx="1">
                  <c:v>6.3952579391269489E-9</c:v>
                </c:pt>
                <c:pt idx="2">
                  <c:v>1.7420101176442528E-4</c:v>
                </c:pt>
                <c:pt idx="3">
                  <c:v>4.6011377815510603E-2</c:v>
                </c:pt>
                <c:pt idx="4">
                  <c:v>0.47730732149529176</c:v>
                </c:pt>
                <c:pt idx="5">
                  <c:v>0.43070925447311392</c:v>
                </c:pt>
                <c:pt idx="6">
                  <c:v>4.5167953736577754E-2</c:v>
                </c:pt>
                <c:pt idx="7">
                  <c:v>4.3318241011993633E-4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9F-4D93-866D-BAC914AA2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94824728"/>
        <c:axId val="294821776"/>
      </c:barChart>
      <c:catAx>
        <c:axId val="294824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21776"/>
        <c:crosses val="autoZero"/>
        <c:auto val="1"/>
        <c:lblAlgn val="ctr"/>
        <c:lblOffset val="100"/>
        <c:noMultiLvlLbl val="0"/>
      </c:catAx>
      <c:valAx>
        <c:axId val="2948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24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3</xdr:row>
      <xdr:rowOff>99060</xdr:rowOff>
    </xdr:from>
    <xdr:to>
      <xdr:col>22</xdr:col>
      <xdr:colOff>594360</xdr:colOff>
      <xdr:row>25</xdr:row>
      <xdr:rowOff>137160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4FD1F9-037D-DCF7-E8E7-7F7603E5C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09C31-3500-497F-B896-E4627644EED3}">
  <dimension ref="A1:G106"/>
  <sheetViews>
    <sheetView tabSelected="1" topLeftCell="G3" workbookViewId="0">
      <selection activeCell="D6" sqref="D6"/>
    </sheetView>
  </sheetViews>
  <sheetFormatPr defaultRowHeight="14.4" x14ac:dyDescent="0.3"/>
  <cols>
    <col min="5" max="5" width="12" bestFit="1" customWidth="1"/>
    <col min="7" max="7" width="10.5546875" bestFit="1" customWidth="1"/>
    <col min="8" max="8" width="12" bestFit="1" customWidth="1"/>
  </cols>
  <sheetData>
    <row r="1" spans="1:7" x14ac:dyDescent="0.3">
      <c r="A1" t="s">
        <v>1</v>
      </c>
      <c r="B1">
        <v>28</v>
      </c>
    </row>
    <row r="2" spans="1:7" x14ac:dyDescent="0.3">
      <c r="A2" t="s">
        <v>0</v>
      </c>
      <c r="B2">
        <f>B1*25*60*60/12</f>
        <v>210000</v>
      </c>
      <c r="E2" t="s">
        <v>5</v>
      </c>
      <c r="F2">
        <f>minipoolsD/minipoolsE</f>
        <v>7.1428571428571425E-2</v>
      </c>
    </row>
    <row r="3" spans="1:7" x14ac:dyDescent="0.3">
      <c r="A3" t="s">
        <v>2</v>
      </c>
      <c r="B3">
        <v>425000</v>
      </c>
      <c r="E3" t="s">
        <v>7</v>
      </c>
      <c r="F3">
        <f>1/F2</f>
        <v>14</v>
      </c>
    </row>
    <row r="4" spans="1:7" x14ac:dyDescent="0.3">
      <c r="E4" t="s">
        <v>3</v>
      </c>
    </row>
    <row r="5" spans="1:7" x14ac:dyDescent="0.3">
      <c r="C5" t="s">
        <v>4</v>
      </c>
      <c r="D5">
        <v>10</v>
      </c>
      <c r="E5">
        <v>140</v>
      </c>
      <c r="F5" t="s">
        <v>6</v>
      </c>
      <c r="G5" t="s">
        <v>8</v>
      </c>
    </row>
    <row r="6" spans="1:7" x14ac:dyDescent="0.3">
      <c r="C6">
        <v>0</v>
      </c>
      <c r="D6">
        <f>_xlfn.BINOM.DIST(C6,trials,(minipoolsD/validators),FALSE)</f>
        <v>7.1457707342216011E-3</v>
      </c>
      <c r="E6">
        <f>_xlfn.BINOM.DIST(C6,trials,(minipoolsE/validators),FALSE)</f>
        <v>8.9555282232192927E-31</v>
      </c>
      <c r="F6">
        <f>INT(C6*fraction)</f>
        <v>0</v>
      </c>
      <c r="G6" s="1">
        <f>SUMIF($F$6:$F$106,C6,$E$6:$E$106)</f>
        <v>1.4710722952283184E-16</v>
      </c>
    </row>
    <row r="7" spans="1:7" x14ac:dyDescent="0.3">
      <c r="C7">
        <v>1</v>
      </c>
      <c r="D7">
        <f>_xlfn.BINOM.DIST(C7,trials,(minipoolsD/validators),FALSE)</f>
        <v>3.5309345024272E-2</v>
      </c>
      <c r="E7">
        <f>_xlfn.BINOM.DIST(C7,trials,(minipoolsE/validators),FALSE)</f>
        <v>6.197159764690568E-29</v>
      </c>
      <c r="F7">
        <f>INT(C7*fraction)</f>
        <v>0</v>
      </c>
      <c r="G7" s="1">
        <f>SUMIF($F$6:$F$106,C7,$E$6:$E$106)</f>
        <v>6.3952579391269489E-9</v>
      </c>
    </row>
    <row r="8" spans="1:7" x14ac:dyDescent="0.3">
      <c r="C8">
        <v>2</v>
      </c>
      <c r="D8">
        <f>_xlfn.BINOM.DIST(C8,trials,(minipoolsD/validators),FALSE)</f>
        <v>8.7236489632133707E-2</v>
      </c>
      <c r="E8">
        <f>_xlfn.BINOM.DIST(C8,trials,(minipoolsE/validators),FALSE)</f>
        <v>2.1441843134154257E-27</v>
      </c>
      <c r="F8">
        <f>INT(C8*fraction)</f>
        <v>0</v>
      </c>
      <c r="G8" s="1">
        <f>SUMIF($F$6:$F$106,C8,$E$6:$E$106)</f>
        <v>1.7420101176442528E-4</v>
      </c>
    </row>
    <row r="9" spans="1:7" x14ac:dyDescent="0.3">
      <c r="C9">
        <v>3</v>
      </c>
      <c r="D9">
        <f>_xlfn.BINOM.DIST(C9,trials,(minipoolsD/validators),FALSE)</f>
        <v>0.14368564240545906</v>
      </c>
      <c r="E9">
        <f>_xlfn.BINOM.DIST(C9,trials,(minipoolsE/validators),FALSE)</f>
        <v>4.9458188927180795E-26</v>
      </c>
      <c r="F9">
        <f>INT(C9*fraction)</f>
        <v>0</v>
      </c>
      <c r="G9" s="1">
        <f>SUMIF($F$6:$F$106,C9,$E$6:$E$106)</f>
        <v>4.6011377815510603E-2</v>
      </c>
    </row>
    <row r="10" spans="1:7" x14ac:dyDescent="0.3">
      <c r="C10">
        <v>4</v>
      </c>
      <c r="D10">
        <f>_xlfn.BINOM.DIST(C10,trials,(minipoolsD/validators),FALSE)</f>
        <v>0.1774956695935152</v>
      </c>
      <c r="E10">
        <f>_xlfn.BINOM.DIST(C10,trials,(minipoolsE/validators),FALSE)</f>
        <v>8.5560536530843986E-25</v>
      </c>
      <c r="F10">
        <f>INT(C10*fraction)</f>
        <v>0</v>
      </c>
      <c r="G10" s="1">
        <f>SUMIF($F$6:$F$106,C10,$E$6:$E$106)</f>
        <v>0.47730732149529176</v>
      </c>
    </row>
    <row r="11" spans="1:7" x14ac:dyDescent="0.3">
      <c r="C11">
        <v>5</v>
      </c>
      <c r="D11">
        <f>_xlfn.BINOM.DIST(C11,trials,(minipoolsD/validators),FALSE)</f>
        <v>0.17540827140384396</v>
      </c>
      <c r="E11">
        <f>_xlfn.BINOM.DIST(C11,trials,(minipoolsE/validators),FALSE)</f>
        <v>1.1841227039996107E-23</v>
      </c>
      <c r="F11">
        <f>INT(C11*fraction)</f>
        <v>0</v>
      </c>
      <c r="G11" s="1">
        <f>SUMIF($F$6:$F$106,C11,$E$6:$E$106)</f>
        <v>0.43070925447311392</v>
      </c>
    </row>
    <row r="12" spans="1:7" x14ac:dyDescent="0.3">
      <c r="C12">
        <v>6</v>
      </c>
      <c r="D12">
        <f>_xlfn.BINOM.DIST(C12,trials,(minipoolsD/validators),FALSE)</f>
        <v>0.14445383010365032</v>
      </c>
      <c r="E12">
        <f>_xlfn.BINOM.DIST(C12,trials,(minipoolsE/validators),FALSE)</f>
        <v>1.3656411763755637E-22</v>
      </c>
      <c r="F12">
        <f>INT(C12*fraction)</f>
        <v>0</v>
      </c>
      <c r="G12" s="1">
        <f>SUMIF($F$6:$F$106,C12,$E$6:$E$106)</f>
        <v>4.5167953736577754E-2</v>
      </c>
    </row>
    <row r="13" spans="1:7" x14ac:dyDescent="0.3">
      <c r="C13">
        <v>7</v>
      </c>
      <c r="D13">
        <f>_xlfn.BINOM.DIST(C13,trials,(minipoolsD/validators),FALSE)</f>
        <v>0.10196689535144002</v>
      </c>
      <c r="E13">
        <f>_xlfn.BINOM.DIST(C13,trials,(minipoolsE/validators),FALSE)</f>
        <v>1.349980949921446E-21</v>
      </c>
      <c r="F13">
        <f>INT(C13*fraction)</f>
        <v>0</v>
      </c>
      <c r="G13" s="1">
        <f>SUMIF($F$6:$F$106,C13,$E$6:$E$106)</f>
        <v>4.3318241011993633E-4</v>
      </c>
    </row>
    <row r="14" spans="1:7" x14ac:dyDescent="0.3">
      <c r="C14">
        <v>8</v>
      </c>
      <c r="D14">
        <f>_xlfn.BINOM.DIST(C14,trials,(minipoolsD/validators),FALSE)</f>
        <v>6.2978935550056889E-2</v>
      </c>
      <c r="E14">
        <f>_xlfn.BINOM.DIST(C14,trials,(minipoolsE/validators),FALSE)</f>
        <v>1.1676822055018157E-20</v>
      </c>
      <c r="F14">
        <f>INT(C14*fraction)</f>
        <v>0</v>
      </c>
      <c r="G14" s="1">
        <f>SUMIF($F$6:$F$106,C14,$E$6:$E$106)</f>
        <v>0</v>
      </c>
    </row>
    <row r="15" spans="1:7" x14ac:dyDescent="0.3">
      <c r="C15">
        <v>9</v>
      </c>
      <c r="D15">
        <f>_xlfn.BINOM.DIST(C15,trials,(minipoolsD/validators),FALSE)</f>
        <v>3.457616684844228E-2</v>
      </c>
      <c r="E15">
        <f>_xlfn.BINOM.DIST(C15,trials,(minipoolsE/validators),FALSE)</f>
        <v>8.9777414357886721E-20</v>
      </c>
      <c r="F15">
        <f>INT(C15*fraction)</f>
        <v>0</v>
      </c>
      <c r="G15" s="1">
        <f>SUMIF($F$6:$F$106,C15,$E$6:$E$106)</f>
        <v>0</v>
      </c>
    </row>
    <row r="16" spans="1:7" x14ac:dyDescent="0.3">
      <c r="C16">
        <v>10</v>
      </c>
      <c r="D16">
        <f>_xlfn.BINOM.DIST(C16,trials,(minipoolsD/validators),FALSE)</f>
        <v>1.7084363991320385E-2</v>
      </c>
      <c r="E16">
        <f>_xlfn.BINOM.DIST(C16,trials,(minipoolsE/validators),FALSE)</f>
        <v>6.2122648933289869E-19</v>
      </c>
      <c r="F16">
        <f>INT(C16*fraction)</f>
        <v>0</v>
      </c>
      <c r="G16" s="1">
        <f>SUMIF($F$6:$F$106,C16,$E$6:$E$106)</f>
        <v>0</v>
      </c>
    </row>
    <row r="17" spans="3:7" x14ac:dyDescent="0.3">
      <c r="C17">
        <v>11</v>
      </c>
      <c r="D17">
        <f>_xlfn.BINOM.DIST(C17,trials,(minipoolsD/validators),FALSE)</f>
        <v>7.6740748863339293E-3</v>
      </c>
      <c r="E17">
        <f>_xlfn.BINOM.DIST(C17,trials,(minipoolsE/validators),FALSE)</f>
        <v>3.9078517991600358E-18</v>
      </c>
      <c r="F17">
        <f>INT(C17*fraction)</f>
        <v>0</v>
      </c>
      <c r="G17" s="1">
        <f t="shared" ref="G17:G19" si="0">SUMIF($F$6:$F$106,C17,$E$6:$E$106)</f>
        <v>0</v>
      </c>
    </row>
    <row r="18" spans="3:7" x14ac:dyDescent="0.3">
      <c r="C18">
        <v>12</v>
      </c>
      <c r="D18">
        <f>_xlfn.BINOM.DIST(C18,trials,(minipoolsD/validators),FALSE)</f>
        <v>3.1598220179815568E-3</v>
      </c>
      <c r="E18">
        <f>_xlfn.BINOM.DIST(C18,trials,(minipoolsE/validators),FALSE)</f>
        <v>2.2533859154296629E-17</v>
      </c>
      <c r="F18">
        <f>INT(C18*fraction)</f>
        <v>0</v>
      </c>
      <c r="G18" s="1">
        <f t="shared" si="0"/>
        <v>0</v>
      </c>
    </row>
    <row r="19" spans="3:7" x14ac:dyDescent="0.3">
      <c r="C19">
        <v>13</v>
      </c>
      <c r="D19">
        <f>_xlfn.BINOM.DIST(C19,trials,(minipoolsD/validators),FALSE)</f>
        <v>1.2009779522629696E-3</v>
      </c>
      <c r="E19">
        <f>_xlfn.BINOM.DIST(C19,trials,(minipoolsE/validators),FALSE)</f>
        <v>1.1994133855006418E-16</v>
      </c>
      <c r="F19">
        <f>INT(C19*fraction)</f>
        <v>0</v>
      </c>
      <c r="G19" s="1">
        <f t="shared" si="0"/>
        <v>0</v>
      </c>
    </row>
    <row r="20" spans="3:7" x14ac:dyDescent="0.3">
      <c r="C20">
        <v>14</v>
      </c>
      <c r="D20">
        <f>_xlfn.BINOM.DIST(C20,trials,(minipoolsD/validators),FALSE)</f>
        <v>4.2385830466909187E-4</v>
      </c>
      <c r="E20">
        <f>_xlfn.BINOM.DIST(C20,trials,(minipoolsE/validators),FALSE)</f>
        <v>5.92809910514344E-16</v>
      </c>
      <c r="F20">
        <f>INT(C20*fraction)</f>
        <v>1</v>
      </c>
    </row>
    <row r="21" spans="3:7" x14ac:dyDescent="0.3">
      <c r="C21">
        <v>15</v>
      </c>
      <c r="D21">
        <f>_xlfn.BINOM.DIST(C21,trials,(minipoolsD/validators),FALSE)</f>
        <v>1.3961788899228037E-4</v>
      </c>
      <c r="E21">
        <f>_xlfn.BINOM.DIST(C21,trials,(minipoolsE/validators),FALSE)</f>
        <v>2.7346183780848427E-15</v>
      </c>
      <c r="F21">
        <f>INT(C21*fraction)</f>
        <v>1</v>
      </c>
    </row>
    <row r="22" spans="3:7" x14ac:dyDescent="0.3">
      <c r="C22">
        <v>16</v>
      </c>
      <c r="D22">
        <f>_xlfn.BINOM.DIST(C22,trials,(minipoolsD/validators),FALSE)</f>
        <v>4.3115223917098055E-5</v>
      </c>
      <c r="E22">
        <f>_xlfn.BINOM.DIST(C22,trials,(minipoolsE/validators),FALSE)</f>
        <v>1.1826254180362538E-14</v>
      </c>
      <c r="F22">
        <f>INT(C22*fraction)</f>
        <v>1</v>
      </c>
    </row>
    <row r="23" spans="3:7" x14ac:dyDescent="0.3">
      <c r="C23">
        <v>17</v>
      </c>
      <c r="D23">
        <f>_xlfn.BINOM.DIST(C23,trials,(minipoolsD/validators),FALSE)</f>
        <v>1.2531100633520691E-5</v>
      </c>
      <c r="E23">
        <f>_xlfn.BINOM.DIST(C23,trials,(minipoolsE/validators),FALSE)</f>
        <v>4.8135632511927013E-14</v>
      </c>
      <c r="F23">
        <f>INT(C23*fraction)</f>
        <v>1</v>
      </c>
    </row>
    <row r="24" spans="3:7" x14ac:dyDescent="0.3">
      <c r="C24">
        <v>18</v>
      </c>
      <c r="D24">
        <f>_xlfn.BINOM.DIST(C24,trials,(minipoolsD/validators),FALSE)</f>
        <v>3.4397124433366628E-6</v>
      </c>
      <c r="E24">
        <f>_xlfn.BINOM.DIST(C24,trials,(minipoolsE/validators),FALSE)</f>
        <v>1.8503782069979465E-13</v>
      </c>
      <c r="F24">
        <f>INT(C24*fraction)</f>
        <v>1</v>
      </c>
    </row>
    <row r="25" spans="3:7" x14ac:dyDescent="0.3">
      <c r="C25">
        <v>19</v>
      </c>
      <c r="D25">
        <f>_xlfn.BINOM.DIST(C25,trials,(minipoolsD/validators),FALSE)</f>
        <v>8.9448259250276205E-7</v>
      </c>
      <c r="E25">
        <f>_xlfn.BINOM.DIST(C25,trials,(minipoolsE/validators),FALSE)</f>
        <v>6.738623042718488E-13</v>
      </c>
      <c r="F25">
        <f>INT(C25*fraction)</f>
        <v>1</v>
      </c>
    </row>
    <row r="26" spans="3:7" x14ac:dyDescent="0.3">
      <c r="C26">
        <v>20</v>
      </c>
      <c r="D26">
        <f>_xlfn.BINOM.DIST(C26,trials,(minipoolsD/validators),FALSE)</f>
        <v>2.2097502206678101E-7</v>
      </c>
      <c r="E26">
        <f>_xlfn.BINOM.DIST(C26,trials,(minipoolsE/validators),FALSE)</f>
        <v>2.3313278811682821E-12</v>
      </c>
      <c r="F26">
        <f>INT(C26*fraction)</f>
        <v>1</v>
      </c>
    </row>
    <row r="27" spans="3:7" x14ac:dyDescent="0.3">
      <c r="C27">
        <v>21</v>
      </c>
      <c r="D27">
        <f>_xlfn.BINOM.DIST(C27,trials,(minipoolsD/validators),FALSE)</f>
        <v>5.1990394321415563E-8</v>
      </c>
      <c r="E27">
        <f>_xlfn.BINOM.DIST(C27,trials,(minipoolsE/validators),FALSE)</f>
        <v>7.6814672831475586E-12</v>
      </c>
      <c r="F27">
        <f>INT(C27*fraction)</f>
        <v>1</v>
      </c>
    </row>
    <row r="28" spans="3:7" x14ac:dyDescent="0.3">
      <c r="C28">
        <v>22</v>
      </c>
      <c r="D28">
        <f>_xlfn.BINOM.DIST(C28,trials,(minipoolsD/validators),FALSE)</f>
        <v>1.167609399281751E-8</v>
      </c>
      <c r="E28">
        <f>_xlfn.BINOM.DIST(C28,trials,(minipoolsE/validators),FALSE)</f>
        <v>2.4159033629337406E-11</v>
      </c>
      <c r="F28">
        <f>INT(C28*fraction)</f>
        <v>1</v>
      </c>
    </row>
    <row r="29" spans="3:7" x14ac:dyDescent="0.3">
      <c r="C29">
        <v>23</v>
      </c>
      <c r="D29">
        <f>_xlfn.BINOM.DIST(C29,trials,(minipoolsD/validators),FALSE)</f>
        <v>2.5082153998752322E-9</v>
      </c>
      <c r="E29">
        <f>_xlfn.BINOM.DIST(C29,trials,(minipoolsE/validators),FALSE)</f>
        <v>7.2678793308787966E-11</v>
      </c>
      <c r="F29">
        <f>INT(C29*fraction)</f>
        <v>1</v>
      </c>
    </row>
    <row r="30" spans="3:7" x14ac:dyDescent="0.3">
      <c r="C30">
        <v>24</v>
      </c>
      <c r="D30">
        <f>_xlfn.BINOM.DIST(C30,trials,(minipoolsD/validators),FALSE)</f>
        <v>5.1635287989089786E-10</v>
      </c>
      <c r="E30">
        <f>_xlfn.BINOM.DIST(C30,trials,(minipoolsE/validators),FALSE)</f>
        <v>2.0953201226716936E-10</v>
      </c>
      <c r="F30">
        <f>INT(C30*fraction)</f>
        <v>1</v>
      </c>
    </row>
    <row r="31" spans="3:7" x14ac:dyDescent="0.3">
      <c r="C31">
        <v>25</v>
      </c>
      <c r="D31">
        <f>_xlfn.BINOM.DIST(C31,trials,(minipoolsD/validators),FALSE)</f>
        <v>1.0204636561610529E-10</v>
      </c>
      <c r="E31">
        <f>_xlfn.BINOM.DIST(C31,trials,(minipoolsE/validators),FALSE)</f>
        <v>5.7991217183010853E-10</v>
      </c>
      <c r="F31">
        <f>INT(C31*fraction)</f>
        <v>1</v>
      </c>
    </row>
    <row r="32" spans="3:7" x14ac:dyDescent="0.3">
      <c r="C32">
        <v>26</v>
      </c>
      <c r="D32">
        <f>_xlfn.BINOM.DIST(C32,trials,(minipoolsD/validators),FALSE)</f>
        <v>1.9391574480704143E-11</v>
      </c>
      <c r="E32">
        <f>_xlfn.BINOM.DIST(C32,trials,(minipoolsE/validators),FALSE)</f>
        <v>1.5432584271383361E-9</v>
      </c>
      <c r="F32">
        <f>INT(C32*fraction)</f>
        <v>1</v>
      </c>
    </row>
    <row r="33" spans="3:6" x14ac:dyDescent="0.3">
      <c r="C33">
        <v>27</v>
      </c>
      <c r="D33">
        <f>_xlfn.BINOM.DIST(C33,trials,(minipoolsD/validators),FALSE)</f>
        <v>3.548428991367436E-12</v>
      </c>
      <c r="E33">
        <f>_xlfn.BINOM.DIST(C33,trials,(minipoolsE/validators),FALSE)</f>
        <v>3.9547825163489409E-9</v>
      </c>
      <c r="F33">
        <f>INT(C33*fraction)</f>
        <v>1</v>
      </c>
    </row>
    <row r="34" spans="3:6" x14ac:dyDescent="0.3">
      <c r="C34">
        <v>28</v>
      </c>
      <c r="D34">
        <f>_xlfn.BINOM.DIST(C34,trials,(minipoolsD/validators),FALSE)</f>
        <v>6.2612757325751919E-13</v>
      </c>
      <c r="E34">
        <f>_xlfn.BINOM.DIST(C34,trials,(minipoolsE/validators),FALSE)</f>
        <v>9.7726021431216762E-9</v>
      </c>
      <c r="F34">
        <f>INT(C34*fraction)</f>
        <v>2</v>
      </c>
    </row>
    <row r="35" spans="3:6" x14ac:dyDescent="0.3">
      <c r="C35">
        <v>29</v>
      </c>
      <c r="D35">
        <f>_xlfn.BINOM.DIST(C35,trials,(minipoolsD/validators),FALSE)</f>
        <v>1.0667127973966786E-13</v>
      </c>
      <c r="E35">
        <f>_xlfn.BINOM.DIST(C35,trials,(minipoolsE/validators),FALSE)</f>
        <v>2.3316093934990184E-8</v>
      </c>
      <c r="F35">
        <f>INT(C35*fraction)</f>
        <v>2</v>
      </c>
    </row>
    <row r="36" spans="3:6" x14ac:dyDescent="0.3">
      <c r="C36">
        <v>30</v>
      </c>
      <c r="D36">
        <f>_xlfn.BINOM.DIST(C36,trials,(minipoolsD/validators),FALSE)</f>
        <v>1.7567374352508564E-14</v>
      </c>
      <c r="E36">
        <f>_xlfn.BINOM.DIST(C36,trials,(minipoolsE/validators),FALSE)</f>
        <v>5.377445890782328E-8</v>
      </c>
      <c r="F36">
        <f>INT(C36*fraction)</f>
        <v>2</v>
      </c>
    </row>
    <row r="37" spans="3:6" x14ac:dyDescent="0.3">
      <c r="C37">
        <v>31</v>
      </c>
      <c r="D37">
        <f>_xlfn.BINOM.DIST(C37,trials,(minipoolsD/validators),FALSE)</f>
        <v>2.7997786610510204E-15</v>
      </c>
      <c r="E37">
        <f>_xlfn.BINOM.DIST(C37,trials,(minipoolsE/validators),FALSE)</f>
        <v>1.2002004752704857E-7</v>
      </c>
      <c r="F37">
        <f>INT(C37*fraction)</f>
        <v>2</v>
      </c>
    </row>
    <row r="38" spans="3:6" x14ac:dyDescent="0.3">
      <c r="C38">
        <v>32</v>
      </c>
      <c r="D38">
        <f>_xlfn.BINOM.DIST(C38,trials,(minipoolsD/validators),FALSE)</f>
        <v>4.3226511629848271E-16</v>
      </c>
      <c r="E38">
        <f>_xlfn.BINOM.DIST(C38,trials,(minipoolsE/validators),FALSE)</f>
        <v>2.5950228533288362E-7</v>
      </c>
      <c r="F38">
        <f>INT(C38*fraction)</f>
        <v>2</v>
      </c>
    </row>
    <row r="39" spans="3:6" x14ac:dyDescent="0.3">
      <c r="C39">
        <v>33</v>
      </c>
      <c r="D39">
        <f>_xlfn.BINOM.DIST(C39,trials,(minipoolsD/validators),FALSE)</f>
        <v>6.4715848529029019E-17</v>
      </c>
      <c r="E39">
        <f>_xlfn.BINOM.DIST(C39,trials,(minipoolsE/validators),FALSE)</f>
        <v>5.4407973382665447E-7</v>
      </c>
      <c r="F39">
        <f>INT(C39*fraction)</f>
        <v>2</v>
      </c>
    </row>
    <row r="40" spans="3:6" x14ac:dyDescent="0.3">
      <c r="C40">
        <v>34</v>
      </c>
      <c r="D40">
        <f>_xlfn.BINOM.DIST(C40,trials,(minipoolsD/validators),FALSE)</f>
        <v>9.4038147389589157E-18</v>
      </c>
      <c r="E40">
        <f>_xlfn.BINOM.DIST(C40,trials,(minipoolsE/validators),FALSE)</f>
        <v>1.1071765180871604E-6</v>
      </c>
      <c r="F40">
        <f>INT(C40*fraction)</f>
        <v>2</v>
      </c>
    </row>
    <row r="41" spans="3:6" x14ac:dyDescent="0.3">
      <c r="C41">
        <v>35</v>
      </c>
      <c r="D41">
        <f>_xlfn.BINOM.DIST(C41,trials,(minipoolsD/validators),FALSE)</f>
        <v>1.327413663837625E-18</v>
      </c>
      <c r="E41">
        <f>_xlfn.BINOM.DIST(C41,trials,(minipoolsE/validators),FALSE)</f>
        <v>2.1886685006513819E-6</v>
      </c>
      <c r="F41">
        <f>INT(C41*fraction)</f>
        <v>2</v>
      </c>
    </row>
    <row r="42" spans="3:6" x14ac:dyDescent="0.3">
      <c r="C42">
        <v>36</v>
      </c>
      <c r="D42">
        <f>_xlfn.BINOM.DIST(C42,trials,(minipoolsD/validators),FALSE)</f>
        <v>1.8216795292416535E-19</v>
      </c>
      <c r="E42">
        <f>_xlfn.BINOM.DIST(C42,trials,(minipoolsE/validators),FALSE)</f>
        <v>4.2063614055543811E-6</v>
      </c>
      <c r="F42">
        <f>INT(C42*fraction)</f>
        <v>2</v>
      </c>
    </row>
    <row r="43" spans="3:6" x14ac:dyDescent="0.3">
      <c r="C43">
        <v>37</v>
      </c>
      <c r="D43">
        <f>_xlfn.BINOM.DIST(C43,trials,(minipoolsD/validators),FALSE)</f>
        <v>2.432407762075793E-20</v>
      </c>
      <c r="E43">
        <f>_xlfn.BINOM.DIST(C43,trials,(minipoolsE/validators),FALSE)</f>
        <v>7.8656005769668374E-6</v>
      </c>
      <c r="F43">
        <f>INT(C43*fraction)</f>
        <v>2</v>
      </c>
    </row>
    <row r="44" spans="3:6" x14ac:dyDescent="0.3">
      <c r="C44">
        <v>38</v>
      </c>
      <c r="D44">
        <f>_xlfn.BINOM.DIST(C44,trials,(minipoolsD/validators),FALSE)</f>
        <v>3.1624002976461256E-21</v>
      </c>
      <c r="E44">
        <f>_xlfn.BINOM.DIST(C44,trials,(minipoolsE/validators),FALSE)</f>
        <v>1.4320996957006096E-5</v>
      </c>
      <c r="F44">
        <f>INT(C44*fraction)</f>
        <v>2</v>
      </c>
    </row>
    <row r="45" spans="3:6" x14ac:dyDescent="0.3">
      <c r="C45">
        <v>39</v>
      </c>
      <c r="D45">
        <f>_xlfn.BINOM.DIST(C45,trials,(minipoolsD/validators),FALSE)</f>
        <v>4.0060302552782777E-22</v>
      </c>
      <c r="E45">
        <f>_xlfn.BINOM.DIST(C45,trials,(minipoolsE/validators),FALSE)</f>
        <v>2.5405721754023617E-5</v>
      </c>
      <c r="F45">
        <f>INT(C45*fraction)</f>
        <v>2</v>
      </c>
    </row>
    <row r="46" spans="3:6" x14ac:dyDescent="0.3">
      <c r="C46">
        <v>40</v>
      </c>
      <c r="D46">
        <f>_xlfn.BINOM.DIST(C46,trials,(minipoolsD/validators),FALSE)</f>
        <v>4.9478229983556958E-23</v>
      </c>
      <c r="E46">
        <f>_xlfn.BINOM.DIST(C46,trials,(minipoolsE/validators),FALSE)</f>
        <v>4.3943269802259868E-5</v>
      </c>
      <c r="F46">
        <f>INT(C46*fraction)</f>
        <v>2</v>
      </c>
    </row>
    <row r="47" spans="3:6" x14ac:dyDescent="0.3">
      <c r="C47">
        <v>41</v>
      </c>
      <c r="D47">
        <f>_xlfn.BINOM.DIST(C47,trials,(minipoolsD/validators),FALSE)</f>
        <v>5.9619475507587827E-24</v>
      </c>
      <c r="E47">
        <f>_xlfn.BINOM.DIST(C47,trials,(minipoolsE/validators),FALSE)</f>
        <v>7.4152751028203431E-5</v>
      </c>
      <c r="F47">
        <f>INT(C47*fraction)</f>
        <v>2</v>
      </c>
    </row>
    <row r="48" spans="3:6" x14ac:dyDescent="0.3">
      <c r="C48">
        <v>42</v>
      </c>
      <c r="D48">
        <f>_xlfn.BINOM.DIST(C48,trials,(minipoolsD/validators),FALSE)</f>
        <v>7.0128515394186834E-25</v>
      </c>
      <c r="E48">
        <f>_xlfn.BINOM.DIST(C48,trials,(minipoolsE/validators),FALSE)</f>
        <v>1.2215033542916528E-4</v>
      </c>
      <c r="F48">
        <f>INT(C48*fraction)</f>
        <v>3</v>
      </c>
    </row>
    <row r="49" spans="3:6" x14ac:dyDescent="0.3">
      <c r="C49">
        <v>43</v>
      </c>
      <c r="D49">
        <f>_xlfn.BINOM.DIST(C49,trials,(minipoolsD/validators),FALSE)</f>
        <v>8.0571213632565385E-26</v>
      </c>
      <c r="E49">
        <f>_xlfn.BINOM.DIST(C49,trials,(minipoolsE/validators),FALSE)</f>
        <v>1.9653541783094301E-4</v>
      </c>
      <c r="F49">
        <f>INT(C49*fraction)</f>
        <v>3</v>
      </c>
    </row>
    <row r="50" spans="3:6" x14ac:dyDescent="0.3">
      <c r="C50">
        <v>44</v>
      </c>
      <c r="D50">
        <f>_xlfn.BINOM.DIST(C50,trials,(minipoolsD/validators),FALSE)</f>
        <v>9.0464643556598692E-27</v>
      </c>
      <c r="E50">
        <f>_xlfn.BINOM.DIST(C50,trials,(minipoolsE/validators),FALSE)</f>
        <v>3.0903004096613404E-4</v>
      </c>
      <c r="F50">
        <f>INT(C50*fraction)</f>
        <v>3</v>
      </c>
    </row>
    <row r="51" spans="3:6" x14ac:dyDescent="0.3">
      <c r="C51">
        <v>45</v>
      </c>
      <c r="D51">
        <f>_xlfn.BINOM.DIST(C51,trials,(minipoolsD/validators),FALSE)</f>
        <v>9.9315250306906907E-28</v>
      </c>
      <c r="E51">
        <f>_xlfn.BINOM.DIST(C51,trials,(minipoolsE/validators),FALSE)</f>
        <v>4.7511491782140189E-4</v>
      </c>
      <c r="F51">
        <f>INT(C51*fraction)</f>
        <v>3</v>
      </c>
    </row>
    <row r="52" spans="3:6" x14ac:dyDescent="0.3">
      <c r="C52">
        <v>46</v>
      </c>
      <c r="D52">
        <f>_xlfn.BINOM.DIST(C52,trials,(minipoolsD/validators),FALSE)</f>
        <v>1.0666099242328138E-28</v>
      </c>
      <c r="E52">
        <f>_xlfn.BINOM.DIST(C52,trials,(minipoolsE/validators),FALSE)</f>
        <v>7.1457735233329924E-4</v>
      </c>
      <c r="F52">
        <f>INT(C52*fraction)</f>
        <v>3</v>
      </c>
    </row>
    <row r="53" spans="3:6" x14ac:dyDescent="0.3">
      <c r="C53">
        <v>47</v>
      </c>
      <c r="D53">
        <f>_xlfn.BINOM.DIST(C53,trials,(minipoolsD/validators),FALSE)</f>
        <v>1.1211228501115218E-29</v>
      </c>
      <c r="E53">
        <f>_xlfn.BINOM.DIST(C53,trials,(minipoolsE/validators),FALSE)</f>
        <v>1.0518595001732707E-3</v>
      </c>
      <c r="F53">
        <f>INT(C53*fraction)</f>
        <v>3</v>
      </c>
    </row>
    <row r="54" spans="3:6" x14ac:dyDescent="0.3">
      <c r="C54">
        <v>48</v>
      </c>
      <c r="D54">
        <f>_xlfn.BINOM.DIST(C54,trials,(minipoolsD/validators),FALSE)</f>
        <v>1.1538659034597761E-30</v>
      </c>
      <c r="E54">
        <f>_xlfn.BINOM.DIST(C54,trials,(minipoolsE/validators),FALSE)</f>
        <v>1.5160752988034774E-3</v>
      </c>
      <c r="F54">
        <f>INT(C54*fraction)</f>
        <v>3</v>
      </c>
    </row>
    <row r="55" spans="3:6" x14ac:dyDescent="0.3">
      <c r="C55">
        <v>49</v>
      </c>
      <c r="D55">
        <f>_xlfn.BINOM.DIST(C55,trials,(minipoolsD/validators),FALSE)</f>
        <v>1.1633236708244037E-31</v>
      </c>
      <c r="E55">
        <f>_xlfn.BINOM.DIST(C55,trials,(minipoolsE/validators),FALSE)</f>
        <v>2.1405575021982816E-3</v>
      </c>
      <c r="F55">
        <f>INT(C55*fraction)</f>
        <v>3</v>
      </c>
    </row>
    <row r="56" spans="3:6" x14ac:dyDescent="0.3">
      <c r="C56">
        <v>50</v>
      </c>
      <c r="D56">
        <f>_xlfn.BINOM.DIST(C56,trials,(minipoolsD/validators),FALSE)</f>
        <v>1.1493963058578053E-32</v>
      </c>
      <c r="E56">
        <f>_xlfn.BINOM.DIST(C56,trials,(minipoolsE/validators),FALSE)</f>
        <v>2.9618088942317163E-3</v>
      </c>
      <c r="F56">
        <f>INT(C56*fraction)</f>
        <v>3</v>
      </c>
    </row>
    <row r="57" spans="3:6" x14ac:dyDescent="0.3">
      <c r="C57">
        <v>51</v>
      </c>
      <c r="D57">
        <f>_xlfn.BINOM.DIST(C57,trials,(minipoolsD/validators),FALSE)</f>
        <v>1.1133630106860284E-33</v>
      </c>
      <c r="E57">
        <f>_xlfn.BINOM.DIST(C57,trials,(minipoolsE/validators),FALSE)</f>
        <v>4.0177686595793535E-3</v>
      </c>
      <c r="F57">
        <f>INT(C57*fraction)</f>
        <v>3</v>
      </c>
    </row>
    <row r="58" spans="3:6" x14ac:dyDescent="0.3">
      <c r="C58">
        <v>52</v>
      </c>
      <c r="D58">
        <f>_xlfn.BINOM.DIST(C58,trials,(minipoolsD/validators),FALSE)</f>
        <v>1.0577147097149662E-34</v>
      </c>
      <c r="E58">
        <f>_xlfn.BINOM.DIST(C58,trials,(minipoolsE/validators),FALSE)</f>
        <v>5.3453676923169114E-3</v>
      </c>
      <c r="F58">
        <f>INT(C58*fraction)</f>
        <v>3</v>
      </c>
    </row>
    <row r="59" spans="3:6" x14ac:dyDescent="0.3">
      <c r="C59">
        <v>53</v>
      </c>
      <c r="D59">
        <f>_xlfn.BINOM.DIST(C59,trials,(minipoolsD/validators),FALSE)</f>
        <v>9.8588374277059222E-36</v>
      </c>
      <c r="E59">
        <f>_xlfn.BINOM.DIST(C59,trials,(minipoolsE/validators),FALSE)</f>
        <v>6.9774325605734475E-3</v>
      </c>
      <c r="F59">
        <f>INT(C59*fraction)</f>
        <v>3</v>
      </c>
    </row>
    <row r="60" spans="3:6" x14ac:dyDescent="0.3">
      <c r="C60">
        <v>54</v>
      </c>
      <c r="D60">
        <f>_xlfn.BINOM.DIST(C60,trials,(minipoolsD/validators),FALSE)</f>
        <v>9.0190938759979705E-37</v>
      </c>
      <c r="E60">
        <f>_xlfn.BINOM.DIST(C60,trials,(minipoolsE/validators),FALSE)</f>
        <v>8.9390990989301807E-3</v>
      </c>
      <c r="F60">
        <f>INT(C60*fraction)</f>
        <v>3</v>
      </c>
    </row>
    <row r="61" spans="3:6" x14ac:dyDescent="0.3">
      <c r="C61">
        <v>55</v>
      </c>
      <c r="D61">
        <f>_xlfn.BINOM.DIST(C61,trials,(minipoolsD/validators),FALSE)</f>
        <v>8.1008224060472916E-38</v>
      </c>
      <c r="E61">
        <f>_xlfn.BINOM.DIST(C61,trials,(minipoolsE/validators),FALSE)</f>
        <v>1.1244000544323021E-2</v>
      </c>
      <c r="F61">
        <f>INT(C61*fraction)</f>
        <v>3</v>
      </c>
    </row>
    <row r="62" spans="3:6" x14ac:dyDescent="0.3">
      <c r="C62">
        <v>56</v>
      </c>
      <c r="D62">
        <f>_xlfn.BINOM.DIST(C62,trials,(minipoolsD/validators),FALSE)</f>
        <v>7.1460805802051081E-39</v>
      </c>
      <c r="E62">
        <f>_xlfn.BINOM.DIST(C62,trials,(minipoolsE/validators),FALSE)</f>
        <v>1.3890585688685116E-2</v>
      </c>
      <c r="F62">
        <f>INT(C62*fraction)</f>
        <v>4</v>
      </c>
    </row>
    <row r="63" spans="3:6" x14ac:dyDescent="0.3">
      <c r="C63">
        <v>57</v>
      </c>
      <c r="D63">
        <f>_xlfn.BINOM.DIST(C63,trials,(minipoolsD/validators),FALSE)</f>
        <v>6.1932385667301771E-40</v>
      </c>
      <c r="E63">
        <f>_xlfn.BINOM.DIST(C63,trials,(minipoolsE/validators),FALSE)</f>
        <v>1.6858982527806588E-2</v>
      </c>
      <c r="F63">
        <f>INT(C63*fraction)</f>
        <v>4</v>
      </c>
    </row>
    <row r="64" spans="3:6" x14ac:dyDescent="0.3">
      <c r="C64">
        <v>58</v>
      </c>
      <c r="D64">
        <f>_xlfn.BINOM.DIST(C64,trials,(minipoolsD/validators),FALSE)</f>
        <v>5.2748790211493844E-41</v>
      </c>
      <c r="E64">
        <f>_xlfn.BINOM.DIST(C64,trials,(minipoolsE/validators),FALSE)</f>
        <v>2.0108837135678799E-2</v>
      </c>
      <c r="F64">
        <f>INT(C64*fraction)</f>
        <v>4</v>
      </c>
    </row>
    <row r="65" spans="3:6" x14ac:dyDescent="0.3">
      <c r="C65">
        <v>59</v>
      </c>
      <c r="D65">
        <f>_xlfn.BINOM.DIST(C65,trials,(minipoolsD/validators),FALSE)</f>
        <v>4.4165292481783154E-42</v>
      </c>
      <c r="E65">
        <f>_xlfn.BINOM.DIST(C65,trials,(minipoolsE/validators),FALSE)</f>
        <v>2.3578515915169539E-2</v>
      </c>
      <c r="F65">
        <f>INT(C65*fraction)</f>
        <v>4</v>
      </c>
    </row>
    <row r="66" spans="3:6" x14ac:dyDescent="0.3">
      <c r="C66">
        <v>60</v>
      </c>
      <c r="D66">
        <f>_xlfn.BINOM.DIST(C66,trials,(minipoolsD/validators),FALSE)</f>
        <v>3.6362054279386997E-43</v>
      </c>
      <c r="E66">
        <f>_xlfn.BINOM.DIST(C66,trials,(minipoolsE/validators),FALSE)</f>
        <v>2.7185959663752961E-2</v>
      </c>
      <c r="F66">
        <f>INT(C66*fraction)</f>
        <v>4</v>
      </c>
    </row>
    <row r="67" spans="3:6" x14ac:dyDescent="0.3">
      <c r="C67">
        <v>61</v>
      </c>
      <c r="D67">
        <f>_xlfn.BINOM.DIST(C67,trials,(minipoolsD/validators),FALSE)</f>
        <v>2.9446593248345151E-44</v>
      </c>
      <c r="E67">
        <f>_xlfn.BINOM.DIST(C67,trials,(minipoolsE/validators),FALSE)</f>
        <v>3.0831326965687519E-2</v>
      </c>
      <c r="F67">
        <f>INT(C67*fraction)</f>
        <v>4</v>
      </c>
    </row>
    <row r="68" spans="3:6" x14ac:dyDescent="0.3">
      <c r="C68">
        <v>62</v>
      </c>
      <c r="D68">
        <f>_xlfn.BINOM.DIST(C68,trials,(minipoolsD/validators),FALSE)</f>
        <v>2.3461608356493977E-45</v>
      </c>
      <c r="E68">
        <f>_xlfn.BINOM.DIST(C68,trials,(minipoolsE/validators),FALSE)</f>
        <v>3.4401378262703813E-2</v>
      </c>
      <c r="F68">
        <f>INT(C68*fraction)</f>
        <v>4</v>
      </c>
    </row>
    <row r="69" spans="3:6" x14ac:dyDescent="0.3">
      <c r="C69">
        <v>63</v>
      </c>
      <c r="D69">
        <f>_xlfn.BINOM.DIST(C69,trials,(minipoolsD/validators),FALSE)</f>
        <v>1.8396261555904258E-46</v>
      </c>
      <c r="E69">
        <f>_xlfn.BINOM.DIST(C69,trials,(minipoolsE/validators),FALSE)</f>
        <v>3.7775353709799932E-2</v>
      </c>
      <c r="F69">
        <f>INT(C69*fraction)</f>
        <v>4</v>
      </c>
    </row>
    <row r="70" spans="3:6" x14ac:dyDescent="0.3">
      <c r="C70">
        <v>64</v>
      </c>
      <c r="D70">
        <f>_xlfn.BINOM.DIST(C70,trials,(minipoolsD/validators),FALSE)</f>
        <v>1.4199069251121859E-47</v>
      </c>
      <c r="E70">
        <f>_xlfn.BINOM.DIST(C70,trials,(minipoolsE/validators),FALSE)</f>
        <v>4.0831914500085199E-2</v>
      </c>
      <c r="F70">
        <f>INT(C70*fraction)</f>
        <v>4</v>
      </c>
    </row>
    <row r="71" spans="3:6" x14ac:dyDescent="0.3">
      <c r="C71">
        <v>65</v>
      </c>
      <c r="D71">
        <f>_xlfn.BINOM.DIST(C71,trials,(minipoolsD/validators),FALSE)</f>
        <v>1.0790826941822915E-48</v>
      </c>
      <c r="E71">
        <f>_xlfn.BINOM.DIST(C71,trials,(minipoolsE/validators),FALSE)</f>
        <v>4.3456575101611224E-2</v>
      </c>
      <c r="F71">
        <f>INT(C71*fraction)</f>
        <v>4</v>
      </c>
    </row>
    <row r="72" spans="3:6" x14ac:dyDescent="0.3">
      <c r="C72">
        <v>66</v>
      </c>
      <c r="D72">
        <f>_xlfn.BINOM.DIST(C72,trials,(minipoolsD/validators),FALSE)</f>
        <v>8.0763834515593152E-50</v>
      </c>
      <c r="E72">
        <f>_xlfn.BINOM.DIST(C72,trials,(minipoolsE/validators),FALSE)</f>
        <v>4.5548974177374149E-2</v>
      </c>
      <c r="F72">
        <f>INT(C72*fraction)</f>
        <v>4</v>
      </c>
    </row>
    <row r="73" spans="3:6" x14ac:dyDescent="0.3">
      <c r="C73">
        <v>67</v>
      </c>
      <c r="D73">
        <f>_xlfn.BINOM.DIST(C73,trials,(minipoolsD/validators),FALSE)</f>
        <v>5.9545123046606427E-51</v>
      </c>
      <c r="E73">
        <f>_xlfn.BINOM.DIST(C73,trials,(minipoolsE/validators),FALSE)</f>
        <v>4.702932759916701E-2</v>
      </c>
      <c r="F73">
        <f>INT(C73*fraction)</f>
        <v>4</v>
      </c>
    </row>
    <row r="74" spans="3:6" x14ac:dyDescent="0.3">
      <c r="C74">
        <v>68</v>
      </c>
      <c r="D74">
        <f>_xlfn.BINOM.DIST(C74,trials,(minipoolsD/validators),FALSE)</f>
        <v>4.3255295683577482E-52</v>
      </c>
      <c r="E74">
        <f>_xlfn.BINOM.DIST(C74,trials,(minipoolsE/validators),FALSE)</f>
        <v>4.78434798010497E-2</v>
      </c>
      <c r="F74">
        <f>INT(C74*fraction)</f>
        <v>4</v>
      </c>
    </row>
    <row r="75" spans="3:6" x14ac:dyDescent="0.3">
      <c r="C75">
        <v>69</v>
      </c>
      <c r="D75">
        <f>_xlfn.BINOM.DIST(C75,trials,(minipoolsD/validators),FALSE)</f>
        <v>3.096635771973839E-53</v>
      </c>
      <c r="E75">
        <f>_xlfn.BINOM.DIST(C75,trials,(minipoolsE/validators),FALSE)</f>
        <v>4.796611044672025E-2</v>
      </c>
      <c r="F75">
        <f>INT(C75*fraction)</f>
        <v>4</v>
      </c>
    </row>
    <row r="76" spans="3:6" x14ac:dyDescent="0.3">
      <c r="C76">
        <v>70</v>
      </c>
      <c r="D76">
        <f>_xlfn.BINOM.DIST(C76,trials,(minipoolsD/validators),FALSE)</f>
        <v>2.1851937499243008E-54</v>
      </c>
      <c r="E76">
        <f>_xlfn.BINOM.DIST(C76,trials,(minipoolsE/validators),FALSE)</f>
        <v>4.7401843111568177E-2</v>
      </c>
      <c r="F76">
        <f>INT(C76*fraction)</f>
        <v>5</v>
      </c>
    </row>
    <row r="77" spans="3:6" x14ac:dyDescent="0.3">
      <c r="C77">
        <v>71</v>
      </c>
      <c r="D77">
        <f>_xlfn.BINOM.DIST(C77,trials,(minipoolsD/validators),FALSE)</f>
        <v>1.5202933488132075E-55</v>
      </c>
      <c r="E77">
        <f>_xlfn.BINOM.DIST(C77,trials,(minipoolsE/validators),FALSE)</f>
        <v>4.6184216090324748E-2</v>
      </c>
      <c r="F77">
        <f>INT(C77*fraction)</f>
        <v>5</v>
      </c>
    </row>
    <row r="78" spans="3:6" x14ac:dyDescent="0.3">
      <c r="C78">
        <v>72</v>
      </c>
      <c r="D78">
        <f>_xlfn.BINOM.DIST(C78,trials,(minipoolsD/validators),FALSE)</f>
        <v>1.0430103663321804E-56</v>
      </c>
      <c r="E78">
        <f>_xlfn.BINOM.DIST(C78,trials,(minipoolsE/validators),FALSE)</f>
        <v>4.4372684921948458E-2</v>
      </c>
      <c r="F78">
        <f>INT(C78*fraction)</f>
        <v>5</v>
      </c>
    </row>
    <row r="79" spans="3:6" x14ac:dyDescent="0.3">
      <c r="C79">
        <v>73</v>
      </c>
      <c r="D79">
        <f>_xlfn.BINOM.DIST(C79,trials,(minipoolsD/validators),FALSE)</f>
        <v>7.0576061961612768E-58</v>
      </c>
      <c r="E79">
        <f>_xlfn.BINOM.DIST(C79,trials,(minipoolsE/validators),FALSE)</f>
        <v>4.2048006145498182E-2</v>
      </c>
      <c r="F79">
        <f>INT(C79*fraction)</f>
        <v>5</v>
      </c>
    </row>
    <row r="80" spans="3:6" x14ac:dyDescent="0.3">
      <c r="C80">
        <v>74</v>
      </c>
      <c r="D80">
        <f>_xlfn.BINOM.DIST(C80,trials,(minipoolsD/validators),FALSE)</f>
        <v>4.7110237122957175E-59</v>
      </c>
      <c r="E80">
        <f>_xlfn.BINOM.DIST(C80,trials,(minipoolsE/validators),FALSE)</f>
        <v>3.9306482200649827E-2</v>
      </c>
      <c r="F80">
        <f>INT(C80*fraction)</f>
        <v>5</v>
      </c>
    </row>
    <row r="81" spans="3:6" x14ac:dyDescent="0.3">
      <c r="C81">
        <v>75</v>
      </c>
      <c r="D81">
        <f>_xlfn.BINOM.DIST(C81,trials,(minipoolsD/validators),FALSE)</f>
        <v>3.102712577793631E-60</v>
      </c>
      <c r="E81">
        <f>_xlfn.BINOM.DIST(C81,trials,(minipoolsE/validators),FALSE)</f>
        <v>3.6253616455412939E-2</v>
      </c>
      <c r="F81">
        <f>INT(C81*fraction)</f>
        <v>5</v>
      </c>
    </row>
    <row r="82" spans="3:6" x14ac:dyDescent="0.3">
      <c r="C82">
        <v>76</v>
      </c>
      <c r="D82">
        <f>_xlfn.BINOM.DIST(C82,trials,(minipoolsD/validators),FALSE)</f>
        <v>2.0165704762506918E-61</v>
      </c>
      <c r="E82">
        <f>_xlfn.BINOM.DIST(C82,trials,(minipoolsE/validators),FALSE)</f>
        <v>3.2997732405236874E-2</v>
      </c>
      <c r="F82">
        <f>INT(C82*fraction)</f>
        <v>5</v>
      </c>
    </row>
    <row r="83" spans="3:6" x14ac:dyDescent="0.3">
      <c r="C83">
        <v>77</v>
      </c>
      <c r="D83">
        <f>_xlfn.BINOM.DIST(C83,trials,(minipoolsD/validators),FALSE)</f>
        <v>1.2936180336601911E-62</v>
      </c>
      <c r="E83">
        <f>_xlfn.BINOM.DIST(C83,trials,(minipoolsE/validators),FALSE)</f>
        <v>2.9644058053078209E-2</v>
      </c>
      <c r="F83">
        <f>INT(C83*fraction)</f>
        <v>5</v>
      </c>
    </row>
    <row r="84" spans="3:6" x14ac:dyDescent="0.3">
      <c r="C84">
        <v>78</v>
      </c>
      <c r="D84">
        <f>_xlfn.BINOM.DIST(C84,trials,(minipoolsD/validators),FALSE)</f>
        <v>8.1920533418297088E-64</v>
      </c>
      <c r="E84">
        <f>_xlfn.BINOM.DIST(C84,trials,(minipoolsE/validators),FALSE)</f>
        <v>2.6289678042199321E-2</v>
      </c>
      <c r="F84">
        <f>INT(C84*fraction)</f>
        <v>5</v>
      </c>
    </row>
    <row r="85" spans="3:6" x14ac:dyDescent="0.3">
      <c r="C85">
        <v>79</v>
      </c>
      <c r="D85">
        <f>_xlfn.BINOM.DIST(C85,trials,(minipoolsD/validators),FALSE)</f>
        <v>5.1220631002890799E-65</v>
      </c>
      <c r="E85">
        <f>_xlfn.BINOM.DIST(C85,trials,(minipoolsE/validators),FALSE)</f>
        <v>2.3019629136401785E-2</v>
      </c>
      <c r="F85">
        <f>INT(C85*fraction)</f>
        <v>5</v>
      </c>
    </row>
    <row r="86" spans="3:6" x14ac:dyDescent="0.3">
      <c r="C86">
        <v>80</v>
      </c>
      <c r="D86">
        <f>_xlfn.BINOM.DIST(C86,trials,(minipoolsD/validators),FALSE)</f>
        <v>3.1625114946110603E-66</v>
      </c>
      <c r="E86">
        <f>_xlfn.BINOM.DIST(C86,trials,(minipoolsE/validators),FALSE)</f>
        <v>1.990427727698426E-2</v>
      </c>
      <c r="F86">
        <f>INT(C86*fraction)</f>
        <v>5</v>
      </c>
    </row>
    <row r="87" spans="3:6" x14ac:dyDescent="0.3">
      <c r="C87">
        <v>81</v>
      </c>
      <c r="D87">
        <f>_xlfn.BINOM.DIST(C87,trials,(minipoolsD/validators),FALSE)</f>
        <v>1.9285113548023959E-67</v>
      </c>
      <c r="E87">
        <f>_xlfn.BINOM.DIST(C87,trials,(minipoolsE/validators),FALSE)</f>
        <v>1.6997983476266021E-2</v>
      </c>
      <c r="F87">
        <f>INT(C87*fraction)</f>
        <v>5</v>
      </c>
    </row>
    <row r="88" spans="3:6" x14ac:dyDescent="0.3">
      <c r="C88">
        <v>82</v>
      </c>
      <c r="D88">
        <f>_xlfn.BINOM.DIST(C88,trials,(minipoolsD/validators),FALSE)</f>
        <v>1.161666286233306E-68</v>
      </c>
      <c r="E88">
        <f>_xlfn.BINOM.DIST(C88,trials,(minipoolsE/validators),FALSE)</f>
        <v>1.4338954613158065E-2</v>
      </c>
      <c r="F88">
        <f>INT(C88*fraction)</f>
        <v>5</v>
      </c>
    </row>
    <row r="89" spans="3:6" x14ac:dyDescent="0.3">
      <c r="C89">
        <v>83</v>
      </c>
      <c r="D89">
        <f>_xlfn.BINOM.DIST(C89,trials,(minipoolsD/validators),FALSE)</f>
        <v>6.9131226467844525E-70</v>
      </c>
      <c r="E89">
        <f>_xlfn.BINOM.DIST(C89,trials,(minipoolsE/validators),FALSE)</f>
        <v>1.195009254438706E-2</v>
      </c>
      <c r="F89">
        <f>INT(C89*fraction)</f>
        <v>5</v>
      </c>
    </row>
    <row r="90" spans="3:6" x14ac:dyDescent="0.3">
      <c r="C90">
        <v>84</v>
      </c>
      <c r="D90">
        <f>_xlfn.BINOM.DIST(C90,trials,(minipoolsD/validators),FALSE)</f>
        <v>4.0650311285897491E-71</v>
      </c>
      <c r="E90">
        <f>_xlfn.BINOM.DIST(C90,trials,(minipoolsE/validators),FALSE)</f>
        <v>9.8406046565931733E-3</v>
      </c>
      <c r="F90">
        <f>INT(C90*fraction)</f>
        <v>6</v>
      </c>
    </row>
    <row r="91" spans="3:6" x14ac:dyDescent="0.3">
      <c r="C91">
        <v>85</v>
      </c>
      <c r="D91">
        <f>_xlfn.BINOM.DIST(C91,trials,(minipoolsD/validators),FALSE)</f>
        <v>2.3621734335313671E-72</v>
      </c>
      <c r="E91">
        <f>_xlfn.BINOM.DIST(C91,trials,(minipoolsE/validators),FALSE)</f>
        <v>8.008120360563831E-3</v>
      </c>
      <c r="F91">
        <f>INT(C91*fraction)</f>
        <v>6</v>
      </c>
    </row>
    <row r="92" spans="3:6" x14ac:dyDescent="0.3">
      <c r="C92">
        <v>86</v>
      </c>
      <c r="D92">
        <f>_xlfn.BINOM.DIST(C92,trials,(minipoolsD/validators),FALSE)</f>
        <v>1.3566820896462562E-73</v>
      </c>
      <c r="E92">
        <f>_xlfn.BINOM.DIST(C92,trials,(minipoolsE/validators),FALSE)</f>
        <v>6.4410668238808703E-3</v>
      </c>
      <c r="F92">
        <f>INT(C92*fraction)</f>
        <v>6</v>
      </c>
    </row>
    <row r="93" spans="3:6" x14ac:dyDescent="0.3">
      <c r="C93">
        <v>87</v>
      </c>
      <c r="D93">
        <f>_xlfn.BINOM.DIST(C93,trials,(minipoolsD/validators),FALSE)</f>
        <v>7.7023195452068134E-75</v>
      </c>
      <c r="E93">
        <f>_xlfn.BINOM.DIST(C93,trials,(minipoolsE/validators),FALSE)</f>
        <v>5.1210869240371146E-3</v>
      </c>
      <c r="F93">
        <f>INT(C93*fraction)</f>
        <v>6</v>
      </c>
    </row>
    <row r="94" spans="3:6" x14ac:dyDescent="0.3">
      <c r="C94">
        <v>88</v>
      </c>
      <c r="D94">
        <f>_xlfn.BINOM.DIST(C94,trials,(minipoolsD/validators),FALSE)</f>
        <v>4.3231418351366499E-76</v>
      </c>
      <c r="E94">
        <f>_xlfn.BINOM.DIST(C94,trials,(minipoolsE/validators),FALSE)</f>
        <v>4.0253254742727137E-3</v>
      </c>
      <c r="F94">
        <f>INT(C94*fraction)</f>
        <v>6</v>
      </c>
    </row>
    <row r="95" spans="3:6" x14ac:dyDescent="0.3">
      <c r="C95">
        <v>89</v>
      </c>
      <c r="D95">
        <f>_xlfn.BINOM.DIST(C95,trials,(minipoolsD/validators),FALSE)</f>
        <v>2.399208729292474E-77</v>
      </c>
      <c r="E95">
        <f>_xlfn.BINOM.DIST(C95,trials,(minipoolsE/validators),FALSE)</f>
        <v>3.1284588904573704E-3</v>
      </c>
      <c r="F95">
        <f>INT(C95*fraction)</f>
        <v>6</v>
      </c>
    </row>
    <row r="96" spans="3:6" x14ac:dyDescent="0.3">
      <c r="C96">
        <v>90</v>
      </c>
      <c r="D96">
        <f>_xlfn.BINOM.DIST(C96,trials,(minipoolsD/validators),FALSE)</f>
        <v>1.3166853692623985E-78</v>
      </c>
      <c r="E96">
        <f>_xlfn.BINOM.DIST(C96,trials,(minipoolsE/validators),FALSE)</f>
        <v>2.4043923169899521E-3</v>
      </c>
      <c r="F96">
        <f>INT(C96*fraction)</f>
        <v>6</v>
      </c>
    </row>
    <row r="97" spans="3:6" x14ac:dyDescent="0.3">
      <c r="C97">
        <v>91</v>
      </c>
      <c r="D97">
        <f>_xlfn.BINOM.DIST(C97,trials,(minipoolsD/validators),FALSE)</f>
        <v>7.1465269347478323E-80</v>
      </c>
      <c r="E97">
        <f>_xlfn.BINOM.DIST(C97,trials,(minipoolsE/validators),FALSE)</f>
        <v>1.8275920439289048E-3</v>
      </c>
      <c r="F97">
        <f>INT(C97*fraction)</f>
        <v>6</v>
      </c>
    </row>
    <row r="98" spans="3:6" x14ac:dyDescent="0.3">
      <c r="C98">
        <v>92</v>
      </c>
      <c r="D98">
        <f>_xlfn.BINOM.DIST(C98,trials,(minipoolsD/validators),FALSE)</f>
        <v>3.8367151409852211E-81</v>
      </c>
      <c r="E98">
        <f>_xlfn.BINOM.DIST(C98,trials,(minipoolsE/validators),FALSE)</f>
        <v>1.3740567882430301E-3</v>
      </c>
      <c r="F98">
        <f>INT(C98*fraction)</f>
        <v>6</v>
      </c>
    </row>
    <row r="99" spans="3:6" x14ac:dyDescent="0.3">
      <c r="C99">
        <v>93</v>
      </c>
      <c r="D99">
        <f>_xlfn.BINOM.DIST(C99,trials,(minipoolsD/validators),FALSE)</f>
        <v>2.0376373228110128E-82</v>
      </c>
      <c r="E99">
        <f>_xlfn.BINOM.DIST(C99,trials,(minipoolsE/validators),FALSE)</f>
        <v>1.0219576878433437E-3</v>
      </c>
      <c r="F99">
        <f>INT(C99*fraction)</f>
        <v>6</v>
      </c>
    </row>
    <row r="100" spans="3:6" x14ac:dyDescent="0.3">
      <c r="C100">
        <v>94</v>
      </c>
      <c r="D100">
        <f>_xlfn.BINOM.DIST(C100,trials,(minipoolsD/validators),FALSE)</f>
        <v>1.0706493157017712E-83</v>
      </c>
      <c r="E100">
        <f>_xlfn.BINOM.DIST(C100,trials,(minipoolsE/validators),FALSE)</f>
        <v>7.5199365131289051E-4</v>
      </c>
      <c r="F100">
        <f>INT(C100*fraction)</f>
        <v>6</v>
      </c>
    </row>
    <row r="101" spans="3:6" x14ac:dyDescent="0.3">
      <c r="C101">
        <v>95</v>
      </c>
      <c r="D101">
        <f>_xlfn.BINOM.DIST(C101,trials,(minipoolsD/validators),FALSE)</f>
        <v>5.5663406386454939E-85</v>
      </c>
      <c r="E101">
        <f>_xlfn.BINOM.DIST(C101,trials,(minipoolsE/validators),FALSE)</f>
        <v>5.4751700528341484E-4</v>
      </c>
      <c r="F101">
        <f>INT(C101*fraction)</f>
        <v>6</v>
      </c>
    </row>
    <row r="102" spans="3:6" x14ac:dyDescent="0.3">
      <c r="C102">
        <v>96</v>
      </c>
      <c r="D102">
        <f>_xlfn.BINOM.DIST(C102,trials,(minipoolsD/validators),FALSE)</f>
        <v>2.8637995691928603E-86</v>
      </c>
      <c r="E102">
        <f>_xlfn.BINOM.DIST(C102,trials,(minipoolsE/validators),FALSE)</f>
        <v>3.9448578107990093E-4</v>
      </c>
      <c r="F102">
        <f>INT(C102*fraction)</f>
        <v>6</v>
      </c>
    </row>
    <row r="103" spans="3:6" x14ac:dyDescent="0.3">
      <c r="C103">
        <v>97</v>
      </c>
      <c r="D103">
        <f>_xlfn.BINOM.DIST(C103,trials,(minipoolsD/validators),FALSE)</f>
        <v>1.4581858803514974E-87</v>
      </c>
      <c r="E103">
        <f>_xlfn.BINOM.DIST(C103,trials,(minipoolsE/validators),FALSE)</f>
        <v>2.8129533209123573E-4</v>
      </c>
      <c r="F103">
        <f>INT(C103*fraction)</f>
        <v>6</v>
      </c>
    </row>
    <row r="104" spans="3:6" x14ac:dyDescent="0.3">
      <c r="C104">
        <v>98</v>
      </c>
      <c r="D104">
        <f>_xlfn.BINOM.DIST(C104,trials,(minipoolsD/validators),FALSE)</f>
        <v>7.3489746179719947E-89</v>
      </c>
      <c r="E104">
        <f>_xlfn.BINOM.DIST(C104,trials,(minipoolsE/validators),FALSE)</f>
        <v>1.985350942224558E-4</v>
      </c>
      <c r="F104">
        <f>INT(C104*fraction)</f>
        <v>7</v>
      </c>
    </row>
    <row r="105" spans="3:6" x14ac:dyDescent="0.3">
      <c r="C105">
        <v>99</v>
      </c>
      <c r="D105">
        <f>_xlfn.BINOM.DIST(C105,trials,(minipoolsD/validators),FALSE)</f>
        <v>3.6663119827694528E-90</v>
      </c>
      <c r="E105">
        <f>_xlfn.BINOM.DIST(C105,trials,(minipoolsE/validators),FALSE)</f>
        <v>1.3870779224356476E-4</v>
      </c>
      <c r="F105">
        <f>INT(C105*fraction)</f>
        <v>7</v>
      </c>
    </row>
    <row r="106" spans="3:6" x14ac:dyDescent="0.3">
      <c r="C106">
        <v>100</v>
      </c>
      <c r="D106">
        <f>_xlfn.BINOM.DIST(C106,trials,(minipoolsD/validators),FALSE)</f>
        <v>1.8107780218247601E-91</v>
      </c>
      <c r="E106">
        <f>_xlfn.BINOM.DIST(C106,trials,(minipoolsE/validators),FALSE)</f>
        <v>9.5939523653915752E-5</v>
      </c>
      <c r="F106">
        <f>INT(C106*fraction)</f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Sheet1</vt:lpstr>
      <vt:lpstr>fraction</vt:lpstr>
      <vt:lpstr>minipoolsD</vt:lpstr>
      <vt:lpstr>minipoolsE</vt:lpstr>
      <vt:lpstr>minipoolsF</vt:lpstr>
      <vt:lpstr>scalingFactor</vt:lpstr>
      <vt:lpstr>trials</vt:lpstr>
      <vt:lpstr>validators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dcterms:created xsi:type="dcterms:W3CDTF">2022-07-17T22:39:39Z</dcterms:created>
  <dcterms:modified xsi:type="dcterms:W3CDTF">2022-07-18T03:49:07Z</dcterms:modified>
</cp:coreProperties>
</file>