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gtmr\Downloads\Buchhaltung\Buchhaltung\"/>
    </mc:Choice>
  </mc:AlternateContent>
  <bookViews>
    <workbookView xWindow="0" yWindow="0" windowWidth="23040" windowHeight="9630" activeTab="7" xr2:uid="{00000000-000D-0000-FFFF-FFFF00000000}"/>
  </bookViews>
  <sheets>
    <sheet name="mo" sheetId="1" r:id="rId1"/>
    <sheet name="di" sheetId="10" r:id="rId2"/>
    <sheet name="mi" sheetId="11" r:id="rId3"/>
    <sheet name="do" sheetId="12" r:id="rId4"/>
    <sheet name="fr" sheetId="13" r:id="rId5"/>
    <sheet name="sa" sheetId="14" r:id="rId6"/>
    <sheet name="so" sheetId="15" r:id="rId7"/>
    <sheet name="Zusammenfass." sheetId="9" r:id="rId8"/>
    <sheet name="Ausgaben" sheetId="16" r:id="rId9"/>
    <sheet name="Platzgeb.Tennisbälle" sheetId="18" r:id="rId10"/>
    <sheet name="L-Cod" sheetId="8" r:id="rId11"/>
    <sheet name="Tabelle1" sheetId="17" r:id="rId12"/>
  </sheets>
  <calcPr calcId="171027"/>
</workbook>
</file>

<file path=xl/calcChain.xml><?xml version="1.0" encoding="utf-8"?>
<calcChain xmlns="http://schemas.openxmlformats.org/spreadsheetml/2006/main">
  <c r="C11" i="9" l="1"/>
  <c r="C13" i="9" l="1"/>
  <c r="J51" i="9" l="1"/>
  <c r="J52" i="9"/>
  <c r="J53" i="9"/>
  <c r="J54" i="9"/>
  <c r="J55" i="9"/>
  <c r="J56" i="9"/>
  <c r="J57" i="9"/>
  <c r="J50" i="9"/>
  <c r="B48" i="1" l="1"/>
  <c r="B47" i="1"/>
  <c r="B24" i="1" l="1"/>
  <c r="F7" i="18"/>
  <c r="F9" i="18"/>
  <c r="C44" i="16" l="1"/>
  <c r="E44" i="16"/>
  <c r="O8" i="11" l="1"/>
  <c r="F15" i="18" l="1"/>
  <c r="B42" i="16" l="1"/>
  <c r="C7" i="9" l="1"/>
  <c r="B51" i="15"/>
  <c r="K51" i="15"/>
  <c r="J51" i="15"/>
  <c r="H51" i="15"/>
  <c r="I51" i="15" s="1"/>
  <c r="E51" i="15"/>
  <c r="F51" i="15" s="1"/>
  <c r="K49" i="14"/>
  <c r="K50" i="14"/>
  <c r="K51" i="14"/>
  <c r="J49" i="14"/>
  <c r="J50" i="14"/>
  <c r="J51" i="14"/>
  <c r="I49" i="14"/>
  <c r="I50" i="14"/>
  <c r="I51" i="14"/>
  <c r="H49" i="14"/>
  <c r="H50" i="14"/>
  <c r="H51" i="14"/>
  <c r="F49" i="14"/>
  <c r="F50" i="14"/>
  <c r="E49" i="14"/>
  <c r="E50" i="14"/>
  <c r="E51" i="14"/>
  <c r="F51" i="14" s="1"/>
  <c r="B49" i="14"/>
  <c r="B50" i="14"/>
  <c r="B51" i="14"/>
  <c r="K49" i="13"/>
  <c r="K50" i="13"/>
  <c r="K51" i="13"/>
  <c r="J49" i="13"/>
  <c r="J50" i="13"/>
  <c r="J51" i="13"/>
  <c r="I49" i="13"/>
  <c r="I50" i="13"/>
  <c r="H49" i="13"/>
  <c r="H50" i="13"/>
  <c r="H51" i="13"/>
  <c r="I51" i="13" s="1"/>
  <c r="F49" i="13"/>
  <c r="F50" i="13"/>
  <c r="E49" i="13"/>
  <c r="E50" i="13"/>
  <c r="E51" i="13"/>
  <c r="F51" i="13" s="1"/>
  <c r="B49" i="13"/>
  <c r="B50" i="13"/>
  <c r="B51" i="13"/>
  <c r="K49" i="12"/>
  <c r="K50" i="12"/>
  <c r="K51" i="12"/>
  <c r="J49" i="12"/>
  <c r="J50" i="12"/>
  <c r="J51" i="12"/>
  <c r="I50" i="12"/>
  <c r="H49" i="12"/>
  <c r="I49" i="12" s="1"/>
  <c r="H50" i="12"/>
  <c r="H51" i="12"/>
  <c r="I51" i="12" s="1"/>
  <c r="F49" i="12"/>
  <c r="E49" i="12"/>
  <c r="E50" i="12"/>
  <c r="F50" i="12" s="1"/>
  <c r="E51" i="12"/>
  <c r="F51" i="12" s="1"/>
  <c r="B49" i="12"/>
  <c r="B50" i="12"/>
  <c r="B51" i="12"/>
  <c r="E49" i="11" l="1"/>
  <c r="E50" i="11"/>
  <c r="E51" i="11"/>
  <c r="F51" i="11" s="1"/>
  <c r="K49" i="11"/>
  <c r="K50" i="11"/>
  <c r="K51" i="11"/>
  <c r="J49" i="11"/>
  <c r="J50" i="11"/>
  <c r="J51" i="11"/>
  <c r="H49" i="11"/>
  <c r="H50" i="11"/>
  <c r="H51" i="11"/>
  <c r="I51" i="11" s="1"/>
  <c r="I49" i="11"/>
  <c r="I50" i="11"/>
  <c r="F49" i="11"/>
  <c r="F50" i="11"/>
  <c r="B49" i="11"/>
  <c r="B50" i="11"/>
  <c r="B51" i="11"/>
  <c r="F8" i="18" l="1"/>
  <c r="F10" i="18"/>
  <c r="F11" i="18"/>
  <c r="F12" i="18"/>
  <c r="F13" i="18"/>
  <c r="F14" i="18"/>
  <c r="F16" i="18" l="1"/>
  <c r="B49" i="10"/>
  <c r="B50" i="10"/>
  <c r="B51" i="10"/>
  <c r="K49" i="10"/>
  <c r="K50" i="10"/>
  <c r="K51" i="10"/>
  <c r="J49" i="10"/>
  <c r="J50" i="10"/>
  <c r="J51" i="10"/>
  <c r="I49" i="10"/>
  <c r="I50" i="10"/>
  <c r="H49" i="10"/>
  <c r="H50" i="10"/>
  <c r="H51" i="10"/>
  <c r="I51" i="10" s="1"/>
  <c r="F49" i="10"/>
  <c r="F50" i="10"/>
  <c r="F51" i="10"/>
  <c r="E49" i="10"/>
  <c r="E50" i="10"/>
  <c r="E51" i="10"/>
  <c r="F4" i="11"/>
  <c r="O8" i="12"/>
  <c r="F4" i="12" s="1"/>
  <c r="O8" i="13"/>
  <c r="F4" i="13" s="1"/>
  <c r="O8" i="14"/>
  <c r="F4" i="14" s="1"/>
  <c r="O8" i="15"/>
  <c r="F4" i="15" s="1"/>
  <c r="O8" i="10"/>
  <c r="F4" i="10" s="1"/>
  <c r="B7" i="10" s="1"/>
  <c r="O9" i="1"/>
  <c r="F4" i="1" s="1"/>
  <c r="B11" i="16" l="1"/>
  <c r="B11" i="1"/>
  <c r="B12" i="1"/>
  <c r="B12" i="16"/>
  <c r="B44" i="16" s="1"/>
  <c r="B4" i="16"/>
  <c r="K11" i="11" l="1"/>
  <c r="K11" i="12"/>
  <c r="K11" i="13"/>
  <c r="K11" i="14"/>
  <c r="K11" i="15"/>
  <c r="K11" i="10"/>
  <c r="J11" i="11"/>
  <c r="J11" i="12"/>
  <c r="J11" i="13"/>
  <c r="J11" i="14"/>
  <c r="J11" i="15"/>
  <c r="J11" i="10"/>
  <c r="H11" i="11"/>
  <c r="H11" i="12"/>
  <c r="H11" i="13"/>
  <c r="H11" i="14"/>
  <c r="H11" i="15"/>
  <c r="H11" i="10"/>
  <c r="I11" i="10" s="1"/>
  <c r="E11" i="11"/>
  <c r="E11" i="12"/>
  <c r="E11" i="13"/>
  <c r="E11" i="14"/>
  <c r="E11" i="15"/>
  <c r="E11" i="10"/>
  <c r="F11" i="10" s="1"/>
  <c r="B11" i="11"/>
  <c r="B11" i="12"/>
  <c r="B11" i="13"/>
  <c r="B11" i="14"/>
  <c r="B11" i="15"/>
  <c r="B11" i="10"/>
  <c r="H14" i="10" l="1"/>
  <c r="E14" i="10"/>
  <c r="F14" i="10" s="1"/>
  <c r="E22" i="10"/>
  <c r="K21" i="13"/>
  <c r="J21" i="13"/>
  <c r="H21" i="13"/>
  <c r="I21" i="13" s="1"/>
  <c r="K21" i="14"/>
  <c r="J21" i="14"/>
  <c r="H21" i="14"/>
  <c r="I21" i="14" s="1"/>
  <c r="K21" i="15"/>
  <c r="J21" i="15"/>
  <c r="H21" i="15"/>
  <c r="I21" i="15" s="1"/>
  <c r="E21" i="15"/>
  <c r="F21" i="15" s="1"/>
  <c r="B21" i="15"/>
  <c r="E21" i="14"/>
  <c r="F21" i="14" s="1"/>
  <c r="B21" i="14"/>
  <c r="E21" i="13"/>
  <c r="F21" i="13" s="1"/>
  <c r="B21" i="13"/>
  <c r="K21" i="12"/>
  <c r="J21" i="12"/>
  <c r="H21" i="12"/>
  <c r="I21" i="12" s="1"/>
  <c r="E21" i="12"/>
  <c r="F21" i="12" s="1"/>
  <c r="B21" i="12"/>
  <c r="K21" i="11"/>
  <c r="J21" i="11"/>
  <c r="H21" i="11"/>
  <c r="I21" i="11" s="1"/>
  <c r="E21" i="11"/>
  <c r="F21" i="11" s="1"/>
  <c r="B21" i="11"/>
  <c r="K21" i="10"/>
  <c r="J21" i="10"/>
  <c r="H21" i="10"/>
  <c r="I21" i="10" s="1"/>
  <c r="E21" i="10"/>
  <c r="F21" i="10" s="1"/>
  <c r="B21" i="10"/>
  <c r="K14" i="1"/>
  <c r="J14" i="1"/>
  <c r="H21" i="1" l="1"/>
  <c r="I21" i="1" s="1"/>
  <c r="K21" i="1"/>
  <c r="J21" i="1"/>
  <c r="E21" i="1"/>
  <c r="F21" i="1" s="1"/>
  <c r="B21" i="1"/>
  <c r="B14" i="10" l="1"/>
  <c r="J49" i="15" l="1"/>
  <c r="J50" i="15"/>
  <c r="K49" i="15"/>
  <c r="K50" i="15"/>
  <c r="E49" i="15" l="1"/>
  <c r="F49" i="15" s="1"/>
  <c r="E50" i="15"/>
  <c r="F50" i="15" s="1"/>
  <c r="H49" i="15"/>
  <c r="I49" i="15" s="1"/>
  <c r="H50" i="15"/>
  <c r="I50" i="15" s="1"/>
  <c r="B49" i="15"/>
  <c r="B50" i="15"/>
  <c r="B43" i="1" l="1"/>
  <c r="B26" i="16" l="1"/>
  <c r="B25" i="16"/>
  <c r="B24" i="16"/>
  <c r="B23" i="16"/>
  <c r="B22" i="16"/>
  <c r="B21" i="16"/>
  <c r="C12" i="16"/>
  <c r="E49" i="1" l="1"/>
  <c r="E50" i="1"/>
  <c r="E51" i="1"/>
  <c r="K49" i="1"/>
  <c r="K50" i="1"/>
  <c r="K51" i="1"/>
  <c r="K52" i="1"/>
  <c r="J49" i="1"/>
  <c r="J50" i="1"/>
  <c r="J51" i="1"/>
  <c r="J52" i="1"/>
  <c r="J60" i="1"/>
  <c r="H49" i="1"/>
  <c r="I49" i="1" s="1"/>
  <c r="H50" i="1"/>
  <c r="I50" i="1" s="1"/>
  <c r="H51" i="1"/>
  <c r="I51" i="1" s="1"/>
  <c r="H52" i="1"/>
  <c r="I52" i="1" s="1"/>
  <c r="F49" i="1"/>
  <c r="F50" i="1"/>
  <c r="F51" i="1"/>
  <c r="B49" i="1"/>
  <c r="B50" i="1"/>
  <c r="B51" i="1"/>
  <c r="C47" i="16" l="1"/>
  <c r="C14" i="16"/>
  <c r="F5" i="15" l="1"/>
  <c r="B27" i="16" l="1"/>
  <c r="E12" i="16"/>
  <c r="K12" i="11" l="1"/>
  <c r="K13" i="11"/>
  <c r="K14" i="11"/>
  <c r="K15" i="11"/>
  <c r="K16" i="11"/>
  <c r="K17" i="11"/>
  <c r="K18" i="11"/>
  <c r="K19" i="11"/>
  <c r="K20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12" i="12"/>
  <c r="K13" i="12"/>
  <c r="K14" i="12"/>
  <c r="K15" i="12"/>
  <c r="K16" i="12"/>
  <c r="K17" i="12"/>
  <c r="K18" i="12"/>
  <c r="K19" i="12"/>
  <c r="K20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12" i="13"/>
  <c r="K13" i="13"/>
  <c r="K14" i="13"/>
  <c r="K15" i="13"/>
  <c r="K16" i="13"/>
  <c r="K17" i="13"/>
  <c r="K18" i="13"/>
  <c r="K19" i="13"/>
  <c r="K20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12" i="14"/>
  <c r="K13" i="14"/>
  <c r="K14" i="14"/>
  <c r="K15" i="14"/>
  <c r="K16" i="14"/>
  <c r="K17" i="14"/>
  <c r="K18" i="14"/>
  <c r="K19" i="14"/>
  <c r="K20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12" i="15"/>
  <c r="K13" i="15"/>
  <c r="K14" i="15"/>
  <c r="K15" i="15"/>
  <c r="K16" i="15"/>
  <c r="K17" i="15"/>
  <c r="K18" i="15"/>
  <c r="K19" i="15"/>
  <c r="K20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12" i="10"/>
  <c r="K13" i="10"/>
  <c r="K14" i="10"/>
  <c r="K15" i="10"/>
  <c r="K16" i="10"/>
  <c r="K17" i="10"/>
  <c r="K18" i="10"/>
  <c r="K19" i="10"/>
  <c r="K20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J12" i="11"/>
  <c r="J13" i="11"/>
  <c r="J14" i="11"/>
  <c r="J15" i="11"/>
  <c r="J16" i="11"/>
  <c r="J17" i="11"/>
  <c r="J18" i="11"/>
  <c r="J19" i="11"/>
  <c r="J20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12" i="12"/>
  <c r="J13" i="12"/>
  <c r="J14" i="12"/>
  <c r="J15" i="12"/>
  <c r="J16" i="12"/>
  <c r="J17" i="12"/>
  <c r="J18" i="12"/>
  <c r="J19" i="12"/>
  <c r="J20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12" i="13"/>
  <c r="J13" i="13"/>
  <c r="J14" i="13"/>
  <c r="J15" i="13"/>
  <c r="J16" i="13"/>
  <c r="J17" i="13"/>
  <c r="J18" i="13"/>
  <c r="J19" i="13"/>
  <c r="J20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12" i="14"/>
  <c r="J13" i="14"/>
  <c r="J14" i="14"/>
  <c r="J15" i="14"/>
  <c r="J16" i="14"/>
  <c r="J17" i="14"/>
  <c r="J18" i="14"/>
  <c r="J19" i="14"/>
  <c r="J20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12" i="15"/>
  <c r="J13" i="15"/>
  <c r="J14" i="15"/>
  <c r="J15" i="15"/>
  <c r="J16" i="15"/>
  <c r="J17" i="15"/>
  <c r="J18" i="15"/>
  <c r="J19" i="15"/>
  <c r="J20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12" i="10"/>
  <c r="J13" i="10"/>
  <c r="J14" i="10"/>
  <c r="J15" i="10"/>
  <c r="J16" i="10"/>
  <c r="J17" i="10"/>
  <c r="J18" i="10"/>
  <c r="J19" i="10"/>
  <c r="J20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H12" i="11"/>
  <c r="I12" i="11" s="1"/>
  <c r="H13" i="11"/>
  <c r="I13" i="11" s="1"/>
  <c r="H14" i="11"/>
  <c r="I14" i="11" s="1"/>
  <c r="H15" i="11"/>
  <c r="I15" i="11" s="1"/>
  <c r="H16" i="11"/>
  <c r="I16" i="11" s="1"/>
  <c r="H17" i="11"/>
  <c r="I17" i="11" s="1"/>
  <c r="H18" i="11"/>
  <c r="I18" i="11" s="1"/>
  <c r="H19" i="11"/>
  <c r="I19" i="11" s="1"/>
  <c r="H20" i="11"/>
  <c r="I20" i="11" s="1"/>
  <c r="H22" i="11"/>
  <c r="I22" i="11" s="1"/>
  <c r="H23" i="11"/>
  <c r="I23" i="11" s="1"/>
  <c r="H24" i="11"/>
  <c r="I24" i="11" s="1"/>
  <c r="H25" i="11"/>
  <c r="I25" i="11" s="1"/>
  <c r="H26" i="11"/>
  <c r="I26" i="11" s="1"/>
  <c r="H27" i="11"/>
  <c r="I27" i="11" s="1"/>
  <c r="H28" i="11"/>
  <c r="I28" i="11" s="1"/>
  <c r="H29" i="11"/>
  <c r="I29" i="11" s="1"/>
  <c r="H30" i="11"/>
  <c r="I30" i="11" s="1"/>
  <c r="H31" i="11"/>
  <c r="I31" i="11" s="1"/>
  <c r="H32" i="11"/>
  <c r="I32" i="11" s="1"/>
  <c r="H33" i="11"/>
  <c r="I33" i="11" s="1"/>
  <c r="H34" i="11"/>
  <c r="I34" i="11" s="1"/>
  <c r="H35" i="11"/>
  <c r="I35" i="11" s="1"/>
  <c r="H36" i="11"/>
  <c r="I36" i="11" s="1"/>
  <c r="H37" i="11"/>
  <c r="I37" i="11" s="1"/>
  <c r="H38" i="11"/>
  <c r="I38" i="11" s="1"/>
  <c r="H39" i="11"/>
  <c r="I39" i="11" s="1"/>
  <c r="H40" i="11"/>
  <c r="I40" i="11" s="1"/>
  <c r="H41" i="11"/>
  <c r="I41" i="11" s="1"/>
  <c r="H42" i="11"/>
  <c r="I42" i="11" s="1"/>
  <c r="H43" i="11"/>
  <c r="I43" i="11" s="1"/>
  <c r="H44" i="11"/>
  <c r="I44" i="11" s="1"/>
  <c r="H45" i="11"/>
  <c r="I45" i="11" s="1"/>
  <c r="H46" i="11"/>
  <c r="I46" i="11" s="1"/>
  <c r="H47" i="11"/>
  <c r="I47" i="11" s="1"/>
  <c r="H48" i="11"/>
  <c r="I48" i="11" s="1"/>
  <c r="H12" i="12"/>
  <c r="I12" i="12" s="1"/>
  <c r="H13" i="12"/>
  <c r="I13" i="12" s="1"/>
  <c r="H14" i="12"/>
  <c r="I14" i="12" s="1"/>
  <c r="H15" i="12"/>
  <c r="I15" i="12" s="1"/>
  <c r="H16" i="12"/>
  <c r="I16" i="12" s="1"/>
  <c r="H17" i="12"/>
  <c r="I17" i="12" s="1"/>
  <c r="H18" i="12"/>
  <c r="I18" i="12" s="1"/>
  <c r="H19" i="12"/>
  <c r="I19" i="12" s="1"/>
  <c r="H20" i="12"/>
  <c r="I20" i="12" s="1"/>
  <c r="H22" i="12"/>
  <c r="I22" i="12" s="1"/>
  <c r="H23" i="12"/>
  <c r="I23" i="12" s="1"/>
  <c r="H24" i="12"/>
  <c r="I24" i="12" s="1"/>
  <c r="H25" i="12"/>
  <c r="I25" i="12" s="1"/>
  <c r="H26" i="12"/>
  <c r="I26" i="12" s="1"/>
  <c r="H27" i="12"/>
  <c r="I27" i="12" s="1"/>
  <c r="H28" i="12"/>
  <c r="I28" i="12" s="1"/>
  <c r="H29" i="12"/>
  <c r="I29" i="12" s="1"/>
  <c r="H30" i="12"/>
  <c r="I30" i="12" s="1"/>
  <c r="H31" i="12"/>
  <c r="I31" i="12" s="1"/>
  <c r="H32" i="12"/>
  <c r="I32" i="12" s="1"/>
  <c r="H33" i="12"/>
  <c r="I33" i="12" s="1"/>
  <c r="H34" i="12"/>
  <c r="I34" i="12" s="1"/>
  <c r="H35" i="12"/>
  <c r="I35" i="12" s="1"/>
  <c r="H36" i="12"/>
  <c r="I36" i="12" s="1"/>
  <c r="H37" i="12"/>
  <c r="I37" i="12" s="1"/>
  <c r="H38" i="12"/>
  <c r="I38" i="12" s="1"/>
  <c r="H39" i="12"/>
  <c r="I39" i="12" s="1"/>
  <c r="H40" i="12"/>
  <c r="I40" i="12" s="1"/>
  <c r="H41" i="12"/>
  <c r="I41" i="12" s="1"/>
  <c r="H42" i="12"/>
  <c r="I42" i="12" s="1"/>
  <c r="H43" i="12"/>
  <c r="I43" i="12" s="1"/>
  <c r="H44" i="12"/>
  <c r="I44" i="12" s="1"/>
  <c r="H45" i="12"/>
  <c r="I45" i="12" s="1"/>
  <c r="H46" i="12"/>
  <c r="I46" i="12" s="1"/>
  <c r="H47" i="12"/>
  <c r="I47" i="12" s="1"/>
  <c r="H48" i="12"/>
  <c r="I48" i="12" s="1"/>
  <c r="H12" i="13"/>
  <c r="I12" i="13" s="1"/>
  <c r="H13" i="13"/>
  <c r="I13" i="13" s="1"/>
  <c r="H14" i="13"/>
  <c r="I14" i="13" s="1"/>
  <c r="H15" i="13"/>
  <c r="I15" i="13" s="1"/>
  <c r="H16" i="13"/>
  <c r="I16" i="13" s="1"/>
  <c r="H17" i="13"/>
  <c r="I17" i="13" s="1"/>
  <c r="H18" i="13"/>
  <c r="I18" i="13" s="1"/>
  <c r="H19" i="13"/>
  <c r="I19" i="13" s="1"/>
  <c r="H20" i="13"/>
  <c r="I20" i="13" s="1"/>
  <c r="H22" i="13"/>
  <c r="I22" i="13" s="1"/>
  <c r="H23" i="13"/>
  <c r="I23" i="13" s="1"/>
  <c r="H24" i="13"/>
  <c r="I24" i="13" s="1"/>
  <c r="H25" i="13"/>
  <c r="I25" i="13" s="1"/>
  <c r="H26" i="13"/>
  <c r="I26" i="13" s="1"/>
  <c r="H27" i="13"/>
  <c r="I27" i="13" s="1"/>
  <c r="H28" i="13"/>
  <c r="I28" i="13" s="1"/>
  <c r="H29" i="13"/>
  <c r="I29" i="13" s="1"/>
  <c r="H30" i="13"/>
  <c r="I30" i="13" s="1"/>
  <c r="H31" i="13"/>
  <c r="I31" i="13" s="1"/>
  <c r="H32" i="13"/>
  <c r="I32" i="13" s="1"/>
  <c r="H33" i="13"/>
  <c r="I33" i="13" s="1"/>
  <c r="H34" i="13"/>
  <c r="I34" i="13" s="1"/>
  <c r="H35" i="13"/>
  <c r="I35" i="13" s="1"/>
  <c r="H36" i="13"/>
  <c r="I36" i="13" s="1"/>
  <c r="H37" i="13"/>
  <c r="I37" i="13" s="1"/>
  <c r="H38" i="13"/>
  <c r="I38" i="13" s="1"/>
  <c r="H39" i="13"/>
  <c r="I39" i="13" s="1"/>
  <c r="H40" i="13"/>
  <c r="I40" i="13" s="1"/>
  <c r="H41" i="13"/>
  <c r="I41" i="13" s="1"/>
  <c r="H42" i="13"/>
  <c r="I42" i="13" s="1"/>
  <c r="H43" i="13"/>
  <c r="I43" i="13" s="1"/>
  <c r="H44" i="13"/>
  <c r="I44" i="13" s="1"/>
  <c r="H45" i="13"/>
  <c r="I45" i="13" s="1"/>
  <c r="H46" i="13"/>
  <c r="I46" i="13" s="1"/>
  <c r="H47" i="13"/>
  <c r="I47" i="13" s="1"/>
  <c r="H48" i="13"/>
  <c r="I48" i="13" s="1"/>
  <c r="H12" i="14"/>
  <c r="I12" i="14" s="1"/>
  <c r="H13" i="14"/>
  <c r="I13" i="14" s="1"/>
  <c r="H14" i="14"/>
  <c r="I14" i="14" s="1"/>
  <c r="H15" i="14"/>
  <c r="I15" i="14" s="1"/>
  <c r="H16" i="14"/>
  <c r="I16" i="14" s="1"/>
  <c r="H17" i="14"/>
  <c r="I17" i="14" s="1"/>
  <c r="H18" i="14"/>
  <c r="I18" i="14" s="1"/>
  <c r="H19" i="14"/>
  <c r="I19" i="14" s="1"/>
  <c r="H20" i="14"/>
  <c r="I20" i="14" s="1"/>
  <c r="H22" i="14"/>
  <c r="I22" i="14" s="1"/>
  <c r="H23" i="14"/>
  <c r="I23" i="14" s="1"/>
  <c r="H24" i="14"/>
  <c r="I24" i="14" s="1"/>
  <c r="H25" i="14"/>
  <c r="I25" i="14" s="1"/>
  <c r="H26" i="14"/>
  <c r="I26" i="14" s="1"/>
  <c r="H27" i="14"/>
  <c r="I27" i="14" s="1"/>
  <c r="H28" i="14"/>
  <c r="I28" i="14" s="1"/>
  <c r="H29" i="14"/>
  <c r="I29" i="14" s="1"/>
  <c r="H30" i="14"/>
  <c r="I30" i="14" s="1"/>
  <c r="H31" i="14"/>
  <c r="I31" i="14" s="1"/>
  <c r="H32" i="14"/>
  <c r="I32" i="14" s="1"/>
  <c r="H33" i="14"/>
  <c r="I33" i="14" s="1"/>
  <c r="H34" i="14"/>
  <c r="I34" i="14" s="1"/>
  <c r="H35" i="14"/>
  <c r="I35" i="14" s="1"/>
  <c r="H36" i="14"/>
  <c r="I36" i="14" s="1"/>
  <c r="H37" i="14"/>
  <c r="I37" i="14" s="1"/>
  <c r="H38" i="14"/>
  <c r="I38" i="14" s="1"/>
  <c r="H39" i="14"/>
  <c r="I39" i="14" s="1"/>
  <c r="H40" i="14"/>
  <c r="I40" i="14" s="1"/>
  <c r="H41" i="14"/>
  <c r="I41" i="14" s="1"/>
  <c r="H42" i="14"/>
  <c r="I42" i="14" s="1"/>
  <c r="H43" i="14"/>
  <c r="I43" i="14" s="1"/>
  <c r="H44" i="14"/>
  <c r="I44" i="14" s="1"/>
  <c r="H45" i="14"/>
  <c r="I45" i="14" s="1"/>
  <c r="H46" i="14"/>
  <c r="I46" i="14" s="1"/>
  <c r="H47" i="14"/>
  <c r="I47" i="14" s="1"/>
  <c r="H48" i="14"/>
  <c r="I48" i="14" s="1"/>
  <c r="H12" i="15"/>
  <c r="I12" i="15" s="1"/>
  <c r="H13" i="15"/>
  <c r="I13" i="15" s="1"/>
  <c r="H14" i="15"/>
  <c r="I14" i="15" s="1"/>
  <c r="H15" i="15"/>
  <c r="I15" i="15" s="1"/>
  <c r="H16" i="15"/>
  <c r="I16" i="15" s="1"/>
  <c r="H17" i="15"/>
  <c r="I17" i="15" s="1"/>
  <c r="H18" i="15"/>
  <c r="I18" i="15" s="1"/>
  <c r="H19" i="15"/>
  <c r="I19" i="15" s="1"/>
  <c r="H20" i="15"/>
  <c r="I20" i="15" s="1"/>
  <c r="H22" i="15"/>
  <c r="I22" i="15" s="1"/>
  <c r="H23" i="15"/>
  <c r="I23" i="15" s="1"/>
  <c r="H24" i="15"/>
  <c r="I24" i="15" s="1"/>
  <c r="H25" i="15"/>
  <c r="I25" i="15" s="1"/>
  <c r="H26" i="15"/>
  <c r="I26" i="15" s="1"/>
  <c r="H27" i="15"/>
  <c r="I27" i="15" s="1"/>
  <c r="H28" i="15"/>
  <c r="I28" i="15" s="1"/>
  <c r="H29" i="15"/>
  <c r="I29" i="15" s="1"/>
  <c r="H30" i="15"/>
  <c r="I30" i="15" s="1"/>
  <c r="H31" i="15"/>
  <c r="I31" i="15" s="1"/>
  <c r="H32" i="15"/>
  <c r="I32" i="15" s="1"/>
  <c r="H33" i="15"/>
  <c r="I33" i="15" s="1"/>
  <c r="H34" i="15"/>
  <c r="I34" i="15" s="1"/>
  <c r="H35" i="15"/>
  <c r="I35" i="15" s="1"/>
  <c r="H36" i="15"/>
  <c r="I36" i="15" s="1"/>
  <c r="H37" i="15"/>
  <c r="I37" i="15" s="1"/>
  <c r="H38" i="15"/>
  <c r="I38" i="15" s="1"/>
  <c r="H39" i="15"/>
  <c r="I39" i="15" s="1"/>
  <c r="H40" i="15"/>
  <c r="I40" i="15" s="1"/>
  <c r="H41" i="15"/>
  <c r="I41" i="15" s="1"/>
  <c r="H42" i="15"/>
  <c r="I42" i="15" s="1"/>
  <c r="H43" i="15"/>
  <c r="I43" i="15" s="1"/>
  <c r="H44" i="15"/>
  <c r="I44" i="15" s="1"/>
  <c r="H45" i="15"/>
  <c r="I45" i="15" s="1"/>
  <c r="H46" i="15"/>
  <c r="I46" i="15" s="1"/>
  <c r="H47" i="15"/>
  <c r="I47" i="15" s="1"/>
  <c r="H48" i="15"/>
  <c r="I48" i="15" s="1"/>
  <c r="H12" i="10"/>
  <c r="I12" i="10" s="1"/>
  <c r="H13" i="10"/>
  <c r="I13" i="10" s="1"/>
  <c r="I14" i="10"/>
  <c r="H15" i="10"/>
  <c r="I15" i="10" s="1"/>
  <c r="H16" i="10"/>
  <c r="I16" i="10" s="1"/>
  <c r="H17" i="10"/>
  <c r="I17" i="10" s="1"/>
  <c r="H18" i="10"/>
  <c r="I18" i="10" s="1"/>
  <c r="H19" i="10"/>
  <c r="I19" i="10" s="1"/>
  <c r="H20" i="10"/>
  <c r="I20" i="10" s="1"/>
  <c r="H22" i="10"/>
  <c r="I22" i="10" s="1"/>
  <c r="H23" i="10"/>
  <c r="I23" i="10" s="1"/>
  <c r="H24" i="10"/>
  <c r="I24" i="10" s="1"/>
  <c r="H25" i="10"/>
  <c r="I25" i="10" s="1"/>
  <c r="H26" i="10"/>
  <c r="I26" i="10" s="1"/>
  <c r="H27" i="10"/>
  <c r="I27" i="10" s="1"/>
  <c r="H28" i="10"/>
  <c r="I28" i="10" s="1"/>
  <c r="H29" i="10"/>
  <c r="I29" i="10" s="1"/>
  <c r="H30" i="10"/>
  <c r="I30" i="10" s="1"/>
  <c r="H31" i="10"/>
  <c r="I31" i="10" s="1"/>
  <c r="H32" i="10"/>
  <c r="I32" i="10" s="1"/>
  <c r="H33" i="10"/>
  <c r="I33" i="10" s="1"/>
  <c r="H34" i="10"/>
  <c r="I34" i="10" s="1"/>
  <c r="H35" i="10"/>
  <c r="I35" i="10" s="1"/>
  <c r="H36" i="10"/>
  <c r="I36" i="10" s="1"/>
  <c r="H37" i="10"/>
  <c r="I37" i="10" s="1"/>
  <c r="H38" i="10"/>
  <c r="I38" i="10" s="1"/>
  <c r="H39" i="10"/>
  <c r="I39" i="10" s="1"/>
  <c r="H40" i="10"/>
  <c r="I40" i="10" s="1"/>
  <c r="H41" i="10"/>
  <c r="I41" i="10" s="1"/>
  <c r="H42" i="10"/>
  <c r="I42" i="10" s="1"/>
  <c r="H43" i="10"/>
  <c r="I43" i="10" s="1"/>
  <c r="H44" i="10"/>
  <c r="I44" i="10" s="1"/>
  <c r="H45" i="10"/>
  <c r="I45" i="10" s="1"/>
  <c r="H46" i="10"/>
  <c r="I46" i="10" s="1"/>
  <c r="H47" i="10"/>
  <c r="I47" i="10" s="1"/>
  <c r="H48" i="10"/>
  <c r="I48" i="10" s="1"/>
  <c r="E12" i="11"/>
  <c r="F12" i="11" s="1"/>
  <c r="E13" i="11"/>
  <c r="F13" i="11" s="1"/>
  <c r="E14" i="11"/>
  <c r="F14" i="11" s="1"/>
  <c r="E15" i="11"/>
  <c r="F15" i="11" s="1"/>
  <c r="E16" i="11"/>
  <c r="F16" i="11" s="1"/>
  <c r="E17" i="11"/>
  <c r="F17" i="11" s="1"/>
  <c r="E18" i="11"/>
  <c r="F18" i="11" s="1"/>
  <c r="E19" i="11"/>
  <c r="F19" i="11" s="1"/>
  <c r="E20" i="11"/>
  <c r="F20" i="11" s="1"/>
  <c r="E22" i="11"/>
  <c r="F22" i="11" s="1"/>
  <c r="E23" i="11"/>
  <c r="F23" i="11" s="1"/>
  <c r="E24" i="11"/>
  <c r="F24" i="11" s="1"/>
  <c r="E25" i="11"/>
  <c r="F25" i="11" s="1"/>
  <c r="E26" i="11"/>
  <c r="F26" i="11" s="1"/>
  <c r="E27" i="11"/>
  <c r="F27" i="11" s="1"/>
  <c r="E28" i="11"/>
  <c r="F28" i="11" s="1"/>
  <c r="E29" i="11"/>
  <c r="F29" i="11" s="1"/>
  <c r="E30" i="11"/>
  <c r="F30" i="11" s="1"/>
  <c r="E31" i="11"/>
  <c r="F31" i="11" s="1"/>
  <c r="E32" i="11"/>
  <c r="F32" i="11" s="1"/>
  <c r="E33" i="11"/>
  <c r="F33" i="11" s="1"/>
  <c r="E34" i="11"/>
  <c r="F34" i="11" s="1"/>
  <c r="E35" i="11"/>
  <c r="F35" i="11" s="1"/>
  <c r="E36" i="11"/>
  <c r="F36" i="11" s="1"/>
  <c r="E37" i="11"/>
  <c r="F37" i="11" s="1"/>
  <c r="E38" i="11"/>
  <c r="F38" i="11" s="1"/>
  <c r="E39" i="11"/>
  <c r="F39" i="11" s="1"/>
  <c r="E40" i="11"/>
  <c r="F40" i="11" s="1"/>
  <c r="E41" i="11"/>
  <c r="F41" i="11" s="1"/>
  <c r="E42" i="11"/>
  <c r="F42" i="11" s="1"/>
  <c r="E43" i="11"/>
  <c r="F43" i="11" s="1"/>
  <c r="E44" i="11"/>
  <c r="F44" i="11" s="1"/>
  <c r="E45" i="11"/>
  <c r="F45" i="11" s="1"/>
  <c r="E46" i="11"/>
  <c r="F46" i="11" s="1"/>
  <c r="E47" i="11"/>
  <c r="F47" i="11" s="1"/>
  <c r="E48" i="11"/>
  <c r="F48" i="11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2" i="12"/>
  <c r="F22" i="12" s="1"/>
  <c r="E23" i="12"/>
  <c r="F23" i="12" s="1"/>
  <c r="E24" i="12"/>
  <c r="F24" i="12" s="1"/>
  <c r="E25" i="12"/>
  <c r="F25" i="12" s="1"/>
  <c r="E26" i="12"/>
  <c r="F26" i="12" s="1"/>
  <c r="E27" i="12"/>
  <c r="F27" i="12" s="1"/>
  <c r="E28" i="12"/>
  <c r="F28" i="12" s="1"/>
  <c r="E29" i="12"/>
  <c r="F29" i="12" s="1"/>
  <c r="E30" i="12"/>
  <c r="F30" i="12" s="1"/>
  <c r="E31" i="12"/>
  <c r="F31" i="12" s="1"/>
  <c r="E32" i="12"/>
  <c r="F32" i="12" s="1"/>
  <c r="E33" i="12"/>
  <c r="F33" i="12" s="1"/>
  <c r="E34" i="12"/>
  <c r="F34" i="12" s="1"/>
  <c r="E35" i="12"/>
  <c r="F35" i="12" s="1"/>
  <c r="E36" i="12"/>
  <c r="F36" i="12" s="1"/>
  <c r="E37" i="12"/>
  <c r="F37" i="12" s="1"/>
  <c r="E38" i="12"/>
  <c r="F38" i="12" s="1"/>
  <c r="E39" i="12"/>
  <c r="F39" i="12" s="1"/>
  <c r="E40" i="12"/>
  <c r="F40" i="12" s="1"/>
  <c r="E41" i="12"/>
  <c r="F41" i="12" s="1"/>
  <c r="E42" i="12"/>
  <c r="F42" i="12" s="1"/>
  <c r="E43" i="12"/>
  <c r="F43" i="12" s="1"/>
  <c r="E44" i="12"/>
  <c r="F44" i="12" s="1"/>
  <c r="E45" i="12"/>
  <c r="F45" i="12" s="1"/>
  <c r="E46" i="12"/>
  <c r="F46" i="12" s="1"/>
  <c r="E47" i="12"/>
  <c r="F47" i="12" s="1"/>
  <c r="E48" i="12"/>
  <c r="F48" i="12" s="1"/>
  <c r="E12" i="13"/>
  <c r="F12" i="13" s="1"/>
  <c r="E13" i="13"/>
  <c r="F13" i="13" s="1"/>
  <c r="E14" i="13"/>
  <c r="F14" i="13" s="1"/>
  <c r="E15" i="13"/>
  <c r="F15" i="13" s="1"/>
  <c r="E16" i="13"/>
  <c r="F16" i="13" s="1"/>
  <c r="E17" i="13"/>
  <c r="F17" i="13" s="1"/>
  <c r="E18" i="13"/>
  <c r="F18" i="13" s="1"/>
  <c r="E19" i="13"/>
  <c r="F19" i="13" s="1"/>
  <c r="E20" i="13"/>
  <c r="F20" i="13" s="1"/>
  <c r="E22" i="13"/>
  <c r="F22" i="13" s="1"/>
  <c r="E23" i="13"/>
  <c r="F23" i="13" s="1"/>
  <c r="E24" i="13"/>
  <c r="F24" i="13" s="1"/>
  <c r="E25" i="13"/>
  <c r="F25" i="13" s="1"/>
  <c r="E26" i="13"/>
  <c r="F26" i="13" s="1"/>
  <c r="E27" i="13"/>
  <c r="F27" i="13" s="1"/>
  <c r="E28" i="13"/>
  <c r="F28" i="13" s="1"/>
  <c r="E29" i="13"/>
  <c r="F29" i="13" s="1"/>
  <c r="E30" i="13"/>
  <c r="F30" i="13" s="1"/>
  <c r="E31" i="13"/>
  <c r="F31" i="13" s="1"/>
  <c r="E32" i="13"/>
  <c r="F32" i="13" s="1"/>
  <c r="E33" i="13"/>
  <c r="F33" i="13" s="1"/>
  <c r="E34" i="13"/>
  <c r="F34" i="13" s="1"/>
  <c r="E35" i="13"/>
  <c r="F35" i="13" s="1"/>
  <c r="E36" i="13"/>
  <c r="F36" i="13" s="1"/>
  <c r="E37" i="13"/>
  <c r="F37" i="13" s="1"/>
  <c r="E38" i="13"/>
  <c r="F38" i="13" s="1"/>
  <c r="E39" i="13"/>
  <c r="F39" i="13" s="1"/>
  <c r="E40" i="13"/>
  <c r="F40" i="13" s="1"/>
  <c r="E41" i="13"/>
  <c r="F41" i="13" s="1"/>
  <c r="E42" i="13"/>
  <c r="F42" i="13" s="1"/>
  <c r="E43" i="13"/>
  <c r="F43" i="13" s="1"/>
  <c r="E44" i="13"/>
  <c r="F44" i="13" s="1"/>
  <c r="E45" i="13"/>
  <c r="F45" i="13" s="1"/>
  <c r="E46" i="13"/>
  <c r="F46" i="13" s="1"/>
  <c r="E47" i="13"/>
  <c r="F47" i="13" s="1"/>
  <c r="E48" i="13"/>
  <c r="F48" i="13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F39" i="14" s="1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F47" i="14" s="1"/>
  <c r="E48" i="14"/>
  <c r="F48" i="14" s="1"/>
  <c r="E12" i="15"/>
  <c r="F12" i="15" s="1"/>
  <c r="E13" i="15"/>
  <c r="F13" i="15" s="1"/>
  <c r="E14" i="15"/>
  <c r="F14" i="15" s="1"/>
  <c r="E15" i="15"/>
  <c r="F15" i="15" s="1"/>
  <c r="E16" i="15"/>
  <c r="F16" i="15" s="1"/>
  <c r="E17" i="15"/>
  <c r="F17" i="15" s="1"/>
  <c r="E18" i="15"/>
  <c r="F18" i="15" s="1"/>
  <c r="E19" i="15"/>
  <c r="F19" i="15" s="1"/>
  <c r="E20" i="15"/>
  <c r="F20" i="15" s="1"/>
  <c r="E22" i="15"/>
  <c r="F22" i="15" s="1"/>
  <c r="E23" i="15"/>
  <c r="F23" i="15" s="1"/>
  <c r="E24" i="15"/>
  <c r="F24" i="15" s="1"/>
  <c r="E25" i="15"/>
  <c r="F25" i="15" s="1"/>
  <c r="E26" i="15"/>
  <c r="F26" i="15" s="1"/>
  <c r="E27" i="15"/>
  <c r="F27" i="15" s="1"/>
  <c r="E28" i="15"/>
  <c r="F28" i="15" s="1"/>
  <c r="E29" i="15"/>
  <c r="F29" i="15" s="1"/>
  <c r="E30" i="15"/>
  <c r="F30" i="15" s="1"/>
  <c r="E31" i="15"/>
  <c r="F31" i="15" s="1"/>
  <c r="E32" i="15"/>
  <c r="F32" i="15" s="1"/>
  <c r="E33" i="15"/>
  <c r="F33" i="15" s="1"/>
  <c r="E34" i="15"/>
  <c r="F34" i="15" s="1"/>
  <c r="E35" i="15"/>
  <c r="F35" i="15" s="1"/>
  <c r="E36" i="15"/>
  <c r="F36" i="15" s="1"/>
  <c r="E37" i="15"/>
  <c r="F37" i="15" s="1"/>
  <c r="E38" i="15"/>
  <c r="F38" i="15" s="1"/>
  <c r="E39" i="15"/>
  <c r="F39" i="15" s="1"/>
  <c r="E40" i="15"/>
  <c r="F40" i="15" s="1"/>
  <c r="E41" i="15"/>
  <c r="F41" i="15" s="1"/>
  <c r="E42" i="15"/>
  <c r="F42" i="15" s="1"/>
  <c r="E43" i="15"/>
  <c r="F43" i="15" s="1"/>
  <c r="E44" i="15"/>
  <c r="F44" i="15" s="1"/>
  <c r="E45" i="15"/>
  <c r="F45" i="15" s="1"/>
  <c r="E46" i="15"/>
  <c r="F46" i="15" s="1"/>
  <c r="E47" i="15"/>
  <c r="F47" i="15" s="1"/>
  <c r="E48" i="15"/>
  <c r="F48" i="15" s="1"/>
  <c r="E12" i="10"/>
  <c r="F12" i="10" s="1"/>
  <c r="E13" i="10"/>
  <c r="F13" i="10" s="1"/>
  <c r="E15" i="10"/>
  <c r="F15" i="10" s="1"/>
  <c r="E16" i="10"/>
  <c r="F16" i="10" s="1"/>
  <c r="E17" i="10"/>
  <c r="F17" i="10" s="1"/>
  <c r="E18" i="10"/>
  <c r="F18" i="10" s="1"/>
  <c r="E19" i="10"/>
  <c r="F19" i="10" s="1"/>
  <c r="E20" i="10"/>
  <c r="F20" i="10" s="1"/>
  <c r="F22" i="10"/>
  <c r="E23" i="10"/>
  <c r="F23" i="10" s="1"/>
  <c r="E24" i="10"/>
  <c r="F24" i="10" s="1"/>
  <c r="E25" i="10"/>
  <c r="F25" i="10" s="1"/>
  <c r="E26" i="10"/>
  <c r="F26" i="10" s="1"/>
  <c r="E27" i="10"/>
  <c r="F27" i="10" s="1"/>
  <c r="E28" i="10"/>
  <c r="F28" i="10" s="1"/>
  <c r="E29" i="10"/>
  <c r="F29" i="10" s="1"/>
  <c r="E30" i="10"/>
  <c r="F30" i="10" s="1"/>
  <c r="E31" i="10"/>
  <c r="F31" i="10" s="1"/>
  <c r="E32" i="10"/>
  <c r="F32" i="10" s="1"/>
  <c r="E33" i="10"/>
  <c r="F33" i="10" s="1"/>
  <c r="E34" i="10"/>
  <c r="F34" i="10" s="1"/>
  <c r="E35" i="10"/>
  <c r="F35" i="10" s="1"/>
  <c r="E36" i="10"/>
  <c r="F36" i="10" s="1"/>
  <c r="E37" i="10"/>
  <c r="F37" i="10" s="1"/>
  <c r="E38" i="10"/>
  <c r="F38" i="10" s="1"/>
  <c r="E39" i="10"/>
  <c r="F39" i="10" s="1"/>
  <c r="E40" i="10"/>
  <c r="F40" i="10" s="1"/>
  <c r="E41" i="10"/>
  <c r="F41" i="10" s="1"/>
  <c r="E42" i="10"/>
  <c r="F42" i="10" s="1"/>
  <c r="E43" i="10"/>
  <c r="F43" i="10" s="1"/>
  <c r="E44" i="10"/>
  <c r="F44" i="10" s="1"/>
  <c r="E45" i="10"/>
  <c r="F45" i="10" s="1"/>
  <c r="E46" i="10"/>
  <c r="F46" i="10" s="1"/>
  <c r="E47" i="10"/>
  <c r="F47" i="10" s="1"/>
  <c r="E48" i="10"/>
  <c r="F48" i="10" s="1"/>
  <c r="B12" i="11"/>
  <c r="B13" i="11"/>
  <c r="B14" i="11"/>
  <c r="B15" i="11"/>
  <c r="B16" i="11"/>
  <c r="B17" i="11"/>
  <c r="B18" i="11"/>
  <c r="B19" i="11"/>
  <c r="B20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12" i="12"/>
  <c r="B13" i="12"/>
  <c r="B14" i="12"/>
  <c r="B15" i="12"/>
  <c r="B16" i="12"/>
  <c r="B17" i="12"/>
  <c r="B18" i="12"/>
  <c r="B19" i="12"/>
  <c r="B20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12" i="13"/>
  <c r="B13" i="13"/>
  <c r="B14" i="13"/>
  <c r="B15" i="13"/>
  <c r="B16" i="13"/>
  <c r="B17" i="13"/>
  <c r="B18" i="13"/>
  <c r="B19" i="13"/>
  <c r="B20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12" i="14"/>
  <c r="B13" i="14"/>
  <c r="B14" i="14"/>
  <c r="B15" i="14"/>
  <c r="B16" i="14"/>
  <c r="B17" i="14"/>
  <c r="B18" i="14"/>
  <c r="B19" i="14"/>
  <c r="B20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12" i="15"/>
  <c r="B13" i="15"/>
  <c r="B14" i="15"/>
  <c r="B15" i="15"/>
  <c r="B16" i="15"/>
  <c r="B17" i="15"/>
  <c r="B18" i="15"/>
  <c r="B19" i="15"/>
  <c r="B20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12" i="10"/>
  <c r="B13" i="10"/>
  <c r="B15" i="10"/>
  <c r="B16" i="10"/>
  <c r="B17" i="10"/>
  <c r="B18" i="10"/>
  <c r="B19" i="10"/>
  <c r="B20" i="10"/>
  <c r="B22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K39" i="1"/>
  <c r="K40" i="1"/>
  <c r="K41" i="1"/>
  <c r="K42" i="1"/>
  <c r="K43" i="1"/>
  <c r="K44" i="1"/>
  <c r="K45" i="1"/>
  <c r="K46" i="1"/>
  <c r="K47" i="1"/>
  <c r="K48" i="1"/>
  <c r="J39" i="1"/>
  <c r="J40" i="1"/>
  <c r="J41" i="1"/>
  <c r="J42" i="1"/>
  <c r="J43" i="1"/>
  <c r="J44" i="1"/>
  <c r="J45" i="1"/>
  <c r="J46" i="1"/>
  <c r="J47" i="1"/>
  <c r="J48" i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B39" i="1"/>
  <c r="B40" i="1"/>
  <c r="B41" i="1"/>
  <c r="B42" i="1"/>
  <c r="B44" i="1"/>
  <c r="B45" i="1"/>
  <c r="B46" i="1"/>
  <c r="O51" i="14" l="1"/>
  <c r="O46" i="14"/>
  <c r="O42" i="14"/>
  <c r="O38" i="14"/>
  <c r="O34" i="14"/>
  <c r="O30" i="14"/>
  <c r="O26" i="14"/>
  <c r="O22" i="14"/>
  <c r="O18" i="14"/>
  <c r="O14" i="14"/>
  <c r="O43" i="14"/>
  <c r="O31" i="14"/>
  <c r="O19" i="14"/>
  <c r="O54" i="14"/>
  <c r="O50" i="14"/>
  <c r="O45" i="14"/>
  <c r="O41" i="14"/>
  <c r="O37" i="14"/>
  <c r="O33" i="14"/>
  <c r="O29" i="14"/>
  <c r="O25" i="14"/>
  <c r="O21" i="14"/>
  <c r="O17" i="14"/>
  <c r="O13" i="14"/>
  <c r="O52" i="14"/>
  <c r="O39" i="14"/>
  <c r="O27" i="14"/>
  <c r="O15" i="14"/>
  <c r="O53" i="14"/>
  <c r="O49" i="14"/>
  <c r="O44" i="14"/>
  <c r="O40" i="14"/>
  <c r="O36" i="14"/>
  <c r="O32" i="14"/>
  <c r="O28" i="14"/>
  <c r="O24" i="14"/>
  <c r="O20" i="14"/>
  <c r="O16" i="14"/>
  <c r="O12" i="14"/>
  <c r="O48" i="14"/>
  <c r="O35" i="14"/>
  <c r="O23" i="14"/>
  <c r="O11" i="14"/>
  <c r="O51" i="13"/>
  <c r="O46" i="13"/>
  <c r="O42" i="13"/>
  <c r="O38" i="13"/>
  <c r="O34" i="13"/>
  <c r="O30" i="13"/>
  <c r="O26" i="13"/>
  <c r="O22" i="13"/>
  <c r="O18" i="13"/>
  <c r="O14" i="13"/>
  <c r="O43" i="13"/>
  <c r="O31" i="13"/>
  <c r="O23" i="13"/>
  <c r="O11" i="13"/>
  <c r="O54" i="13"/>
  <c r="O50" i="13"/>
  <c r="O45" i="13"/>
  <c r="O41" i="13"/>
  <c r="O37" i="13"/>
  <c r="O33" i="13"/>
  <c r="O29" i="13"/>
  <c r="O25" i="13"/>
  <c r="O21" i="13"/>
  <c r="O17" i="13"/>
  <c r="O13" i="13"/>
  <c r="O52" i="13"/>
  <c r="O39" i="13"/>
  <c r="O27" i="13"/>
  <c r="O15" i="13"/>
  <c r="O53" i="13"/>
  <c r="O49" i="13"/>
  <c r="O44" i="13"/>
  <c r="O40" i="13"/>
  <c r="O36" i="13"/>
  <c r="O32" i="13"/>
  <c r="O28" i="13"/>
  <c r="O24" i="13"/>
  <c r="O20" i="13"/>
  <c r="O16" i="13"/>
  <c r="O12" i="13"/>
  <c r="O48" i="13"/>
  <c r="O35" i="13"/>
  <c r="O19" i="13"/>
  <c r="O51" i="12"/>
  <c r="O46" i="12"/>
  <c r="O42" i="12"/>
  <c r="O38" i="12"/>
  <c r="O34" i="12"/>
  <c r="O30" i="12"/>
  <c r="O26" i="12"/>
  <c r="O22" i="12"/>
  <c r="O18" i="12"/>
  <c r="O14" i="12"/>
  <c r="O39" i="12"/>
  <c r="O27" i="12"/>
  <c r="O15" i="12"/>
  <c r="O54" i="12"/>
  <c r="O50" i="12"/>
  <c r="O45" i="12"/>
  <c r="O41" i="12"/>
  <c r="O37" i="12"/>
  <c r="O33" i="12"/>
  <c r="O29" i="12"/>
  <c r="O25" i="12"/>
  <c r="O21" i="12"/>
  <c r="O17" i="12"/>
  <c r="O13" i="12"/>
  <c r="O52" i="12"/>
  <c r="O43" i="12"/>
  <c r="O31" i="12"/>
  <c r="O19" i="12"/>
  <c r="O53" i="12"/>
  <c r="O49" i="12"/>
  <c r="O44" i="12"/>
  <c r="O40" i="12"/>
  <c r="O36" i="12"/>
  <c r="O32" i="12"/>
  <c r="O28" i="12"/>
  <c r="O24" i="12"/>
  <c r="O20" i="12"/>
  <c r="O16" i="12"/>
  <c r="O12" i="12"/>
  <c r="O48" i="12"/>
  <c r="O35" i="12"/>
  <c r="O23" i="12"/>
  <c r="O11" i="12"/>
  <c r="O54" i="11"/>
  <c r="O50" i="11"/>
  <c r="O46" i="11"/>
  <c r="O43" i="11"/>
  <c r="O39" i="11"/>
  <c r="O35" i="11"/>
  <c r="O31" i="11"/>
  <c r="O27" i="11"/>
  <c r="O23" i="11"/>
  <c r="O19" i="11"/>
  <c r="O15" i="11"/>
  <c r="O11" i="11"/>
  <c r="O48" i="11"/>
  <c r="O41" i="11"/>
  <c r="O29" i="11"/>
  <c r="O21" i="11"/>
  <c r="O13" i="11"/>
  <c r="O40" i="11"/>
  <c r="O32" i="11"/>
  <c r="O24" i="11"/>
  <c r="O16" i="11"/>
  <c r="O53" i="11"/>
  <c r="O49" i="11"/>
  <c r="O55" i="11"/>
  <c r="O42" i="11"/>
  <c r="O38" i="11"/>
  <c r="O34" i="11"/>
  <c r="O30" i="11"/>
  <c r="O26" i="11"/>
  <c r="O22" i="11"/>
  <c r="O18" i="11"/>
  <c r="O14" i="11"/>
  <c r="O52" i="11"/>
  <c r="O45" i="11"/>
  <c r="O37" i="11"/>
  <c r="O33" i="11"/>
  <c r="O25" i="11"/>
  <c r="O17" i="11"/>
  <c r="O51" i="11"/>
  <c r="O44" i="11"/>
  <c r="O36" i="11"/>
  <c r="O28" i="11"/>
  <c r="O20" i="11"/>
  <c r="O12" i="11"/>
  <c r="O52" i="10"/>
  <c r="O48" i="10"/>
  <c r="O43" i="10"/>
  <c r="O39" i="10"/>
  <c r="O35" i="10"/>
  <c r="O31" i="10"/>
  <c r="O27" i="10"/>
  <c r="O23" i="10"/>
  <c r="O19" i="10"/>
  <c r="O15" i="10"/>
  <c r="O11" i="10"/>
  <c r="O44" i="10"/>
  <c r="O32" i="10"/>
  <c r="O20" i="10"/>
  <c r="O12" i="10"/>
  <c r="O47" i="10"/>
  <c r="O51" i="10"/>
  <c r="O46" i="10"/>
  <c r="O42" i="10"/>
  <c r="O38" i="10"/>
  <c r="O34" i="10"/>
  <c r="O30" i="10"/>
  <c r="O26" i="10"/>
  <c r="O22" i="10"/>
  <c r="O18" i="10"/>
  <c r="O14" i="10"/>
  <c r="O53" i="10"/>
  <c r="O40" i="10"/>
  <c r="O28" i="10"/>
  <c r="O54" i="10"/>
  <c r="O50" i="10"/>
  <c r="O45" i="10"/>
  <c r="O41" i="10"/>
  <c r="O37" i="10"/>
  <c r="O33" i="10"/>
  <c r="O29" i="10"/>
  <c r="O25" i="10"/>
  <c r="O21" i="10"/>
  <c r="O17" i="10"/>
  <c r="O13" i="10"/>
  <c r="O49" i="10"/>
  <c r="O36" i="10"/>
  <c r="O24" i="10"/>
  <c r="O16" i="10"/>
  <c r="O51" i="15"/>
  <c r="O36" i="15"/>
  <c r="O20" i="15"/>
  <c r="O50" i="15"/>
  <c r="O31" i="15"/>
  <c r="O15" i="15"/>
  <c r="O42" i="15"/>
  <c r="O26" i="15"/>
  <c r="O52" i="15"/>
  <c r="O37" i="15"/>
  <c r="O21" i="15"/>
  <c r="O54" i="15"/>
  <c r="O19" i="15"/>
  <c r="O14" i="15"/>
  <c r="O25" i="15"/>
  <c r="O46" i="15"/>
  <c r="O32" i="15"/>
  <c r="O16" i="15"/>
  <c r="O43" i="15"/>
  <c r="O27" i="15"/>
  <c r="O53" i="15"/>
  <c r="O38" i="15"/>
  <c r="O22" i="15"/>
  <c r="O48" i="15"/>
  <c r="O33" i="15"/>
  <c r="O17" i="15"/>
  <c r="O24" i="15"/>
  <c r="O41" i="15"/>
  <c r="O44" i="15"/>
  <c r="O28" i="15"/>
  <c r="O39" i="15"/>
  <c r="O23" i="15"/>
  <c r="O49" i="15"/>
  <c r="O34" i="15"/>
  <c r="O18" i="15"/>
  <c r="O45" i="15"/>
  <c r="O29" i="15"/>
  <c r="O13" i="15"/>
  <c r="O40" i="15"/>
  <c r="O35" i="15"/>
  <c r="O30" i="15"/>
  <c r="F2" i="10"/>
  <c r="F1" i="10"/>
  <c r="B29" i="1" l="1"/>
  <c r="C22" i="9" l="1"/>
  <c r="F11" i="13"/>
  <c r="B7" i="13"/>
  <c r="F11" i="15"/>
  <c r="B7" i="14"/>
  <c r="F11" i="14"/>
  <c r="B7" i="12"/>
  <c r="F11" i="12"/>
  <c r="B7" i="11"/>
  <c r="F11" i="11"/>
  <c r="F1" i="14" l="1"/>
  <c r="F2" i="14"/>
  <c r="F1" i="13"/>
  <c r="F2" i="13"/>
  <c r="F1" i="12"/>
  <c r="F2" i="12"/>
  <c r="F1" i="11"/>
  <c r="F2" i="11"/>
  <c r="F1" i="15"/>
  <c r="F2" i="15"/>
  <c r="I11" i="11"/>
  <c r="O47" i="11" s="1"/>
  <c r="I11" i="12"/>
  <c r="O47" i="12" s="1"/>
  <c r="I11" i="13"/>
  <c r="O47" i="13" s="1"/>
  <c r="I11" i="14"/>
  <c r="O47" i="14" s="1"/>
  <c r="K2" i="10"/>
  <c r="I11" i="15"/>
  <c r="O47" i="15" l="1"/>
  <c r="O12" i="15"/>
  <c r="O11" i="15"/>
  <c r="K2" i="11"/>
  <c r="B5" i="11"/>
  <c r="B5" i="12"/>
  <c r="B5" i="10"/>
  <c r="B5" i="14"/>
  <c r="B5" i="13"/>
  <c r="B5" i="15"/>
  <c r="K2" i="14"/>
  <c r="K2" i="13"/>
  <c r="K2" i="12"/>
  <c r="C22" i="16"/>
  <c r="C25" i="16"/>
  <c r="C23" i="16"/>
  <c r="C24" i="16"/>
  <c r="C27" i="16"/>
  <c r="C26" i="16"/>
  <c r="F3" i="14"/>
  <c r="F3" i="15"/>
  <c r="F3" i="12"/>
  <c r="F3" i="13"/>
  <c r="F3" i="11"/>
  <c r="F3" i="10"/>
  <c r="B15" i="1"/>
  <c r="K2" i="15" l="1"/>
  <c r="J12" i="1"/>
  <c r="J13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H12" i="1" l="1"/>
  <c r="H13" i="1"/>
  <c r="H14" i="1"/>
  <c r="H15" i="1"/>
  <c r="H16" i="1"/>
  <c r="H17" i="1"/>
  <c r="H18" i="1"/>
  <c r="I18" i="1" s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E12" i="1" l="1"/>
  <c r="E13" i="1"/>
  <c r="E14" i="1"/>
  <c r="E15" i="1"/>
  <c r="E16" i="1"/>
  <c r="E17" i="1"/>
  <c r="E18" i="1"/>
  <c r="E19" i="1"/>
  <c r="E20" i="1"/>
  <c r="E22" i="1"/>
  <c r="E23" i="1"/>
  <c r="E24" i="1"/>
  <c r="E25" i="1"/>
  <c r="F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B17" i="1" l="1"/>
  <c r="K12" i="1"/>
  <c r="K13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B13" i="1"/>
  <c r="B14" i="1"/>
  <c r="B16" i="1"/>
  <c r="B18" i="1"/>
  <c r="B19" i="1"/>
  <c r="B20" i="1"/>
  <c r="B22" i="1"/>
  <c r="B23" i="1"/>
  <c r="B25" i="1"/>
  <c r="B26" i="1"/>
  <c r="B27" i="1"/>
  <c r="B28" i="1"/>
  <c r="B30" i="1"/>
  <c r="B31" i="1"/>
  <c r="B32" i="1"/>
  <c r="B33" i="1"/>
  <c r="B34" i="1"/>
  <c r="B35" i="1"/>
  <c r="B36" i="1"/>
  <c r="B37" i="1"/>
  <c r="B38" i="1"/>
  <c r="F19" i="1"/>
  <c r="F20" i="1"/>
  <c r="F22" i="1"/>
  <c r="F23" i="1"/>
  <c r="F2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K11" i="1"/>
  <c r="J11" i="1"/>
  <c r="H11" i="1"/>
  <c r="E11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0" i="1"/>
  <c r="I19" i="1"/>
  <c r="F18" i="1"/>
  <c r="I17" i="1"/>
  <c r="F17" i="1"/>
  <c r="I16" i="1"/>
  <c r="F16" i="1"/>
  <c r="I15" i="1"/>
  <c r="F15" i="1"/>
  <c r="I14" i="1"/>
  <c r="F14" i="1"/>
  <c r="I13" i="1"/>
  <c r="F13" i="1"/>
  <c r="I12" i="1"/>
  <c r="F12" i="1"/>
  <c r="O34" i="1" l="1"/>
  <c r="J29" i="9" s="1"/>
  <c r="O44" i="1"/>
  <c r="J39" i="9" s="1"/>
  <c r="O45" i="1"/>
  <c r="J40" i="9" s="1"/>
  <c r="O33" i="1"/>
  <c r="J28" i="9" s="1"/>
  <c r="O15" i="1"/>
  <c r="J10" i="9" s="1"/>
  <c r="O19" i="1"/>
  <c r="J14" i="9" s="1"/>
  <c r="O23" i="1"/>
  <c r="J18" i="9" s="1"/>
  <c r="O27" i="1"/>
  <c r="J22" i="9" s="1"/>
  <c r="O31" i="1"/>
  <c r="J26" i="9" s="1"/>
  <c r="O37" i="1"/>
  <c r="J32" i="9" s="1"/>
  <c r="O41" i="1"/>
  <c r="J36" i="9" s="1"/>
  <c r="O48" i="1"/>
  <c r="J43" i="9" s="1"/>
  <c r="O52" i="1"/>
  <c r="J47" i="9" s="1"/>
  <c r="O28" i="1"/>
  <c r="J23" i="9" s="1"/>
  <c r="O49" i="1"/>
  <c r="J44" i="9" s="1"/>
  <c r="O25" i="1"/>
  <c r="J20" i="9" s="1"/>
  <c r="O39" i="1"/>
  <c r="J34" i="9" s="1"/>
  <c r="O54" i="1"/>
  <c r="J49" i="9" s="1"/>
  <c r="O22" i="1"/>
  <c r="J17" i="9" s="1"/>
  <c r="O36" i="1"/>
  <c r="J31" i="9" s="1"/>
  <c r="O51" i="1"/>
  <c r="J46" i="9" s="1"/>
  <c r="O16" i="1"/>
  <c r="J11" i="9" s="1"/>
  <c r="O20" i="1"/>
  <c r="J15" i="9" s="1"/>
  <c r="O24" i="1"/>
  <c r="J19" i="9" s="1"/>
  <c r="O32" i="1"/>
  <c r="J27" i="9" s="1"/>
  <c r="O42" i="1"/>
  <c r="J37" i="9" s="1"/>
  <c r="O53" i="1"/>
  <c r="J48" i="9" s="1"/>
  <c r="O29" i="1"/>
  <c r="J24" i="9" s="1"/>
  <c r="O14" i="1"/>
  <c r="J9" i="9" s="1"/>
  <c r="O26" i="1"/>
  <c r="J21" i="9" s="1"/>
  <c r="O40" i="1"/>
  <c r="J35" i="9" s="1"/>
  <c r="O13" i="1"/>
  <c r="J8" i="9" s="1"/>
  <c r="O17" i="1"/>
  <c r="J12" i="9" s="1"/>
  <c r="O21" i="1"/>
  <c r="J16" i="9" s="1"/>
  <c r="O35" i="1"/>
  <c r="J30" i="9" s="1"/>
  <c r="O50" i="1"/>
  <c r="J45" i="9" s="1"/>
  <c r="O18" i="1"/>
  <c r="J13" i="9" s="1"/>
  <c r="O30" i="1"/>
  <c r="J25" i="9" s="1"/>
  <c r="O46" i="1"/>
  <c r="J41" i="9" s="1"/>
  <c r="I11" i="1"/>
  <c r="O11" i="1" s="1"/>
  <c r="B7" i="1"/>
  <c r="C24" i="9"/>
  <c r="O12" i="1" l="1"/>
  <c r="J7" i="9" s="1"/>
  <c r="O47" i="1"/>
  <c r="J42" i="9" s="1"/>
  <c r="O43" i="1"/>
  <c r="J38" i="9" s="1"/>
  <c r="K2" i="1"/>
  <c r="J6" i="9"/>
  <c r="O38" i="1"/>
  <c r="J33" i="9" s="1"/>
  <c r="F11" i="1"/>
  <c r="F1" i="1" l="1"/>
  <c r="F2" i="1"/>
  <c r="K3" i="1"/>
  <c r="K4" i="1" s="1"/>
  <c r="B5" i="1" l="1"/>
  <c r="B6" i="1" s="1"/>
  <c r="B9" i="1" s="1"/>
  <c r="B4" i="10" s="1"/>
  <c r="C21" i="16"/>
  <c r="C28" i="16" s="1"/>
  <c r="K1" i="10"/>
  <c r="C9" i="9"/>
  <c r="F3" i="1"/>
  <c r="B6" i="10" l="1"/>
  <c r="B9" i="10" s="1"/>
  <c r="B4" i="11" s="1"/>
  <c r="K3" i="10"/>
  <c r="K4" i="10" s="1"/>
  <c r="K1" i="11" s="1"/>
  <c r="K3" i="11" s="1"/>
  <c r="K4" i="11" s="1"/>
  <c r="K1" i="12" s="1"/>
  <c r="C15" i="16"/>
  <c r="B6" i="11" l="1"/>
  <c r="B9" i="11" s="1"/>
  <c r="B4" i="12" s="1"/>
  <c r="K3" i="12"/>
  <c r="K4" i="12" s="1"/>
  <c r="D27" i="9"/>
  <c r="F6" i="15" s="1"/>
  <c r="B7" i="15" s="1"/>
  <c r="C31" i="9"/>
  <c r="C15" i="9"/>
  <c r="C16" i="16"/>
  <c r="B6" i="12" l="1"/>
  <c r="B9" i="12" s="1"/>
  <c r="B4" i="13" s="1"/>
  <c r="K1" i="13"/>
  <c r="K3" i="13" s="1"/>
  <c r="K4" i="13" s="1"/>
  <c r="C33" i="9"/>
  <c r="K1" i="14" l="1"/>
  <c r="B6" i="13"/>
  <c r="B9" i="13" s="1"/>
  <c r="B4" i="14" s="1"/>
  <c r="K3" i="14" l="1"/>
  <c r="K4" i="14" s="1"/>
  <c r="K1" i="15" s="1"/>
  <c r="B6" i="14"/>
  <c r="B9" i="14" s="1"/>
  <c r="K3" i="15" l="1"/>
  <c r="K4" i="15" s="1"/>
  <c r="B4" i="15"/>
  <c r="B6" i="15" l="1"/>
  <c r="B9" i="15" s="1"/>
</calcChain>
</file>

<file path=xl/sharedStrings.xml><?xml version="1.0" encoding="utf-8"?>
<sst xmlns="http://schemas.openxmlformats.org/spreadsheetml/2006/main" count="1583" uniqueCount="316">
  <si>
    <t>L-Cod</t>
  </si>
  <si>
    <t>GETRÄNKE</t>
  </si>
  <si>
    <t>Preis</t>
  </si>
  <si>
    <t>MwSt</t>
  </si>
  <si>
    <t>Kürzelbeschreibung</t>
  </si>
  <si>
    <t>BIER groß</t>
  </si>
  <si>
    <t>a</t>
  </si>
  <si>
    <t>c</t>
  </si>
  <si>
    <t>MwSt  20%</t>
  </si>
  <si>
    <t>BIER klein</t>
  </si>
  <si>
    <t>b</t>
  </si>
  <si>
    <t>MwSt 10%</t>
  </si>
  <si>
    <t>BIER Pfiff</t>
  </si>
  <si>
    <t>RADLER  groß</t>
  </si>
  <si>
    <t>d</t>
  </si>
  <si>
    <t>RADLER klein</t>
  </si>
  <si>
    <t>WEIN  1/8 L</t>
  </si>
  <si>
    <t>MISCHUNG</t>
  </si>
  <si>
    <t>MISCHUNG Karaffe</t>
  </si>
  <si>
    <t>SPRITZER APEROL</t>
  </si>
  <si>
    <t>TEE</t>
  </si>
  <si>
    <t>Nogger</t>
  </si>
  <si>
    <t>Platzgebühr OBB per Stunde</t>
  </si>
  <si>
    <t>Platzgeb. extern pro Stunde</t>
  </si>
  <si>
    <t>KW:</t>
  </si>
  <si>
    <t>Tageslos.20%</t>
  </si>
  <si>
    <t>Name:</t>
  </si>
  <si>
    <t>Tageslos.10%</t>
  </si>
  <si>
    <t>Datum:</t>
  </si>
  <si>
    <t xml:space="preserve">Provision 10%        </t>
  </si>
  <si>
    <t>Wein    Liter</t>
  </si>
  <si>
    <t>Kassast.</t>
  </si>
  <si>
    <t>an Bank</t>
  </si>
  <si>
    <t>Einkauf bar</t>
  </si>
  <si>
    <t>An-
Zahl</t>
  </si>
  <si>
    <t>aufs
Haus</t>
  </si>
  <si>
    <t>Sum-
me</t>
  </si>
  <si>
    <t>St</t>
  </si>
  <si>
    <t>L</t>
  </si>
  <si>
    <t>Stk.</t>
  </si>
  <si>
    <t>Summe</t>
  </si>
  <si>
    <t>Tageseinn.</t>
  </si>
  <si>
    <t>Datum</t>
  </si>
  <si>
    <t>Einkauf Bar</t>
  </si>
  <si>
    <t>Kantinenpersonal</t>
  </si>
  <si>
    <t>Platzwart</t>
  </si>
  <si>
    <t>Kantinenpersonal  10%</t>
  </si>
  <si>
    <t>Summe Ausgaben</t>
  </si>
  <si>
    <t>Abfuhr</t>
  </si>
  <si>
    <t>Kassastand</t>
  </si>
  <si>
    <t>a  =</t>
  </si>
  <si>
    <t>b  =</t>
  </si>
  <si>
    <t>Lit/Ein</t>
  </si>
  <si>
    <t xml:space="preserve">KLEINER BRAUNER </t>
  </si>
  <si>
    <t>KAFFE LATTE</t>
  </si>
  <si>
    <t>HAUSBRAND GURKI(2 cl)</t>
  </si>
  <si>
    <t>g</t>
  </si>
  <si>
    <t>Kassast.üb.</t>
  </si>
  <si>
    <t>h</t>
  </si>
  <si>
    <t>i</t>
  </si>
  <si>
    <t>j</t>
  </si>
  <si>
    <t>k</t>
  </si>
  <si>
    <t>l</t>
  </si>
  <si>
    <t>Bier      offen</t>
  </si>
  <si>
    <t>s</t>
  </si>
  <si>
    <t>t</t>
  </si>
  <si>
    <t>Mineral</t>
  </si>
  <si>
    <t>FRANZISKANER 1 Fl. Al</t>
  </si>
  <si>
    <t>FRANZISKANER 1 Fl.  O. Al</t>
  </si>
  <si>
    <t>TRAUBE offen 0,25L</t>
  </si>
  <si>
    <t>APFELSAFT          offen     0,25 L</t>
  </si>
  <si>
    <t>TRAUBE m. Mineral offen 0,50  L</t>
  </si>
  <si>
    <t>ALMDUDLER  Flasche 0,33</t>
  </si>
  <si>
    <t>COCA COLA    offen  0,25 L</t>
  </si>
  <si>
    <t>COCA COLA     FLASCHE  0,33 L</t>
  </si>
  <si>
    <t>EISTEE    FLASCHE   0,33 L</t>
  </si>
  <si>
    <t>PAGO     FLASCHE  0,20 l</t>
  </si>
  <si>
    <t>MINERAL     FLASCHE  0,33  L</t>
  </si>
  <si>
    <t>MINERAL Zitrone     FLASCHE  0,33  L</t>
  </si>
  <si>
    <t>MINERAL     FLASCHE  1,00   L</t>
  </si>
  <si>
    <t>KAFFEE</t>
  </si>
  <si>
    <t>KAKAO</t>
  </si>
  <si>
    <t>Ausgaben</t>
  </si>
  <si>
    <t>Franziskaner m.Al</t>
  </si>
  <si>
    <t>franziskaner o.Al</t>
  </si>
  <si>
    <t>Traube offen</t>
  </si>
  <si>
    <t>Almdudler offen</t>
  </si>
  <si>
    <t xml:space="preserve"> </t>
  </si>
  <si>
    <t>m</t>
  </si>
  <si>
    <t>Almdudler Flasche</t>
  </si>
  <si>
    <t>r</t>
  </si>
  <si>
    <t>n</t>
  </si>
  <si>
    <t>Apfelsaft offen</t>
  </si>
  <si>
    <t>Coca Cola Flasche</t>
  </si>
  <si>
    <t>o</t>
  </si>
  <si>
    <t>p</t>
  </si>
  <si>
    <t>Coca Cola offen</t>
  </si>
  <si>
    <t>Liter/Fl</t>
  </si>
  <si>
    <t>Sprite offen</t>
  </si>
  <si>
    <t>q</t>
  </si>
  <si>
    <t>Eistee Flasche</t>
  </si>
  <si>
    <t>Pago Flasche</t>
  </si>
  <si>
    <t>Mineral Flasche 0,33</t>
  </si>
  <si>
    <t>Mineral Fl. 1 Lit</t>
  </si>
  <si>
    <t>u</t>
  </si>
  <si>
    <t>v</t>
  </si>
  <si>
    <t>w</t>
  </si>
  <si>
    <t>Villach. Holunder Lim.  Fl  o,33  L</t>
  </si>
  <si>
    <t>Villach. Holunder Lim.  Fl   o,33  L</t>
  </si>
  <si>
    <t>x</t>
  </si>
  <si>
    <t>y</t>
  </si>
  <si>
    <t>z</t>
  </si>
  <si>
    <t>Menge</t>
  </si>
  <si>
    <t>W A R E</t>
  </si>
  <si>
    <t>Kantine</t>
  </si>
  <si>
    <t>JÄGERMEISTER</t>
  </si>
  <si>
    <t>ab</t>
  </si>
  <si>
    <t>Jägermeister</t>
  </si>
  <si>
    <t>SUMME</t>
  </si>
  <si>
    <t>Cornetto</t>
  </si>
  <si>
    <t xml:space="preserve">Magnum </t>
  </si>
  <si>
    <t>Capriciosa</t>
  </si>
  <si>
    <t>Magherita</t>
  </si>
  <si>
    <t>Brezen groß</t>
  </si>
  <si>
    <t>Tennisbälle extern</t>
  </si>
  <si>
    <t>Tageslosung incl.20%</t>
  </si>
  <si>
    <t>Kassastand Übergabe</t>
  </si>
  <si>
    <t>MATIX  Blatt geschützt Cod 1</t>
  </si>
  <si>
    <t>Zehnerblock extern</t>
  </si>
  <si>
    <t>Zehnerblock ÖBB</t>
  </si>
  <si>
    <t>Bagette</t>
  </si>
  <si>
    <t>ac</t>
  </si>
  <si>
    <t>ad</t>
  </si>
  <si>
    <t>af</t>
  </si>
  <si>
    <t>ae</t>
  </si>
  <si>
    <t>ag</t>
  </si>
  <si>
    <t>ah</t>
  </si>
  <si>
    <t>Fl</t>
  </si>
  <si>
    <t>Stnd.</t>
  </si>
  <si>
    <t>Dosen</t>
  </si>
  <si>
    <t>Portion</t>
  </si>
  <si>
    <t>Liter</t>
  </si>
  <si>
    <t>Flaschne</t>
  </si>
  <si>
    <t>Übernahme Vortag</t>
  </si>
  <si>
    <t>heute verkauft</t>
  </si>
  <si>
    <t>Ges.Liter aus Fass</t>
  </si>
  <si>
    <t>Übertr.bzw. NEUES FASS</t>
  </si>
  <si>
    <t>Soda Mix  1,5 L</t>
  </si>
  <si>
    <t>an</t>
  </si>
  <si>
    <t>Soda Mix 1,5 L</t>
  </si>
  <si>
    <t>AUSGABEN</t>
  </si>
  <si>
    <t xml:space="preserve">  DATUM:</t>
  </si>
  <si>
    <t xml:space="preserve">  KANTINENPERSONAL:</t>
  </si>
  <si>
    <t xml:space="preserve">  Woche</t>
  </si>
  <si>
    <t>BIS:</t>
  </si>
  <si>
    <t xml:space="preserve">  Aufwandsentschädigung:</t>
  </si>
  <si>
    <t>PROVISION:</t>
  </si>
  <si>
    <t>Tag</t>
  </si>
  <si>
    <t>Tageseinnahmen</t>
  </si>
  <si>
    <t>Mo</t>
  </si>
  <si>
    <t>Di</t>
  </si>
  <si>
    <t>Mi</t>
  </si>
  <si>
    <t>Do</t>
  </si>
  <si>
    <t>Fr</t>
  </si>
  <si>
    <t>Sa</t>
  </si>
  <si>
    <t>So</t>
  </si>
  <si>
    <t xml:space="preserve">  PLATZWART:</t>
  </si>
  <si>
    <t xml:space="preserve">  NAME:</t>
  </si>
  <si>
    <t xml:space="preserve"> BETRAG:</t>
  </si>
  <si>
    <t>Gesamtsumme</t>
  </si>
  <si>
    <t>bis</t>
  </si>
  <si>
    <t>Agenda</t>
  </si>
  <si>
    <t>Montag</t>
  </si>
  <si>
    <t>Sonntag</t>
  </si>
  <si>
    <t>Platzwart- u.Kantinepersonalkosten nicht eintragen, werden von Register Zusmmenfassung autom. Überommen</t>
  </si>
  <si>
    <t>TAGES - WOCHENABRECHNUNG</t>
  </si>
  <si>
    <t>Zusammenfassung</t>
  </si>
  <si>
    <t>Register Zusammenfassung ist nichts zu ergänzen, außer es verändern sich die Personalkosten</t>
  </si>
  <si>
    <t>Um zu ermitteln, wieviel Liter Bier aus einem Bierfaß herausverkauft wurden, muß der Bierstand von der vorherigen KW, wie unter Montag erwähnt, händisch eingetragen werde.</t>
  </si>
  <si>
    <t xml:space="preserve">Bis zur  Markierung (Roter Punkt; der Rote Punkt zeigt an, daß ab diesen Roten Punkt ein NEUES FASS angefangen wurde) werden die Daten der Geträngeliste   automatisch weiter übertragen. </t>
  </si>
  <si>
    <t>Flasche</t>
  </si>
  <si>
    <t>weiters am Sonntag zu erledigen:</t>
  </si>
  <si>
    <t>a) gelieferte Ware lt. Lieferschein bzw. Rechnung in Reg. Lagerstand ergänzen</t>
  </si>
  <si>
    <r>
      <rPr>
        <sz val="11"/>
        <color theme="1"/>
        <rFont val="Calibri"/>
        <family val="2"/>
        <scheme val="minor"/>
      </rPr>
      <t>b)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aus dem Reg. Zusammenfassung den gesamtverkauf der Wochen kopieren und ins Reg. Lagerstand überraen</t>
    </r>
  </si>
  <si>
    <r>
      <t xml:space="preserve">Gruppierung aufheben </t>
    </r>
    <r>
      <rPr>
        <sz val="11"/>
        <color rgb="FFFF0000"/>
        <rFont val="Calibri"/>
        <family val="2"/>
        <scheme val="minor"/>
      </rPr>
      <t>Kassastand</t>
    </r>
    <r>
      <rPr>
        <sz val="11"/>
        <color theme="1"/>
        <rFont val="Calibri"/>
        <family val="2"/>
        <scheme val="minor"/>
      </rPr>
      <t xml:space="preserve"> und</t>
    </r>
    <r>
      <rPr>
        <b/>
        <sz val="11"/>
        <color rgb="FFFF0000"/>
        <rFont val="Calibri"/>
        <family val="2"/>
        <scheme val="minor"/>
      </rPr>
      <t xml:space="preserve"> Bie</t>
    </r>
    <r>
      <rPr>
        <sz val="11"/>
        <color theme="1"/>
        <rFont val="Calibri"/>
        <family val="2"/>
        <scheme val="minor"/>
      </rPr>
      <t>r von vorheriger KW unter Montag übernehmen</t>
    </r>
  </si>
  <si>
    <t>Vorlage öffnen, KW und Name als Gruppevon Montag bis Zusammefassung eintragen und unter Destop Woche abspeichern</t>
  </si>
  <si>
    <t>Orangensaft offen m. Mineral 0,5 L</t>
  </si>
  <si>
    <t xml:space="preserve">APFELSAFT m. Mineral gespritz  0,5 L    </t>
  </si>
  <si>
    <t xml:space="preserve">ALMDUDLER m. MINERAL gespritz 0,5 L </t>
  </si>
  <si>
    <t>SPRITE    Flasche   0,33</t>
  </si>
  <si>
    <t>SPRITE 0,25 L m.Mineral  gespritzt 0,5 L</t>
  </si>
  <si>
    <t>PAGO     FLASCHE  m. Mineral gesp. 0,5 L</t>
  </si>
  <si>
    <t>BACADI-Cola</t>
  </si>
  <si>
    <t>VODKA  Red Bull</t>
  </si>
  <si>
    <t>Red Bull Dose 0,25 L</t>
  </si>
  <si>
    <t>Sekt Picolo 0,20 L</t>
  </si>
  <si>
    <t>Sekt  Flasche  0,75 L</t>
  </si>
  <si>
    <t>Twinni / Jolly</t>
  </si>
  <si>
    <t>Bruschetta Bauernart</t>
  </si>
  <si>
    <t>€</t>
  </si>
  <si>
    <t>Tennisbälle  Meisterschaft</t>
  </si>
  <si>
    <t>Wein  1/ 4  K</t>
  </si>
  <si>
    <t>Wein  Flasche 1 L.</t>
  </si>
  <si>
    <t>Orangensaft 0,25 L  offen</t>
  </si>
  <si>
    <t>Orangensaft  0,25 L</t>
  </si>
  <si>
    <t>Orangensaft mit Mineral 0,5 L</t>
  </si>
  <si>
    <t xml:space="preserve">Oranagensft 0,25 L </t>
  </si>
  <si>
    <t>Kassa Übernahme v. Mon</t>
  </si>
  <si>
    <t>Tageslosung  10%</t>
  </si>
  <si>
    <t>Summe WOCHENUMSATZ</t>
  </si>
  <si>
    <t>Bargeld gesamt</t>
  </si>
  <si>
    <t>Cola,Amdudler,Sprite   (groß)</t>
  </si>
  <si>
    <t>Cola,Amdudler,Sprite   (klein)</t>
  </si>
  <si>
    <t>Colla,Almdudler,Sprite</t>
  </si>
  <si>
    <t xml:space="preserve">Red Bull  </t>
  </si>
  <si>
    <t>Piccolo Sekt</t>
  </si>
  <si>
    <t>Flasche Sekt</t>
  </si>
  <si>
    <t>Fl.</t>
  </si>
  <si>
    <t>Sprite Flasche 2.33 l</t>
  </si>
  <si>
    <t>ao</t>
  </si>
  <si>
    <t>za</t>
  </si>
  <si>
    <t>zb</t>
  </si>
  <si>
    <t>zd</t>
  </si>
  <si>
    <t>ze</t>
  </si>
  <si>
    <t>c   =</t>
  </si>
  <si>
    <t>Liter Bier ges.</t>
  </si>
  <si>
    <t>d   =</t>
  </si>
  <si>
    <t>Liter Wein ges.</t>
  </si>
  <si>
    <t>h  =</t>
  </si>
  <si>
    <t>Franziskaner m. Al.</t>
  </si>
  <si>
    <t>i   =</t>
  </si>
  <si>
    <t>Franziskaner o. Al.</t>
  </si>
  <si>
    <t xml:space="preserve"> j  =</t>
  </si>
  <si>
    <t>k  =</t>
  </si>
  <si>
    <t xml:space="preserve">Cola,Amdudler,Sprite  </t>
  </si>
  <si>
    <t>f =</t>
  </si>
  <si>
    <t>Red Bull</t>
  </si>
  <si>
    <t>l  =</t>
  </si>
  <si>
    <t>m  =</t>
  </si>
  <si>
    <t>n  =</t>
  </si>
  <si>
    <t>Coca Colla offen</t>
  </si>
  <si>
    <t>o  =</t>
  </si>
  <si>
    <t>p  =</t>
  </si>
  <si>
    <t>e =</t>
  </si>
  <si>
    <t>q  =</t>
  </si>
  <si>
    <t>r  =</t>
  </si>
  <si>
    <t>t  =</t>
  </si>
  <si>
    <t>Mineral  Flasche 1,00 L</t>
  </si>
  <si>
    <t>u  =</t>
  </si>
  <si>
    <t>v  =</t>
  </si>
  <si>
    <t>Villach. Holunder Lim.  Flasche  o,33  L</t>
  </si>
  <si>
    <t>w  =</t>
  </si>
  <si>
    <t>Orangensaf  mit Mineral 0,5 L</t>
  </si>
  <si>
    <t>x  =</t>
  </si>
  <si>
    <t>y  =</t>
  </si>
  <si>
    <t>z  =</t>
  </si>
  <si>
    <t>ab =</t>
  </si>
  <si>
    <t>ad  =</t>
  </si>
  <si>
    <t>ae  =</t>
  </si>
  <si>
    <t>af  =</t>
  </si>
  <si>
    <t>ah  =</t>
  </si>
  <si>
    <t>aj  =</t>
  </si>
  <si>
    <t>ak  =</t>
  </si>
  <si>
    <t>al  =</t>
  </si>
  <si>
    <t>am  =</t>
  </si>
  <si>
    <t>an =</t>
  </si>
  <si>
    <t xml:space="preserve">täglicher Einkauf  </t>
  </si>
  <si>
    <t>täglicher Einkauf</t>
  </si>
  <si>
    <t>Platzgebühr ÖBB</t>
  </si>
  <si>
    <t>Platzgebühr extern</t>
  </si>
  <si>
    <t>Zehnerblock  ÖBB</t>
  </si>
  <si>
    <t>Zehnerblock  extern</t>
  </si>
  <si>
    <t>Std.</t>
  </si>
  <si>
    <t>Tennisbälle Meisterschaft</t>
  </si>
  <si>
    <t>Art</t>
  </si>
  <si>
    <t>Betrag</t>
  </si>
  <si>
    <t>Ges.Summe</t>
  </si>
  <si>
    <t>JÄGERMEISTER, Hausbrand</t>
  </si>
  <si>
    <t>Preis  nach Vereinbarung</t>
  </si>
  <si>
    <t>Most  0,5 l</t>
  </si>
  <si>
    <t>Most  0,25 l</t>
  </si>
  <si>
    <t>Bier   Alkoholfrei</t>
  </si>
  <si>
    <t>Bier Piff</t>
  </si>
  <si>
    <t>Soda Himber Holunder</t>
  </si>
  <si>
    <t>Hugo</t>
  </si>
  <si>
    <t>Platzgebühr Kinder p. Stnd. ab 16 J</t>
  </si>
  <si>
    <t>Platzgebühr Kinder p. Stnd. bis 16 J</t>
  </si>
  <si>
    <t>Platzgebühr Jugend bis 16 Jahre</t>
  </si>
  <si>
    <t>Platzbebühr Jugend ab 16 Jahre</t>
  </si>
  <si>
    <t>ay</t>
  </si>
  <si>
    <t>az</t>
  </si>
  <si>
    <t>aw</t>
  </si>
  <si>
    <t>au</t>
  </si>
  <si>
    <t>av</t>
  </si>
  <si>
    <t>Barcardi Cola</t>
  </si>
  <si>
    <t>Vodka Red Bull</t>
  </si>
  <si>
    <t>Baracardi Cola</t>
  </si>
  <si>
    <t>Tee</t>
  </si>
  <si>
    <t>Kakao</t>
  </si>
  <si>
    <t>au=</t>
  </si>
  <si>
    <t>ap=</t>
  </si>
  <si>
    <t>ap</t>
  </si>
  <si>
    <t>aq</t>
  </si>
  <si>
    <t>aq=</t>
  </si>
  <si>
    <t xml:space="preserve"> =</t>
  </si>
  <si>
    <t>Bier alkoholfrei</t>
  </si>
  <si>
    <t>Cola,Amdudler,Sprite  (groß)</t>
  </si>
  <si>
    <t>Cola,Amdudler,Sprite  (klein)</t>
  </si>
  <si>
    <t>ak</t>
  </si>
  <si>
    <t>al</t>
  </si>
  <si>
    <t>Most  0,5 l u  0,25 l</t>
  </si>
  <si>
    <t xml:space="preserve">Cola,Amdudler,Sprite </t>
  </si>
  <si>
    <t>apriciosa</t>
  </si>
  <si>
    <t>Soda Himber u  Holunder</t>
  </si>
  <si>
    <t>Stk</t>
  </si>
  <si>
    <t>sonstiges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</si>
</sst>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00_ \l"/>
    <numFmt numFmtId="166" formatCode="#,##0.00\ &quot;€&quot;"/>
    <numFmt numFmtId="167" formatCode="#,##0.00\ &quot;€&quot;;[Red]#,##0.00\ &quot;€&quot;"/>
    <numFmt numFmtId="168" formatCode="#,##0.00\ _€;[Red]#,##0.00\ _€"/>
    <numFmt numFmtId="169" formatCode="0.00\ \ \L"/>
    <numFmt numFmtId="170" formatCode="#,##0.00\ _€"/>
    <numFmt numFmtId="171" formatCode="#,##0.00;[Red]#,##0.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8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/>
    <xf numFmtId="166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1" xfId="0" applyBorder="1" applyProtection="1"/>
    <xf numFmtId="0" fontId="2" fillId="0" borderId="0" xfId="0" applyFont="1" applyProtection="1"/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Protection="1"/>
    <xf numFmtId="0" fontId="2" fillId="0" borderId="0" xfId="0" applyFont="1" applyBorder="1" applyAlignment="1" applyProtection="1">
      <alignment wrapText="1"/>
    </xf>
    <xf numFmtId="0" fontId="0" fillId="0" borderId="0" xfId="0" applyBorder="1" applyProtection="1"/>
    <xf numFmtId="166" fontId="0" fillId="0" borderId="0" xfId="0" applyNumberFormat="1" applyBorder="1" applyAlignment="1" applyProtection="1">
      <alignment horizontal="center"/>
    </xf>
    <xf numFmtId="164" fontId="0" fillId="0" borderId="0" xfId="0" applyNumberFormat="1" applyBorder="1" applyProtection="1"/>
    <xf numFmtId="164" fontId="0" fillId="0" borderId="0" xfId="0" applyNumberFormat="1" applyFill="1" applyBorder="1" applyProtection="1"/>
    <xf numFmtId="0" fontId="3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166" fontId="4" fillId="0" borderId="0" xfId="0" applyNumberFormat="1" applyFont="1" applyBorder="1" applyProtection="1"/>
    <xf numFmtId="0" fontId="3" fillId="0" borderId="0" xfId="0" applyFont="1" applyBorder="1" applyProtection="1"/>
    <xf numFmtId="166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left"/>
    </xf>
    <xf numFmtId="0" fontId="0" fillId="0" borderId="0" xfId="0" applyNumberFormat="1" applyBorder="1" applyAlignment="1" applyProtection="1"/>
    <xf numFmtId="0" fontId="3" fillId="0" borderId="0" xfId="0" applyFont="1" applyAlignment="1" applyProtection="1"/>
    <xf numFmtId="0" fontId="0" fillId="0" borderId="0" xfId="0" applyBorder="1" applyAlignment="1" applyProtection="1"/>
    <xf numFmtId="0" fontId="0" fillId="0" borderId="0" xfId="0" applyAlignment="1" applyProtection="1">
      <alignment horizontal="right"/>
    </xf>
    <xf numFmtId="0" fontId="0" fillId="0" borderId="0" xfId="0" applyNumberFormat="1" applyBorder="1" applyAlignment="1" applyProtection="1">
      <alignment horizontal="right"/>
    </xf>
    <xf numFmtId="4" fontId="0" fillId="0" borderId="0" xfId="0" applyNumberFormat="1" applyAlignment="1" applyProtection="1">
      <alignment horizontal="right"/>
    </xf>
    <xf numFmtId="0" fontId="11" fillId="0" borderId="0" xfId="0" applyFont="1" applyAlignment="1" applyProtection="1">
      <alignment horizontal="right"/>
    </xf>
    <xf numFmtId="4" fontId="0" fillId="0" borderId="0" xfId="0" applyNumberFormat="1" applyBorder="1" applyAlignment="1" applyProtection="1">
      <alignment horizontal="right"/>
    </xf>
    <xf numFmtId="4" fontId="0" fillId="0" borderId="0" xfId="0" applyNumberFormat="1" applyFill="1" applyBorder="1" applyAlignment="1" applyProtection="1">
      <alignment horizontal="right"/>
    </xf>
    <xf numFmtId="0" fontId="5" fillId="0" borderId="0" xfId="0" applyFont="1" applyAlignment="1" applyProtection="1">
      <alignment horizontal="right"/>
    </xf>
    <xf numFmtId="165" fontId="5" fillId="0" borderId="0" xfId="0" applyNumberFormat="1" applyFont="1" applyAlignment="1" applyProtection="1">
      <alignment horizontal="left"/>
    </xf>
    <xf numFmtId="0" fontId="11" fillId="0" borderId="0" xfId="0" applyFont="1" applyProtection="1"/>
    <xf numFmtId="0" fontId="0" fillId="0" borderId="0" xfId="0" applyFill="1" applyAlignment="1" applyProtection="1">
      <alignment horizontal="left"/>
    </xf>
    <xf numFmtId="0" fontId="0" fillId="3" borderId="0" xfId="0" applyFill="1" applyAlignment="1" applyProtection="1">
      <alignment horizontal="center"/>
    </xf>
    <xf numFmtId="0" fontId="0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right"/>
    </xf>
    <xf numFmtId="0" fontId="12" fillId="0" borderId="2" xfId="0" applyFont="1" applyBorder="1" applyProtection="1"/>
    <xf numFmtId="168" fontId="0" fillId="0" borderId="0" xfId="0" applyNumberFormat="1" applyProtection="1"/>
    <xf numFmtId="0" fontId="11" fillId="0" borderId="15" xfId="0" applyNumberFormat="1" applyFont="1" applyBorder="1" applyProtection="1"/>
    <xf numFmtId="166" fontId="0" fillId="0" borderId="0" xfId="0" applyNumberFormat="1" applyProtection="1">
      <protection hidden="1"/>
    </xf>
    <xf numFmtId="0" fontId="0" fillId="0" borderId="0" xfId="0" applyProtection="1">
      <protection locked="0" hidden="1"/>
    </xf>
    <xf numFmtId="14" fontId="0" fillId="0" borderId="0" xfId="0" applyNumberFormat="1" applyAlignment="1" applyProtection="1">
      <alignment horizontal="left"/>
      <protection locked="0" hidden="1"/>
    </xf>
    <xf numFmtId="166" fontId="7" fillId="0" borderId="0" xfId="0" applyNumberFormat="1" applyFont="1" applyProtection="1">
      <protection hidden="1"/>
    </xf>
    <xf numFmtId="166" fontId="0" fillId="0" borderId="0" xfId="0" applyNumberFormat="1" applyAlignment="1" applyProtection="1">
      <alignment horizontal="left"/>
      <protection locked="0" hidden="1"/>
    </xf>
    <xf numFmtId="167" fontId="7" fillId="0" borderId="0" xfId="0" applyNumberFormat="1" applyFont="1" applyAlignment="1" applyProtection="1">
      <alignment horizontal="left"/>
      <protection hidden="1"/>
    </xf>
    <xf numFmtId="166" fontId="0" fillId="0" borderId="0" xfId="0" applyNumberFormat="1" applyAlignment="1" applyProtection="1">
      <alignment horizontal="left"/>
      <protection hidden="1"/>
    </xf>
    <xf numFmtId="0" fontId="0" fillId="0" borderId="0" xfId="0" applyProtection="1">
      <protection hidden="1"/>
    </xf>
    <xf numFmtId="0" fontId="0" fillId="0" borderId="4" xfId="0" applyBorder="1" applyAlignment="1" applyProtection="1">
      <alignment horizontal="left"/>
      <protection hidden="1"/>
    </xf>
    <xf numFmtId="166" fontId="0" fillId="0" borderId="4" xfId="0" applyNumberFormat="1" applyBorder="1" applyAlignment="1" applyProtection="1">
      <alignment horizontal="center"/>
      <protection hidden="1"/>
    </xf>
    <xf numFmtId="166" fontId="0" fillId="0" borderId="5" xfId="0" applyNumberFormat="1" applyBorder="1" applyAlignment="1" applyProtection="1">
      <alignment horizontal="right"/>
      <protection hidden="1"/>
    </xf>
    <xf numFmtId="2" fontId="0" fillId="0" borderId="5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0" fillId="0" borderId="4" xfId="0" applyBorder="1" applyAlignment="1" applyProtection="1">
      <protection hidden="1"/>
    </xf>
    <xf numFmtId="0" fontId="0" fillId="0" borderId="5" xfId="0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left"/>
      <protection hidden="1"/>
    </xf>
    <xf numFmtId="0" fontId="0" fillId="4" borderId="4" xfId="0" applyFill="1" applyBorder="1" applyAlignment="1" applyProtection="1">
      <alignment horizontal="center"/>
      <protection locked="0" hidden="1"/>
    </xf>
    <xf numFmtId="166" fontId="0" fillId="4" borderId="5" xfId="0" applyNumberFormat="1" applyFill="1" applyBorder="1" applyAlignment="1" applyProtection="1">
      <alignment horizontal="right"/>
      <protection hidden="1"/>
    </xf>
    <xf numFmtId="0" fontId="0" fillId="4" borderId="0" xfId="0" applyFill="1" applyProtection="1">
      <protection hidden="1"/>
    </xf>
    <xf numFmtId="2" fontId="0" fillId="4" borderId="5" xfId="0" applyNumberFormat="1" applyFill="1" applyBorder="1" applyAlignment="1" applyProtection="1">
      <alignment horizontal="center"/>
      <protection hidden="1"/>
    </xf>
    <xf numFmtId="0" fontId="0" fillId="0" borderId="0" xfId="0" applyNumberFormat="1" applyAlignment="1" applyProtection="1">
      <alignment horizontal="center"/>
    </xf>
    <xf numFmtId="0" fontId="5" fillId="0" borderId="0" xfId="0" applyFont="1" applyProtection="1">
      <protection hidden="1"/>
    </xf>
    <xf numFmtId="0" fontId="1" fillId="0" borderId="0" xfId="0" applyFont="1" applyAlignment="1" applyProtection="1">
      <protection hidden="1"/>
    </xf>
    <xf numFmtId="0" fontId="1" fillId="0" borderId="0" xfId="0" applyFont="1" applyProtection="1">
      <protection hidden="1"/>
    </xf>
    <xf numFmtId="0" fontId="0" fillId="0" borderId="0" xfId="0" applyAlignment="1" applyProtection="1">
      <protection hidden="1"/>
    </xf>
    <xf numFmtId="0" fontId="2" fillId="0" borderId="6" xfId="0" applyFont="1" applyBorder="1" applyProtection="1">
      <protection hidden="1"/>
    </xf>
    <xf numFmtId="0" fontId="2" fillId="0" borderId="7" xfId="0" applyFont="1" applyBorder="1" applyAlignment="1" applyProtection="1">
      <alignment wrapText="1"/>
      <protection hidden="1"/>
    </xf>
    <xf numFmtId="0" fontId="2" fillId="0" borderId="7" xfId="0" applyFont="1" applyBorder="1" applyAlignment="1" applyProtection="1">
      <alignment horizontal="center" wrapText="1"/>
      <protection hidden="1"/>
    </xf>
    <xf numFmtId="0" fontId="2" fillId="0" borderId="0" xfId="0" applyFont="1" applyProtection="1">
      <protection hidden="1"/>
    </xf>
    <xf numFmtId="2" fontId="0" fillId="0" borderId="0" xfId="0" applyNumberFormat="1" applyProtection="1">
      <protection hidden="1"/>
    </xf>
    <xf numFmtId="0" fontId="11" fillId="0" borderId="0" xfId="0" applyFont="1" applyProtection="1">
      <protection hidden="1"/>
    </xf>
    <xf numFmtId="0" fontId="0" fillId="0" borderId="15" xfId="0" applyNumberFormat="1" applyBorder="1" applyProtection="1">
      <protection hidden="1"/>
    </xf>
    <xf numFmtId="0" fontId="0" fillId="0" borderId="0" xfId="0" applyAlignment="1" applyProtection="1">
      <alignment horizontal="left"/>
    </xf>
    <xf numFmtId="2" fontId="11" fillId="0" borderId="15" xfId="0" applyNumberFormat="1" applyFont="1" applyBorder="1" applyProtection="1"/>
    <xf numFmtId="0" fontId="3" fillId="0" borderId="2" xfId="0" applyFont="1" applyBorder="1" applyProtection="1"/>
    <xf numFmtId="0" fontId="0" fillId="0" borderId="2" xfId="0" applyBorder="1" applyProtection="1"/>
    <xf numFmtId="168" fontId="9" fillId="0" borderId="2" xfId="0" applyNumberFormat="1" applyFont="1" applyBorder="1" applyProtection="1"/>
    <xf numFmtId="0" fontId="3" fillId="0" borderId="12" xfId="0" applyFont="1" applyBorder="1" applyProtection="1"/>
    <xf numFmtId="0" fontId="0" fillId="0" borderId="12" xfId="0" applyBorder="1" applyProtection="1"/>
    <xf numFmtId="168" fontId="8" fillId="0" borderId="12" xfId="0" applyNumberFormat="1" applyFont="1" applyBorder="1" applyProtection="1"/>
    <xf numFmtId="0" fontId="0" fillId="0" borderId="0" xfId="0" applyAlignment="1" applyProtection="1">
      <alignment textRotation="84" wrapText="1"/>
      <protection hidden="1"/>
    </xf>
    <xf numFmtId="0" fontId="0" fillId="0" borderId="0" xfId="0" applyAlignment="1" applyProtection="1">
      <alignment wrapText="1"/>
    </xf>
    <xf numFmtId="2" fontId="0" fillId="0" borderId="0" xfId="0" applyNumberFormat="1" applyProtection="1">
      <protection locked="0" hidden="1"/>
    </xf>
    <xf numFmtId="0" fontId="0" fillId="0" borderId="0" xfId="0" applyAlignment="1" applyProtection="1">
      <alignment horizontal="left"/>
      <protection locked="0" hidden="1"/>
    </xf>
    <xf numFmtId="0" fontId="2" fillId="0" borderId="16" xfId="0" applyFont="1" applyBorder="1" applyProtection="1">
      <protection hidden="1"/>
    </xf>
    <xf numFmtId="0" fontId="2" fillId="0" borderId="17" xfId="0" applyFont="1" applyBorder="1" applyProtection="1">
      <protection hidden="1"/>
    </xf>
    <xf numFmtId="0" fontId="2" fillId="0" borderId="18" xfId="0" applyFont="1" applyBorder="1" applyAlignment="1" applyProtection="1">
      <alignment wrapText="1"/>
      <protection hidden="1"/>
    </xf>
    <xf numFmtId="0" fontId="2" fillId="0" borderId="18" xfId="0" applyFont="1" applyBorder="1" applyAlignment="1" applyProtection="1">
      <alignment horizontal="center" wrapText="1"/>
      <protection hidden="1"/>
    </xf>
    <xf numFmtId="0" fontId="2" fillId="0" borderId="18" xfId="0" applyFont="1" applyFill="1" applyBorder="1" applyAlignment="1" applyProtection="1">
      <alignment horizontal="center" wrapText="1"/>
      <protection hidden="1"/>
    </xf>
    <xf numFmtId="0" fontId="0" fillId="0" borderId="0" xfId="0" applyBorder="1" applyProtection="1">
      <protection hidden="1"/>
    </xf>
    <xf numFmtId="2" fontId="0" fillId="0" borderId="0" xfId="0" applyNumberFormat="1" applyBorder="1" applyProtection="1">
      <protection hidden="1"/>
    </xf>
    <xf numFmtId="0" fontId="14" fillId="0" borderId="0" xfId="0" applyFont="1" applyAlignment="1" applyProtection="1">
      <protection hidden="1"/>
    </xf>
    <xf numFmtId="169" fontId="0" fillId="0" borderId="0" xfId="0" applyNumberFormat="1" applyProtection="1">
      <protection locked="0"/>
    </xf>
    <xf numFmtId="0" fontId="13" fillId="0" borderId="0" xfId="0" applyFont="1" applyAlignment="1" applyProtection="1"/>
    <xf numFmtId="168" fontId="0" fillId="0" borderId="0" xfId="0" applyNumberFormat="1" applyAlignment="1" applyProtection="1"/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15" fillId="0" borderId="4" xfId="0" applyFont="1" applyFill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0" fillId="0" borderId="4" xfId="0" applyFont="1" applyFill="1" applyBorder="1" applyAlignment="1" applyProtection="1">
      <alignment horizontal="left"/>
      <protection hidden="1"/>
    </xf>
    <xf numFmtId="0" fontId="10" fillId="0" borderId="4" xfId="0" applyFont="1" applyFill="1" applyBorder="1" applyAlignment="1" applyProtection="1">
      <alignment horizontal="center"/>
      <protection locked="0" hidden="1"/>
    </xf>
    <xf numFmtId="166" fontId="10" fillId="0" borderId="4" xfId="0" applyNumberFormat="1" applyFont="1" applyFill="1" applyBorder="1" applyAlignment="1" applyProtection="1">
      <alignment horizontal="center"/>
      <protection hidden="1"/>
    </xf>
    <xf numFmtId="166" fontId="10" fillId="0" borderId="5" xfId="0" applyNumberFormat="1" applyFont="1" applyFill="1" applyBorder="1" applyAlignment="1" applyProtection="1">
      <alignment horizontal="right"/>
      <protection hidden="1"/>
    </xf>
    <xf numFmtId="0" fontId="10" fillId="0" borderId="0" xfId="0" applyFont="1" applyFill="1" applyProtection="1">
      <protection hidden="1"/>
    </xf>
    <xf numFmtId="0" fontId="10" fillId="0" borderId="14" xfId="0" applyFont="1" applyFill="1" applyBorder="1" applyAlignment="1" applyProtection="1">
      <alignment horizontal="center"/>
      <protection hidden="1"/>
    </xf>
    <xf numFmtId="2" fontId="10" fillId="0" borderId="5" xfId="0" applyNumberFormat="1" applyFont="1" applyFill="1" applyBorder="1" applyAlignment="1" applyProtection="1">
      <alignment horizontal="center"/>
      <protection hidden="1"/>
    </xf>
    <xf numFmtId="0" fontId="10" fillId="0" borderId="5" xfId="0" applyFont="1" applyFill="1" applyBorder="1" applyAlignment="1" applyProtection="1">
      <alignment horizontal="center"/>
      <protection locked="0" hidden="1"/>
    </xf>
    <xf numFmtId="0" fontId="10" fillId="0" borderId="4" xfId="0" applyFont="1" applyFill="1" applyBorder="1" applyAlignment="1" applyProtection="1">
      <protection hidden="1"/>
    </xf>
    <xf numFmtId="164" fontId="0" fillId="0" borderId="0" xfId="0" applyNumberFormat="1" applyBorder="1" applyProtection="1">
      <protection hidden="1"/>
    </xf>
    <xf numFmtId="164" fontId="0" fillId="0" borderId="0" xfId="0" applyNumberFormat="1" applyFill="1" applyBorder="1" applyProtection="1">
      <protection hidden="1"/>
    </xf>
    <xf numFmtId="4" fontId="0" fillId="0" borderId="0" xfId="0" applyNumberFormat="1" applyAlignment="1" applyProtection="1">
      <protection hidden="1"/>
    </xf>
    <xf numFmtId="4" fontId="0" fillId="0" borderId="0" xfId="0" applyNumberFormat="1" applyFill="1" applyBorder="1" applyAlignment="1" applyProtection="1">
      <protection hidden="1"/>
    </xf>
    <xf numFmtId="0" fontId="2" fillId="0" borderId="0" xfId="0" applyFont="1" applyProtection="1">
      <protection locked="0" hidden="1"/>
    </xf>
    <xf numFmtId="0" fontId="0" fillId="0" borderId="0" xfId="0" applyAlignment="1" applyProtection="1">
      <alignment textRotation="84" wrapText="1"/>
      <protection locked="0" hidden="1"/>
    </xf>
    <xf numFmtId="0" fontId="2" fillId="0" borderId="7" xfId="0" applyFont="1" applyBorder="1" applyAlignment="1" applyProtection="1">
      <alignment wrapText="1"/>
      <protection locked="0" hidden="1"/>
    </xf>
    <xf numFmtId="0" fontId="2" fillId="0" borderId="7" xfId="0" applyFont="1" applyFill="1" applyBorder="1" applyAlignment="1" applyProtection="1">
      <alignment horizontal="center" wrapText="1"/>
      <protection locked="0" hidden="1"/>
    </xf>
    <xf numFmtId="14" fontId="1" fillId="0" borderId="0" xfId="0" applyNumberFormat="1" applyFont="1" applyAlignment="1" applyProtection="1">
      <alignment horizontal="left"/>
      <protection locked="0" hidden="1"/>
    </xf>
    <xf numFmtId="2" fontId="0" fillId="0" borderId="0" xfId="0" applyNumberFormat="1" applyFill="1" applyProtection="1">
      <protection hidden="1"/>
    </xf>
    <xf numFmtId="0" fontId="17" fillId="6" borderId="0" xfId="0" applyFont="1" applyFill="1" applyAlignment="1">
      <alignment vertical="center"/>
    </xf>
    <xf numFmtId="0" fontId="16" fillId="6" borderId="0" xfId="0" applyFont="1" applyFill="1" applyBorder="1" applyAlignment="1">
      <alignment horizontal="center" vertical="center"/>
    </xf>
    <xf numFmtId="0" fontId="17" fillId="6" borderId="0" xfId="0" applyFont="1" applyFill="1" applyBorder="1"/>
    <xf numFmtId="0" fontId="17" fillId="6" borderId="0" xfId="0" applyFont="1" applyFill="1"/>
    <xf numFmtId="0" fontId="18" fillId="6" borderId="22" xfId="0" applyFont="1" applyFill="1" applyBorder="1" applyAlignment="1">
      <alignment horizontal="left" vertical="center"/>
    </xf>
    <xf numFmtId="0" fontId="19" fillId="6" borderId="0" xfId="0" applyFont="1" applyFill="1" applyBorder="1"/>
    <xf numFmtId="0" fontId="18" fillId="6" borderId="0" xfId="0" applyFont="1" applyFill="1" applyBorder="1"/>
    <xf numFmtId="0" fontId="19" fillId="6" borderId="0" xfId="0" applyFont="1" applyFill="1"/>
    <xf numFmtId="0" fontId="18" fillId="6" borderId="0" xfId="0" applyFont="1" applyFill="1" applyBorder="1" applyAlignment="1">
      <alignment horizontal="left"/>
    </xf>
    <xf numFmtId="0" fontId="18" fillId="6" borderId="24" xfId="0" applyFont="1" applyFill="1" applyBorder="1"/>
    <xf numFmtId="0" fontId="17" fillId="6" borderId="23" xfId="0" applyFont="1" applyFill="1" applyBorder="1"/>
    <xf numFmtId="0" fontId="17" fillId="6" borderId="13" xfId="0" applyFont="1" applyFill="1" applyBorder="1"/>
    <xf numFmtId="0" fontId="20" fillId="6" borderId="22" xfId="0" applyFont="1" applyFill="1" applyBorder="1" applyAlignment="1">
      <alignment horizontal="left" vertical="center"/>
    </xf>
    <xf numFmtId="0" fontId="20" fillId="6" borderId="22" xfId="0" applyFont="1" applyFill="1" applyBorder="1" applyAlignment="1">
      <alignment horizontal="center" vertical="center"/>
    </xf>
    <xf numFmtId="0" fontId="18" fillId="6" borderId="22" xfId="0" applyFont="1" applyFill="1" applyBorder="1"/>
    <xf numFmtId="0" fontId="18" fillId="6" borderId="23" xfId="0" applyFont="1" applyFill="1" applyBorder="1"/>
    <xf numFmtId="0" fontId="20" fillId="6" borderId="13" xfId="0" applyFont="1" applyFill="1" applyBorder="1"/>
    <xf numFmtId="0" fontId="20" fillId="6" borderId="0" xfId="0" applyFont="1" applyFill="1" applyBorder="1"/>
    <xf numFmtId="0" fontId="20" fillId="6" borderId="0" xfId="0" applyFont="1" applyFill="1"/>
    <xf numFmtId="0" fontId="17" fillId="6" borderId="22" xfId="0" applyFont="1" applyFill="1" applyBorder="1" applyAlignment="1">
      <alignment horizontal="center"/>
    </xf>
    <xf numFmtId="0" fontId="17" fillId="6" borderId="22" xfId="0" applyFont="1" applyFill="1" applyBorder="1" applyAlignment="1">
      <alignment horizontal="left"/>
    </xf>
    <xf numFmtId="14" fontId="17" fillId="6" borderId="22" xfId="0" applyNumberFormat="1" applyFont="1" applyFill="1" applyBorder="1" applyAlignment="1">
      <alignment horizontal="center"/>
    </xf>
    <xf numFmtId="0" fontId="17" fillId="6" borderId="2" xfId="0" applyFont="1" applyFill="1" applyBorder="1"/>
    <xf numFmtId="0" fontId="17" fillId="6" borderId="25" xfId="0" applyFont="1" applyFill="1" applyBorder="1"/>
    <xf numFmtId="0" fontId="20" fillId="6" borderId="0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vertical="center"/>
    </xf>
    <xf numFmtId="0" fontId="18" fillId="6" borderId="22" xfId="0" applyFont="1" applyFill="1" applyBorder="1" applyAlignment="1">
      <alignment horizontal="left"/>
    </xf>
    <xf numFmtId="0" fontId="20" fillId="6" borderId="23" xfId="0" applyFont="1" applyFill="1" applyBorder="1" applyAlignment="1">
      <alignment vertical="center"/>
    </xf>
    <xf numFmtId="14" fontId="18" fillId="6" borderId="22" xfId="0" applyNumberFormat="1" applyFont="1" applyFill="1" applyBorder="1" applyAlignment="1">
      <alignment horizontal="right" vertical="center"/>
    </xf>
    <xf numFmtId="4" fontId="17" fillId="6" borderId="22" xfId="0" applyNumberFormat="1" applyFont="1" applyFill="1" applyBorder="1" applyAlignment="1"/>
    <xf numFmtId="4" fontId="17" fillId="6" borderId="11" xfId="0" applyNumberFormat="1" applyFont="1" applyFill="1" applyBorder="1" applyAlignment="1"/>
    <xf numFmtId="0" fontId="20" fillId="6" borderId="9" xfId="0" applyFont="1" applyFill="1" applyBorder="1" applyAlignment="1">
      <alignment horizontal="center" vertical="center"/>
    </xf>
    <xf numFmtId="14" fontId="20" fillId="6" borderId="9" xfId="0" applyNumberFormat="1" applyFont="1" applyFill="1" applyBorder="1" applyAlignment="1">
      <alignment horizontal="center" vertical="center"/>
    </xf>
    <xf numFmtId="14" fontId="20" fillId="6" borderId="22" xfId="0" applyNumberFormat="1" applyFont="1" applyFill="1" applyBorder="1" applyAlignment="1">
      <alignment horizontal="center" vertical="center"/>
    </xf>
    <xf numFmtId="166" fontId="18" fillId="6" borderId="23" xfId="0" applyNumberFormat="1" applyFont="1" applyFill="1" applyBorder="1"/>
    <xf numFmtId="166" fontId="18" fillId="6" borderId="22" xfId="0" applyNumberFormat="1" applyFont="1" applyFill="1" applyBorder="1"/>
    <xf numFmtId="0" fontId="18" fillId="6" borderId="22" xfId="0" applyFont="1" applyFill="1" applyBorder="1" applyAlignment="1">
      <alignment horizontal="center" vertical="center"/>
    </xf>
    <xf numFmtId="14" fontId="18" fillId="6" borderId="22" xfId="0" applyNumberFormat="1" applyFont="1" applyFill="1" applyBorder="1" applyAlignment="1">
      <alignment horizontal="center" vertical="center"/>
    </xf>
    <xf numFmtId="0" fontId="19" fillId="6" borderId="22" xfId="0" applyFont="1" applyFill="1" applyBorder="1"/>
    <xf numFmtId="0" fontId="0" fillId="0" borderId="0" xfId="0" applyBorder="1" applyProtection="1">
      <protection locked="0"/>
    </xf>
    <xf numFmtId="166" fontId="0" fillId="0" borderId="0" xfId="0" applyNumberFormat="1" applyBorder="1" applyProtection="1">
      <protection locked="0"/>
    </xf>
    <xf numFmtId="168" fontId="0" fillId="0" borderId="0" xfId="0" applyNumberFormat="1" applyBorder="1" applyProtection="1">
      <protection locked="0"/>
    </xf>
    <xf numFmtId="168" fontId="0" fillId="0" borderId="0" xfId="0" applyNumberFormat="1" applyBorder="1" applyProtection="1"/>
    <xf numFmtId="171" fontId="0" fillId="0" borderId="0" xfId="0" applyNumberFormat="1" applyBorder="1" applyProtection="1"/>
    <xf numFmtId="0" fontId="15" fillId="0" borderId="0" xfId="0" applyFont="1"/>
    <xf numFmtId="0" fontId="0" fillId="0" borderId="0" xfId="0" applyFont="1"/>
    <xf numFmtId="14" fontId="0" fillId="0" borderId="0" xfId="0" applyNumberFormat="1" applyProtection="1">
      <protection locked="0" hidden="1"/>
    </xf>
    <xf numFmtId="0" fontId="0" fillId="0" borderId="0" xfId="0" applyBorder="1" applyProtection="1">
      <protection locked="0" hidden="1"/>
    </xf>
    <xf numFmtId="0" fontId="1" fillId="0" borderId="0" xfId="0" applyFont="1" applyBorder="1" applyProtection="1">
      <protection hidden="1"/>
    </xf>
    <xf numFmtId="170" fontId="0" fillId="0" borderId="0" xfId="0" applyNumberFormat="1" applyBorder="1" applyProtection="1">
      <protection locked="0" hidden="1"/>
    </xf>
    <xf numFmtId="170" fontId="0" fillId="0" borderId="0" xfId="0" applyNumberFormat="1" applyBorder="1" applyProtection="1">
      <protection hidden="1"/>
    </xf>
    <xf numFmtId="0" fontId="0" fillId="0" borderId="0" xfId="0" applyBorder="1" applyAlignment="1" applyProtection="1">
      <protection hidden="1"/>
    </xf>
    <xf numFmtId="0" fontId="0" fillId="0" borderId="5" xfId="0" applyBorder="1" applyProtection="1">
      <protection hidden="1"/>
    </xf>
    <xf numFmtId="0" fontId="0" fillId="7" borderId="0" xfId="0" applyFill="1" applyAlignment="1" applyProtection="1">
      <alignment horizontal="center"/>
    </xf>
    <xf numFmtId="0" fontId="0" fillId="7" borderId="0" xfId="0" applyFill="1" applyProtection="1"/>
    <xf numFmtId="166" fontId="0" fillId="7" borderId="0" xfId="0" applyNumberFormat="1" applyFill="1" applyBorder="1" applyAlignment="1" applyProtection="1">
      <alignment horizontal="center"/>
    </xf>
    <xf numFmtId="0" fontId="0" fillId="7" borderId="0" xfId="0" applyFill="1" applyBorder="1" applyAlignment="1" applyProtection="1">
      <alignment horizontal="center"/>
    </xf>
    <xf numFmtId="2" fontId="0" fillId="0" borderId="8" xfId="0" applyNumberFormat="1" applyBorder="1" applyProtection="1">
      <protection locked="0" hidden="1"/>
    </xf>
    <xf numFmtId="2" fontId="0" fillId="0" borderId="5" xfId="0" applyNumberFormat="1" applyBorder="1" applyAlignment="1" applyProtection="1">
      <alignment horizontal="center"/>
      <protection locked="0" hidden="1"/>
    </xf>
    <xf numFmtId="2" fontId="0" fillId="0" borderId="5" xfId="0" applyNumberFormat="1" applyBorder="1" applyProtection="1">
      <protection locked="0" hidden="1"/>
    </xf>
    <xf numFmtId="171" fontId="0" fillId="0" borderId="0" xfId="0" applyNumberFormat="1" applyProtection="1"/>
    <xf numFmtId="168" fontId="0" fillId="0" borderId="2" xfId="0" applyNumberFormat="1" applyBorder="1" applyProtection="1"/>
    <xf numFmtId="168" fontId="6" fillId="0" borderId="0" xfId="0" applyNumberFormat="1" applyFont="1" applyBorder="1" applyProtection="1"/>
    <xf numFmtId="9" fontId="0" fillId="0" borderId="0" xfId="0" applyNumberFormat="1" applyProtection="1"/>
    <xf numFmtId="0" fontId="1" fillId="0" borderId="0" xfId="0" applyFont="1" applyBorder="1" applyAlignment="1" applyProtection="1">
      <alignment wrapText="1"/>
      <protection hidden="1"/>
    </xf>
    <xf numFmtId="0" fontId="0" fillId="0" borderId="26" xfId="0" applyBorder="1" applyAlignment="1" applyProtection="1">
      <alignment horizontal="center"/>
      <protection hidden="1"/>
    </xf>
    <xf numFmtId="2" fontId="0" fillId="0" borderId="9" xfId="0" applyNumberFormat="1" applyBorder="1" applyAlignment="1" applyProtection="1">
      <alignment horizontal="center"/>
      <protection hidden="1"/>
    </xf>
    <xf numFmtId="166" fontId="0" fillId="0" borderId="5" xfId="0" applyNumberForma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locked="0" hidden="1"/>
    </xf>
    <xf numFmtId="0" fontId="0" fillId="0" borderId="0" xfId="0" applyAlignment="1" applyProtection="1">
      <alignment horizontal="center"/>
    </xf>
    <xf numFmtId="14" fontId="0" fillId="0" borderId="0" xfId="0" applyNumberFormat="1" applyAlignment="1" applyProtection="1">
      <alignment horizontal="left"/>
      <protection locked="0" hidden="1"/>
    </xf>
    <xf numFmtId="0" fontId="0" fillId="0" borderId="0" xfId="0" applyAlignment="1" applyProtection="1">
      <alignment horizontal="left"/>
      <protection locked="0" hidden="1"/>
    </xf>
    <xf numFmtId="14" fontId="0" fillId="0" borderId="0" xfId="0" applyNumberFormat="1" applyAlignment="1" applyProtection="1">
      <alignment horizontal="left"/>
      <protection locked="0" hidden="1"/>
    </xf>
    <xf numFmtId="167" fontId="0" fillId="0" borderId="0" xfId="0" applyNumberFormat="1" applyFont="1" applyFill="1" applyAlignment="1" applyProtection="1">
      <alignment horizontal="left"/>
      <protection hidden="1"/>
    </xf>
    <xf numFmtId="0" fontId="0" fillId="4" borderId="8" xfId="0" applyFill="1" applyBorder="1" applyAlignment="1" applyProtection="1">
      <alignment horizontal="center"/>
      <protection locked="0" hidden="1"/>
    </xf>
    <xf numFmtId="0" fontId="0" fillId="0" borderId="5" xfId="0" applyFill="1" applyBorder="1" applyAlignment="1" applyProtection="1">
      <alignment horizontal="center"/>
      <protection locked="0" hidden="1"/>
    </xf>
    <xf numFmtId="0" fontId="0" fillId="0" borderId="8" xfId="0" applyFill="1" applyBorder="1" applyAlignment="1" applyProtection="1">
      <alignment horizontal="center"/>
      <protection locked="0" hidden="1"/>
    </xf>
    <xf numFmtId="0" fontId="0" fillId="0" borderId="4" xfId="0" applyFill="1" applyBorder="1" applyAlignment="1" applyProtection="1">
      <alignment horizontal="center"/>
      <protection locked="0" hidden="1"/>
    </xf>
    <xf numFmtId="0" fontId="0" fillId="7" borderId="8" xfId="0" applyFill="1" applyBorder="1" applyAlignment="1" applyProtection="1">
      <alignment horizontal="center"/>
      <protection locked="0" hidden="1"/>
    </xf>
    <xf numFmtId="0" fontId="10" fillId="7" borderId="0" xfId="0" applyFont="1" applyFill="1" applyAlignment="1" applyProtection="1">
      <alignment horizontal="center"/>
      <protection locked="0" hidden="1"/>
    </xf>
    <xf numFmtId="0" fontId="0" fillId="0" borderId="0" xfId="0" applyAlignment="1" applyProtection="1">
      <alignment horizontal="center"/>
    </xf>
    <xf numFmtId="165" fontId="0" fillId="0" borderId="0" xfId="0" applyNumberFormat="1" applyAlignment="1" applyProtection="1"/>
    <xf numFmtId="0" fontId="0" fillId="7" borderId="0" xfId="0" applyNumberFormat="1" applyFill="1" applyBorder="1" applyAlignment="1" applyProtection="1"/>
    <xf numFmtId="0" fontId="0" fillId="0" borderId="0" xfId="0" applyNumberFormat="1" applyFill="1" applyBorder="1" applyAlignment="1" applyProtection="1"/>
    <xf numFmtId="4" fontId="0" fillId="0" borderId="0" xfId="0" applyNumberFormat="1" applyAlignment="1" applyProtection="1"/>
    <xf numFmtId="0" fontId="11" fillId="0" borderId="0" xfId="0" applyFont="1" applyAlignment="1" applyProtection="1"/>
    <xf numFmtId="4" fontId="0" fillId="0" borderId="0" xfId="0" applyNumberFormat="1" applyBorder="1" applyAlignment="1" applyProtection="1"/>
    <xf numFmtId="4" fontId="0" fillId="0" borderId="0" xfId="0" applyNumberFormat="1" applyFill="1" applyBorder="1" applyAlignment="1" applyProtection="1"/>
    <xf numFmtId="0" fontId="0" fillId="0" borderId="0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locked="0"/>
    </xf>
    <xf numFmtId="0" fontId="5" fillId="0" borderId="0" xfId="0" applyFont="1" applyProtection="1">
      <protection locked="0"/>
    </xf>
    <xf numFmtId="14" fontId="0" fillId="0" borderId="0" xfId="0" applyNumberFormat="1" applyProtection="1">
      <protection locked="0"/>
    </xf>
    <xf numFmtId="14" fontId="0" fillId="0" borderId="0" xfId="0" applyNumberFormat="1" applyAlignment="1" applyProtection="1">
      <alignment horizontal="left"/>
      <protection locked="0"/>
    </xf>
    <xf numFmtId="0" fontId="2" fillId="0" borderId="16" xfId="0" applyFont="1" applyBorder="1" applyProtection="1">
      <protection locked="0"/>
    </xf>
    <xf numFmtId="0" fontId="0" fillId="0" borderId="5" xfId="0" applyFill="1" applyBorder="1" applyProtection="1">
      <protection locked="0"/>
    </xf>
    <xf numFmtId="0" fontId="10" fillId="0" borderId="4" xfId="0" applyFont="1" applyFill="1" applyBorder="1" applyAlignment="1" applyProtection="1">
      <alignment horizontal="left"/>
      <protection locked="0"/>
    </xf>
    <xf numFmtId="0" fontId="0" fillId="0" borderId="5" xfId="0" applyBorder="1" applyProtection="1">
      <protection locked="0"/>
    </xf>
    <xf numFmtId="0" fontId="1" fillId="0" borderId="0" xfId="0" applyFont="1" applyAlignment="1" applyProtection="1"/>
    <xf numFmtId="166" fontId="0" fillId="0" borderId="0" xfId="0" applyNumberFormat="1" applyProtection="1"/>
    <xf numFmtId="0" fontId="14" fillId="0" borderId="0" xfId="0" applyFont="1" applyAlignment="1" applyProtection="1"/>
    <xf numFmtId="2" fontId="0" fillId="0" borderId="0" xfId="0" applyNumberFormat="1" applyProtection="1"/>
    <xf numFmtId="166" fontId="7" fillId="0" borderId="0" xfId="0" applyNumberFormat="1" applyFont="1" applyProtection="1"/>
    <xf numFmtId="2" fontId="0" fillId="0" borderId="0" xfId="0" applyNumberFormat="1" applyFont="1" applyFill="1" applyProtection="1"/>
    <xf numFmtId="166" fontId="0" fillId="0" borderId="0" xfId="0" applyNumberFormat="1" applyAlignment="1" applyProtection="1">
      <alignment horizontal="left"/>
    </xf>
    <xf numFmtId="167" fontId="7" fillId="0" borderId="0" xfId="0" applyNumberFormat="1" applyFont="1" applyAlignment="1" applyProtection="1">
      <alignment horizontal="left"/>
    </xf>
    <xf numFmtId="0" fontId="1" fillId="0" borderId="0" xfId="0" applyFont="1" applyProtection="1"/>
    <xf numFmtId="0" fontId="2" fillId="0" borderId="6" xfId="0" applyFont="1" applyBorder="1" applyProtection="1"/>
    <xf numFmtId="0" fontId="2" fillId="0" borderId="7" xfId="0" applyFont="1" applyBorder="1" applyAlignment="1" applyProtection="1">
      <alignment wrapText="1"/>
    </xf>
    <xf numFmtId="0" fontId="2" fillId="0" borderId="7" xfId="0" applyFont="1" applyBorder="1" applyAlignment="1" applyProtection="1">
      <alignment horizontal="center" wrapText="1"/>
    </xf>
    <xf numFmtId="0" fontId="2" fillId="0" borderId="7" xfId="0" applyFont="1" applyFill="1" applyBorder="1" applyAlignment="1" applyProtection="1">
      <alignment horizontal="center" wrapText="1"/>
    </xf>
    <xf numFmtId="0" fontId="0" fillId="0" borderId="0" xfId="0" applyAlignment="1" applyProtection="1">
      <alignment textRotation="84" wrapText="1"/>
    </xf>
    <xf numFmtId="0" fontId="10" fillId="0" borderId="4" xfId="0" applyFont="1" applyFill="1" applyBorder="1" applyAlignment="1" applyProtection="1">
      <alignment horizontal="left"/>
    </xf>
    <xf numFmtId="0" fontId="0" fillId="4" borderId="4" xfId="0" applyFill="1" applyBorder="1" applyAlignment="1" applyProtection="1">
      <alignment horizontal="center"/>
    </xf>
    <xf numFmtId="166" fontId="10" fillId="0" borderId="4" xfId="0" applyNumberFormat="1" applyFont="1" applyFill="1" applyBorder="1" applyAlignment="1" applyProtection="1">
      <alignment horizontal="center"/>
    </xf>
    <xf numFmtId="166" fontId="10" fillId="0" borderId="5" xfId="0" applyNumberFormat="1" applyFont="1" applyFill="1" applyBorder="1" applyAlignment="1" applyProtection="1">
      <alignment horizontal="right"/>
    </xf>
    <xf numFmtId="0" fontId="0" fillId="4" borderId="0" xfId="0" applyFill="1" applyProtection="1"/>
    <xf numFmtId="0" fontId="10" fillId="0" borderId="14" xfId="0" applyFont="1" applyFill="1" applyBorder="1" applyAlignment="1" applyProtection="1">
      <alignment horizontal="center"/>
    </xf>
    <xf numFmtId="2" fontId="0" fillId="4" borderId="5" xfId="0" applyNumberFormat="1" applyFill="1" applyBorder="1" applyAlignment="1" applyProtection="1">
      <alignment horizontal="center"/>
    </xf>
    <xf numFmtId="0" fontId="15" fillId="0" borderId="4" xfId="0" applyFont="1" applyFill="1" applyBorder="1" applyAlignment="1" applyProtection="1">
      <alignment horizontal="center"/>
    </xf>
    <xf numFmtId="0" fontId="10" fillId="0" borderId="4" xfId="0" applyFont="1" applyFill="1" applyBorder="1" applyAlignment="1" applyProtection="1">
      <alignment horizontal="center"/>
    </xf>
    <xf numFmtId="0" fontId="10" fillId="0" borderId="0" xfId="0" applyFont="1" applyFill="1" applyProtection="1"/>
    <xf numFmtId="2" fontId="10" fillId="0" borderId="5" xfId="0" applyNumberFormat="1" applyFont="1" applyFill="1" applyBorder="1" applyAlignment="1" applyProtection="1">
      <alignment horizontal="center"/>
    </xf>
    <xf numFmtId="2" fontId="0" fillId="0" borderId="0" xfId="0" applyNumberFormat="1" applyBorder="1" applyAlignment="1" applyProtection="1">
      <alignment horizontal="center"/>
      <protection hidden="1"/>
    </xf>
    <xf numFmtId="0" fontId="0" fillId="4" borderId="4" xfId="0" applyFill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8" xfId="0" applyFill="1" applyBorder="1" applyProtection="1">
      <protection locked="0"/>
    </xf>
    <xf numFmtId="0" fontId="1" fillId="0" borderId="0" xfId="0" applyFont="1" applyBorder="1" applyAlignment="1" applyProtection="1">
      <protection hidden="1"/>
    </xf>
    <xf numFmtId="0" fontId="0" fillId="0" borderId="8" xfId="0" applyBorder="1" applyProtection="1">
      <protection hidden="1"/>
    </xf>
    <xf numFmtId="0" fontId="0" fillId="0" borderId="2" xfId="0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locked="0" hidden="1"/>
    </xf>
    <xf numFmtId="2" fontId="0" fillId="0" borderId="0" xfId="0" applyNumberFormat="1" applyBorder="1" applyProtection="1">
      <protection locked="0" hidden="1"/>
    </xf>
    <xf numFmtId="0" fontId="0" fillId="0" borderId="5" xfId="0" applyBorder="1" applyProtection="1"/>
    <xf numFmtId="0" fontId="1" fillId="0" borderId="20" xfId="0" applyFont="1" applyBorder="1" applyProtection="1"/>
    <xf numFmtId="0" fontId="22" fillId="0" borderId="20" xfId="0" applyFont="1" applyBorder="1" applyProtection="1">
      <protection hidden="1"/>
    </xf>
    <xf numFmtId="0" fontId="22" fillId="0" borderId="20" xfId="0" applyFont="1" applyBorder="1" applyProtection="1">
      <protection locked="0" hidden="1"/>
    </xf>
    <xf numFmtId="0" fontId="0" fillId="0" borderId="21" xfId="0" applyBorder="1" applyProtection="1"/>
    <xf numFmtId="0" fontId="1" fillId="0" borderId="21" xfId="0" applyFont="1" applyBorder="1" applyAlignment="1" applyProtection="1">
      <alignment horizontal="center" wrapText="1"/>
      <protection hidden="1"/>
    </xf>
    <xf numFmtId="0" fontId="0" fillId="0" borderId="21" xfId="0" applyBorder="1" applyProtection="1">
      <protection locked="0" hidden="1"/>
    </xf>
    <xf numFmtId="0" fontId="1" fillId="0" borderId="0" xfId="0" applyFont="1" applyBorder="1" applyProtection="1"/>
    <xf numFmtId="0" fontId="1" fillId="0" borderId="0" xfId="0" applyFont="1" applyBorder="1" applyProtection="1">
      <protection locked="0"/>
    </xf>
    <xf numFmtId="0" fontId="1" fillId="0" borderId="0" xfId="0" applyFont="1" applyBorder="1" applyAlignment="1" applyProtection="1">
      <alignment wrapText="1"/>
    </xf>
    <xf numFmtId="0" fontId="1" fillId="0" borderId="0" xfId="0" applyFont="1" applyBorder="1" applyAlignment="1" applyProtection="1"/>
    <xf numFmtId="170" fontId="0" fillId="0" borderId="0" xfId="0" applyNumberFormat="1" applyBorder="1" applyProtection="1">
      <protection locked="0"/>
    </xf>
    <xf numFmtId="166" fontId="0" fillId="0" borderId="4" xfId="0" applyNumberFormat="1" applyBorder="1" applyAlignment="1" applyProtection="1">
      <alignment horizontal="right"/>
      <protection hidden="1"/>
    </xf>
    <xf numFmtId="166" fontId="10" fillId="0" borderId="0" xfId="0" applyNumberFormat="1" applyFont="1" applyFill="1" applyBorder="1" applyAlignment="1" applyProtection="1">
      <alignment horizontal="center"/>
      <protection hidden="1"/>
    </xf>
    <xf numFmtId="166" fontId="10" fillId="0" borderId="0" xfId="0" applyNumberFormat="1" applyFont="1" applyFill="1" applyBorder="1" applyAlignment="1" applyProtection="1">
      <alignment horizontal="right"/>
      <protection hidden="1"/>
    </xf>
    <xf numFmtId="0" fontId="10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Protection="1"/>
    <xf numFmtId="0" fontId="10" fillId="0" borderId="5" xfId="0" applyFont="1" applyBorder="1" applyAlignment="1" applyProtection="1">
      <alignment horizontal="center"/>
      <protection locked="0" hidden="1"/>
    </xf>
    <xf numFmtId="0" fontId="0" fillId="0" borderId="27" xfId="0" applyBorder="1" applyProtection="1">
      <protection locked="0"/>
    </xf>
    <xf numFmtId="0" fontId="0" fillId="0" borderId="5" xfId="0" applyFill="1" applyBorder="1" applyAlignment="1" applyProtection="1">
      <alignment horizontal="center"/>
      <protection locked="0"/>
    </xf>
    <xf numFmtId="0" fontId="10" fillId="0" borderId="5" xfId="0" applyFont="1" applyFill="1" applyBorder="1" applyAlignment="1" applyProtection="1">
      <alignment horizontal="center"/>
    </xf>
    <xf numFmtId="0" fontId="0" fillId="0" borderId="27" xfId="0" applyBorder="1" applyProtection="1"/>
    <xf numFmtId="0" fontId="0" fillId="0" borderId="0" xfId="0" applyAlignment="1" applyProtection="1">
      <alignment horizontal="left"/>
      <protection locked="0" hidden="1"/>
    </xf>
    <xf numFmtId="14" fontId="0" fillId="0" borderId="0" xfId="0" applyNumberFormat="1" applyAlignment="1" applyProtection="1">
      <alignment horizontal="left"/>
      <protection locked="0" hidden="1"/>
    </xf>
    <xf numFmtId="14" fontId="0" fillId="0" borderId="0" xfId="0" applyNumberFormat="1" applyAlignment="1" applyProtection="1">
      <alignment horizontal="center"/>
      <protection locked="0" hidden="1"/>
    </xf>
    <xf numFmtId="0" fontId="0" fillId="0" borderId="0" xfId="0" applyBorder="1"/>
    <xf numFmtId="0" fontId="2" fillId="0" borderId="28" xfId="0" applyFont="1" applyBorder="1" applyAlignment="1">
      <alignment horizontal="center"/>
    </xf>
    <xf numFmtId="0" fontId="0" fillId="0" borderId="5" xfId="0" applyBorder="1"/>
    <xf numFmtId="2" fontId="0" fillId="0" borderId="5" xfId="0" applyNumberFormat="1" applyBorder="1"/>
    <xf numFmtId="2" fontId="0" fillId="0" borderId="3" xfId="0" applyNumberFormat="1" applyBorder="1"/>
    <xf numFmtId="0" fontId="10" fillId="0" borderId="5" xfId="0" applyFont="1" applyFill="1" applyBorder="1" applyAlignment="1" applyProtection="1">
      <alignment horizontal="left"/>
      <protection hidden="1"/>
    </xf>
    <xf numFmtId="166" fontId="10" fillId="0" borderId="5" xfId="0" applyNumberFormat="1" applyFont="1" applyFill="1" applyBorder="1" applyAlignment="1" applyProtection="1">
      <alignment horizontal="center"/>
      <protection hidden="1"/>
    </xf>
    <xf numFmtId="0" fontId="15" fillId="0" borderId="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center" wrapText="1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27" xfId="0" applyFill="1" applyBorder="1" applyAlignment="1" applyProtection="1">
      <alignment horizontal="center"/>
      <protection locked="0" hidden="1"/>
    </xf>
    <xf numFmtId="0" fontId="10" fillId="0" borderId="27" xfId="0" applyFont="1" applyFill="1" applyBorder="1" applyAlignment="1" applyProtection="1">
      <alignment horizontal="left"/>
      <protection hidden="1"/>
    </xf>
    <xf numFmtId="0" fontId="0" fillId="0" borderId="30" xfId="0" applyFill="1" applyBorder="1" applyAlignment="1" applyProtection="1">
      <alignment horizontal="center"/>
      <protection locked="0" hidden="1"/>
    </xf>
    <xf numFmtId="0" fontId="0" fillId="0" borderId="27" xfId="0" applyBorder="1" applyProtection="1">
      <protection hidden="1"/>
    </xf>
    <xf numFmtId="166" fontId="10" fillId="0" borderId="27" xfId="0" applyNumberFormat="1" applyFont="1" applyFill="1" applyBorder="1" applyAlignment="1" applyProtection="1">
      <alignment horizontal="center"/>
      <protection hidden="1"/>
    </xf>
    <xf numFmtId="166" fontId="10" fillId="0" borderId="27" xfId="0" applyNumberFormat="1" applyFont="1" applyFill="1" applyBorder="1" applyAlignment="1" applyProtection="1">
      <alignment horizontal="right"/>
      <protection hidden="1"/>
    </xf>
    <xf numFmtId="0" fontId="0" fillId="0" borderId="31" xfId="0" applyBorder="1" applyProtection="1">
      <protection hidden="1"/>
    </xf>
    <xf numFmtId="0" fontId="0" fillId="0" borderId="27" xfId="0" applyBorder="1" applyAlignment="1" applyProtection="1">
      <alignment horizontal="center"/>
      <protection hidden="1"/>
    </xf>
    <xf numFmtId="0" fontId="10" fillId="0" borderId="30" xfId="0" applyFont="1" applyFill="1" applyBorder="1" applyAlignment="1" applyProtection="1">
      <alignment horizontal="left"/>
      <protection hidden="1"/>
    </xf>
    <xf numFmtId="166" fontId="10" fillId="0" borderId="30" xfId="0" applyNumberFormat="1" applyFont="1" applyFill="1" applyBorder="1" applyAlignment="1" applyProtection="1">
      <alignment horizontal="center"/>
      <protection hidden="1"/>
    </xf>
    <xf numFmtId="0" fontId="10" fillId="0" borderId="0" xfId="0" applyFont="1" applyFill="1" applyBorder="1" applyAlignment="1" applyProtection="1">
      <protection hidden="1"/>
    </xf>
    <xf numFmtId="0" fontId="10" fillId="0" borderId="30" xfId="0" applyFont="1" applyFill="1" applyBorder="1" applyAlignment="1" applyProtection="1">
      <protection hidden="1"/>
    </xf>
    <xf numFmtId="0" fontId="0" fillId="0" borderId="27" xfId="0" applyBorder="1" applyAlignment="1" applyProtection="1">
      <alignment horizontal="center"/>
    </xf>
    <xf numFmtId="2" fontId="10" fillId="0" borderId="0" xfId="0" applyNumberFormat="1" applyFont="1" applyFill="1" applyBorder="1" applyAlignment="1" applyProtection="1">
      <alignment horizontal="center"/>
      <protection hidden="1"/>
    </xf>
    <xf numFmtId="0" fontId="15" fillId="0" borderId="0" xfId="0" applyFont="1" applyFill="1" applyBorder="1" applyAlignment="1" applyProtection="1">
      <alignment horizontal="center"/>
      <protection hidden="1"/>
    </xf>
    <xf numFmtId="0" fontId="10" fillId="0" borderId="0" xfId="0" applyFont="1" applyFill="1" applyBorder="1" applyAlignment="1" applyProtection="1">
      <alignment horizontal="left"/>
      <protection hidden="1"/>
    </xf>
    <xf numFmtId="0" fontId="10" fillId="0" borderId="32" xfId="0" applyFont="1" applyFill="1" applyBorder="1" applyAlignment="1" applyProtection="1">
      <alignment horizontal="left"/>
      <protection hidden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center"/>
    </xf>
    <xf numFmtId="0" fontId="0" fillId="0" borderId="0" xfId="0" applyFont="1" applyAlignment="1" applyProtection="1">
      <alignment horizontal="center"/>
    </xf>
    <xf numFmtId="0" fontId="0" fillId="0" borderId="29" xfId="0" applyBorder="1" applyAlignment="1" applyProtection="1">
      <protection hidden="1"/>
    </xf>
    <xf numFmtId="0" fontId="10" fillId="0" borderId="25" xfId="0" applyFont="1" applyBorder="1" applyAlignment="1" applyProtection="1">
      <alignment horizontal="center"/>
      <protection locked="0" hidden="1"/>
    </xf>
    <xf numFmtId="0" fontId="0" fillId="4" borderId="29" xfId="0" applyFill="1" applyBorder="1" applyAlignment="1" applyProtection="1">
      <alignment horizontal="center"/>
      <protection locked="0" hidden="1"/>
    </xf>
    <xf numFmtId="166" fontId="0" fillId="4" borderId="29" xfId="0" applyNumberFormat="1" applyFill="1" applyBorder="1" applyAlignment="1" applyProtection="1">
      <alignment horizontal="center"/>
      <protection hidden="1"/>
    </xf>
    <xf numFmtId="166" fontId="0" fillId="4" borderId="8" xfId="0" applyNumberFormat="1" applyFill="1" applyBorder="1" applyAlignment="1" applyProtection="1">
      <alignment horizontal="right"/>
      <protection hidden="1"/>
    </xf>
    <xf numFmtId="0" fontId="0" fillId="4" borderId="25" xfId="0" applyFill="1" applyBorder="1" applyProtection="1">
      <protection hidden="1"/>
    </xf>
    <xf numFmtId="0" fontId="0" fillId="4" borderId="33" xfId="0" applyFill="1" applyBorder="1" applyAlignment="1" applyProtection="1">
      <alignment horizontal="center"/>
      <protection hidden="1"/>
    </xf>
    <xf numFmtId="2" fontId="0" fillId="4" borderId="8" xfId="0" applyNumberFormat="1" applyFill="1" applyBorder="1" applyAlignment="1" applyProtection="1">
      <alignment horizontal="center"/>
      <protection hidden="1"/>
    </xf>
    <xf numFmtId="0" fontId="0" fillId="4" borderId="29" xfId="0" applyFill="1" applyBorder="1" applyAlignment="1" applyProtection="1">
      <alignment horizontal="center"/>
      <protection hidden="1"/>
    </xf>
    <xf numFmtId="0" fontId="1" fillId="4" borderId="25" xfId="0" applyFont="1" applyFill="1" applyBorder="1" applyAlignment="1" applyProtection="1">
      <alignment horizontal="left"/>
      <protection hidden="1"/>
    </xf>
    <xf numFmtId="0" fontId="0" fillId="0" borderId="5" xfId="0" applyFill="1" applyBorder="1"/>
    <xf numFmtId="2" fontId="0" fillId="0" borderId="34" xfId="0" applyNumberFormat="1" applyBorder="1"/>
    <xf numFmtId="2" fontId="0" fillId="0" borderId="8" xfId="0" applyNumberFormat="1" applyBorder="1" applyProtection="1">
      <protection locked="0"/>
    </xf>
    <xf numFmtId="2" fontId="0" fillId="0" borderId="5" xfId="0" applyNumberFormat="1" applyBorder="1" applyProtection="1">
      <protection locked="0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locked="0" hidden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/>
      <protection hidden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/>
      <protection hidden="1"/>
    </xf>
    <xf numFmtId="0" fontId="1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</xf>
    <xf numFmtId="166" fontId="0" fillId="0" borderId="0" xfId="0" applyNumberFormat="1" applyFont="1" applyBorder="1" applyProtection="1"/>
    <xf numFmtId="0" fontId="0" fillId="0" borderId="15" xfId="0" applyNumberFormat="1" applyFill="1" applyBorder="1" applyProtection="1">
      <protection hidden="1"/>
    </xf>
    <xf numFmtId="0" fontId="12" fillId="0" borderId="0" xfId="0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35" xfId="0" applyBorder="1"/>
    <xf numFmtId="0" fontId="0" fillId="0" borderId="35" xfId="0" applyFill="1" applyBorder="1"/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center"/>
      <protection locked="0" hidden="1"/>
    </xf>
    <xf numFmtId="0" fontId="0" fillId="0" borderId="0" xfId="0" applyBorder="1" applyAlignment="1" applyProtection="1">
      <alignment horizontal="center"/>
      <protection locked="0" hidden="1"/>
    </xf>
    <xf numFmtId="0" fontId="1" fillId="0" borderId="0" xfId="0" applyFont="1" applyAlignment="1" applyProtection="1">
      <alignment horizontal="left"/>
      <protection hidden="1"/>
    </xf>
    <xf numFmtId="0" fontId="0" fillId="0" borderId="5" xfId="0" applyBorder="1" applyAlignment="1" applyProtection="1">
      <alignment horizontal="left"/>
      <protection locked="0" hidden="1"/>
    </xf>
    <xf numFmtId="0" fontId="0" fillId="0" borderId="3" xfId="0" applyBorder="1" applyAlignment="1" applyProtection="1">
      <alignment horizontal="center"/>
      <protection locked="0" hidden="1"/>
    </xf>
    <xf numFmtId="0" fontId="0" fillId="0" borderId="5" xfId="0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left"/>
      <protection locked="0" hidden="1"/>
    </xf>
    <xf numFmtId="0" fontId="0" fillId="0" borderId="0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locked="0" hidden="1"/>
    </xf>
    <xf numFmtId="0" fontId="1" fillId="0" borderId="0" xfId="0" applyFont="1" applyBorder="1" applyAlignment="1" applyProtection="1">
      <alignment horizontal="center" wrapText="1"/>
      <protection hidden="1"/>
    </xf>
    <xf numFmtId="0" fontId="5" fillId="0" borderId="16" xfId="0" applyFon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</xf>
    <xf numFmtId="0" fontId="1" fillId="0" borderId="0" xfId="0" applyFont="1" applyBorder="1" applyAlignment="1" applyProtection="1">
      <alignment horizontal="center" wrapText="1"/>
    </xf>
    <xf numFmtId="0" fontId="0" fillId="0" borderId="0" xfId="0" applyAlignment="1" applyProtection="1">
      <alignment horizontal="left"/>
    </xf>
    <xf numFmtId="0" fontId="0" fillId="0" borderId="8" xfId="0" applyBorder="1" applyAlignment="1" applyProtection="1">
      <alignment horizontal="center"/>
      <protection locked="0" hidden="1"/>
    </xf>
    <xf numFmtId="0" fontId="1" fillId="0" borderId="0" xfId="0" applyFont="1" applyAlignment="1" applyProtection="1">
      <protection hidden="1"/>
    </xf>
    <xf numFmtId="0" fontId="0" fillId="0" borderId="5" xfId="0" applyFill="1" applyBorder="1" applyAlignment="1" applyProtection="1">
      <alignment horizontal="left"/>
      <protection locked="0" hidden="1"/>
    </xf>
    <xf numFmtId="0" fontId="0" fillId="0" borderId="5" xfId="0" applyBorder="1" applyAlignment="1" applyProtection="1">
      <alignment horizontal="center"/>
      <protection locked="0" hidden="1"/>
    </xf>
    <xf numFmtId="0" fontId="0" fillId="0" borderId="19" xfId="0" applyBorder="1" applyAlignment="1" applyProtection="1">
      <alignment horizontal="left"/>
      <protection locked="0"/>
    </xf>
    <xf numFmtId="0" fontId="0" fillId="0" borderId="21" xfId="0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 hidden="1"/>
    </xf>
    <xf numFmtId="0" fontId="0" fillId="0" borderId="0" xfId="0" applyAlignment="1" applyProtection="1">
      <alignment horizontal="center"/>
    </xf>
    <xf numFmtId="0" fontId="16" fillId="5" borderId="19" xfId="0" applyFont="1" applyFill="1" applyBorder="1" applyAlignment="1">
      <alignment horizontal="center" vertical="center"/>
    </xf>
    <xf numFmtId="0" fontId="16" fillId="5" borderId="20" xfId="0" applyFont="1" applyFill="1" applyBorder="1" applyAlignment="1">
      <alignment horizontal="center" vertical="center"/>
    </xf>
    <xf numFmtId="0" fontId="16" fillId="5" borderId="21" xfId="0" applyFont="1" applyFill="1" applyBorder="1" applyAlignment="1">
      <alignment horizontal="center" vertical="center"/>
    </xf>
    <xf numFmtId="0" fontId="18" fillId="6" borderId="23" xfId="0" applyFont="1" applyFill="1" applyBorder="1" applyAlignment="1">
      <alignment horizontal="left" vertical="center"/>
    </xf>
    <xf numFmtId="0" fontId="18" fillId="6" borderId="13" xfId="0" applyFont="1" applyFill="1" applyBorder="1" applyAlignment="1">
      <alignment horizontal="left" vertical="center"/>
    </xf>
    <xf numFmtId="0" fontId="18" fillId="6" borderId="23" xfId="0" applyFont="1" applyFill="1" applyBorder="1" applyAlignment="1">
      <alignment horizontal="center"/>
    </xf>
    <xf numFmtId="0" fontId="18" fillId="6" borderId="13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14" fontId="1" fillId="0" borderId="23" xfId="0" applyNumberFormat="1" applyFont="1" applyBorder="1" applyAlignment="1" applyProtection="1">
      <alignment horizontal="left"/>
      <protection locked="0" hidden="1"/>
    </xf>
    <xf numFmtId="14" fontId="1" fillId="0" borderId="13" xfId="0" applyNumberFormat="1" applyFont="1" applyBorder="1" applyAlignment="1" applyProtection="1">
      <alignment horizontal="left"/>
      <protection locked="0" hidden="1"/>
    </xf>
    <xf numFmtId="0" fontId="0" fillId="0" borderId="2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0</xdr:row>
      <xdr:rowOff>9525</xdr:rowOff>
    </xdr:from>
    <xdr:to>
      <xdr:col>5</xdr:col>
      <xdr:colOff>0</xdr:colOff>
      <xdr:row>0</xdr:row>
      <xdr:rowOff>495300</xdr:rowOff>
    </xdr:to>
    <xdr:pic>
      <xdr:nvPicPr>
        <xdr:cNvPr id="3" name="Picture 2" descr="hauptadmir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7275" y="9525"/>
          <a:ext cx="3905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1"/>
  <sheetViews>
    <sheetView zoomScale="85" zoomScaleNormal="84" workbookViewId="0">
      <pane ySplit="10" topLeftCell="A11" activePane="bottomLeft" state="frozen"/>
      <selection activeCell="C48" sqref="C48"/>
      <selection pane="bottomLeft" activeCell="M11" sqref="M11"/>
    </sheetView>
  </sheetViews>
  <sheetFormatPr baseColWidth="10" defaultColWidth="11.42578125" defaultRowHeight="15" x14ac:dyDescent="0.25"/>
  <cols>
    <col min="1" max="1" width="11.42578125" style="49"/>
    <col min="2" max="2" width="30.42578125" style="49" customWidth="1"/>
    <col min="3" max="3" width="5.28515625" style="49" customWidth="1"/>
    <col min="4" max="4" width="8.7109375" style="49" customWidth="1"/>
    <col min="5" max="5" width="8.28515625" style="49" customWidth="1"/>
    <col min="6" max="6" width="11.42578125" style="49"/>
    <col min="7" max="7" width="7.7109375" style="49" customWidth="1"/>
    <col min="8" max="8" width="7.85546875" style="49" customWidth="1"/>
    <col min="9" max="9" width="11.28515625" style="49" customWidth="1"/>
    <col min="10" max="10" width="4.140625" style="49" customWidth="1"/>
    <col min="11" max="11" width="7.5703125" style="49" customWidth="1"/>
    <col min="12" max="12" width="5.7109375" style="49" customWidth="1"/>
    <col min="13" max="13" width="31.42578125" style="49" bestFit="1" customWidth="1"/>
    <col min="14" max="14" width="3.85546875" style="49" customWidth="1"/>
    <col min="15" max="15" width="7.85546875" style="49" customWidth="1"/>
    <col min="16" max="16" width="9.42578125" style="49" customWidth="1"/>
    <col min="17" max="17" width="13.42578125" style="49" customWidth="1"/>
    <col min="18" max="18" width="8.5703125" style="49" customWidth="1"/>
    <col min="19" max="19" width="11.42578125" style="49"/>
    <col min="20" max="20" width="4.85546875" style="49" customWidth="1"/>
    <col min="21" max="21" width="7" style="49" customWidth="1"/>
    <col min="22" max="22" width="5.5703125" style="49" bestFit="1" customWidth="1"/>
    <col min="23" max="16384" width="11.42578125" style="49"/>
  </cols>
  <sheetData>
    <row r="1" spans="1:24" ht="15.75" thickBot="1" x14ac:dyDescent="0.3">
      <c r="A1" s="64" t="s">
        <v>24</v>
      </c>
      <c r="B1" s="193"/>
      <c r="C1" s="342" t="s">
        <v>25</v>
      </c>
      <c r="D1" s="342"/>
      <c r="E1" s="65" t="s">
        <v>6</v>
      </c>
      <c r="F1" s="42">
        <f>SUMIF($J$11:$J$51,E1,$F$11:$F$51)</f>
        <v>15.5</v>
      </c>
      <c r="H1" s="94" t="s">
        <v>143</v>
      </c>
      <c r="I1" s="94"/>
      <c r="K1" s="85"/>
      <c r="M1" s="345" t="s">
        <v>266</v>
      </c>
      <c r="N1" s="345"/>
      <c r="O1" s="174" t="s">
        <v>199</v>
      </c>
      <c r="P1" s="248"/>
      <c r="S1" s="43"/>
      <c r="T1" s="43"/>
      <c r="U1" s="43"/>
      <c r="V1" s="43"/>
    </row>
    <row r="2" spans="1:24" x14ac:dyDescent="0.25">
      <c r="A2" s="64" t="s">
        <v>26</v>
      </c>
      <c r="B2" s="168"/>
      <c r="C2" s="342" t="s">
        <v>27</v>
      </c>
      <c r="D2" s="342"/>
      <c r="E2" s="65" t="s">
        <v>10</v>
      </c>
      <c r="F2" s="42">
        <f>SUMIF($J$11:$J$51,E2,$F$11:$F$51)</f>
        <v>0</v>
      </c>
      <c r="H2" s="94" t="s">
        <v>144</v>
      </c>
      <c r="I2" s="94"/>
      <c r="K2" s="72">
        <f>O11</f>
        <v>2.5</v>
      </c>
      <c r="M2" s="347"/>
      <c r="N2" s="347"/>
      <c r="O2" s="179"/>
      <c r="P2" s="340"/>
      <c r="Q2" s="340"/>
      <c r="R2" s="43"/>
      <c r="U2" s="43"/>
      <c r="V2" s="43"/>
      <c r="W2" s="43"/>
      <c r="X2" s="43"/>
    </row>
    <row r="3" spans="1:24" x14ac:dyDescent="0.25">
      <c r="A3" s="64" t="s">
        <v>28</v>
      </c>
      <c r="B3" s="194"/>
      <c r="C3" s="342" t="s">
        <v>29</v>
      </c>
      <c r="D3" s="342"/>
      <c r="E3" s="65"/>
      <c r="F3" s="45">
        <f>ROUNDUP(F1+F2,0)/10</f>
        <v>1.6</v>
      </c>
      <c r="H3" s="94" t="s">
        <v>145</v>
      </c>
      <c r="I3" s="94"/>
      <c r="K3" s="72">
        <f>K1+K2</f>
        <v>2.5</v>
      </c>
      <c r="M3" s="343"/>
      <c r="N3" s="343"/>
      <c r="O3" s="181"/>
      <c r="P3" s="169"/>
      <c r="Q3" s="171"/>
      <c r="R3" s="92"/>
      <c r="S3" s="169"/>
      <c r="T3" s="43"/>
      <c r="U3" s="43"/>
      <c r="V3" s="43"/>
    </row>
    <row r="4" spans="1:24" x14ac:dyDescent="0.25">
      <c r="A4" s="64" t="s">
        <v>57</v>
      </c>
      <c r="B4" s="46"/>
      <c r="C4" s="342" t="s">
        <v>33</v>
      </c>
      <c r="D4" s="342"/>
      <c r="E4" s="67"/>
      <c r="F4" s="45">
        <f>O9</f>
        <v>0</v>
      </c>
      <c r="H4" s="94" t="s">
        <v>146</v>
      </c>
      <c r="I4" s="94"/>
      <c r="K4" s="72">
        <f>K3</f>
        <v>2.5</v>
      </c>
      <c r="M4" s="343"/>
      <c r="N4" s="343"/>
      <c r="O4" s="181"/>
      <c r="P4" s="341"/>
      <c r="Q4" s="341"/>
      <c r="R4" s="169"/>
      <c r="S4" s="171"/>
      <c r="U4" s="43"/>
      <c r="V4" s="43"/>
      <c r="W4" s="43"/>
      <c r="X4" s="43"/>
    </row>
    <row r="5" spans="1:24" x14ac:dyDescent="0.25">
      <c r="A5" s="49" t="s">
        <v>41</v>
      </c>
      <c r="B5" s="47">
        <f>SUM(F1+F2)</f>
        <v>15.5</v>
      </c>
      <c r="C5" s="342"/>
      <c r="D5" s="342"/>
      <c r="E5" s="65"/>
      <c r="F5" s="42"/>
      <c r="H5" s="349"/>
      <c r="I5" s="349"/>
      <c r="J5" s="43"/>
      <c r="K5" s="43"/>
      <c r="L5" s="43"/>
      <c r="M5" s="343"/>
      <c r="N5" s="343"/>
      <c r="O5" s="181"/>
      <c r="P5" s="341"/>
      <c r="Q5" s="341"/>
      <c r="R5" s="169"/>
      <c r="S5" s="171"/>
      <c r="U5" s="43"/>
      <c r="V5" s="43"/>
      <c r="W5" s="43"/>
      <c r="X5" s="43"/>
    </row>
    <row r="6" spans="1:24" x14ac:dyDescent="0.25">
      <c r="A6" s="49" t="s">
        <v>40</v>
      </c>
      <c r="B6" s="48">
        <f>B4+B5</f>
        <v>15.5</v>
      </c>
      <c r="C6" s="342"/>
      <c r="D6" s="342"/>
      <c r="E6" s="66"/>
      <c r="F6" s="42"/>
      <c r="H6" s="43"/>
      <c r="I6" s="43"/>
      <c r="J6" s="43"/>
      <c r="K6" s="43"/>
      <c r="L6" s="43"/>
      <c r="M6" s="343"/>
      <c r="N6" s="343"/>
      <c r="O6" s="181"/>
      <c r="P6" s="169"/>
      <c r="Q6" s="171"/>
      <c r="R6" s="92"/>
      <c r="S6" s="169"/>
      <c r="T6" s="43"/>
      <c r="U6" s="43"/>
      <c r="V6" s="43"/>
    </row>
    <row r="7" spans="1:24" x14ac:dyDescent="0.25">
      <c r="A7" s="64" t="s">
        <v>82</v>
      </c>
      <c r="B7" s="48">
        <f>F4</f>
        <v>0</v>
      </c>
      <c r="H7" s="43"/>
      <c r="I7" s="43"/>
      <c r="J7" s="43"/>
      <c r="K7" s="43"/>
      <c r="L7" s="43"/>
      <c r="M7" s="343"/>
      <c r="N7" s="343"/>
      <c r="O7" s="181"/>
      <c r="P7" s="169"/>
      <c r="Q7" s="171"/>
      <c r="R7" s="92"/>
      <c r="S7" s="169"/>
      <c r="T7" s="43"/>
      <c r="U7" s="43"/>
      <c r="V7" s="43"/>
    </row>
    <row r="8" spans="1:24" ht="15.75" thickBot="1" x14ac:dyDescent="0.3">
      <c r="A8" s="64" t="s">
        <v>32</v>
      </c>
      <c r="B8" s="46"/>
      <c r="H8" s="43"/>
      <c r="I8" s="43"/>
      <c r="J8" s="43"/>
      <c r="K8" s="43"/>
      <c r="L8" s="43"/>
      <c r="M8" s="344"/>
      <c r="N8" s="344"/>
      <c r="O8" s="181"/>
      <c r="P8" s="43"/>
      <c r="Q8" s="43"/>
      <c r="R8" s="43"/>
      <c r="S8" s="43"/>
      <c r="T8" s="43"/>
      <c r="U8" s="43"/>
      <c r="V8" s="43"/>
    </row>
    <row r="9" spans="1:24" ht="15.75" thickBot="1" x14ac:dyDescent="0.3">
      <c r="A9" s="64" t="s">
        <v>31</v>
      </c>
      <c r="B9" s="47">
        <f>SUM(B6-(B7+B8))</f>
        <v>15.5</v>
      </c>
      <c r="M9" s="346" t="s">
        <v>40</v>
      </c>
      <c r="N9" s="346"/>
      <c r="O9" s="249">
        <f>SUM(O2:O8)</f>
        <v>0</v>
      </c>
      <c r="P9" s="43"/>
      <c r="Q9" s="43"/>
      <c r="R9" s="43"/>
      <c r="S9" s="43"/>
      <c r="T9" s="43"/>
      <c r="U9" s="43"/>
      <c r="V9" s="43"/>
    </row>
    <row r="10" spans="1:24" ht="33" thickTop="1" thickBot="1" x14ac:dyDescent="0.3">
      <c r="A10" s="87" t="s">
        <v>0</v>
      </c>
      <c r="B10" s="88" t="s">
        <v>1</v>
      </c>
      <c r="C10" s="89" t="s">
        <v>34</v>
      </c>
      <c r="D10" s="89" t="s">
        <v>35</v>
      </c>
      <c r="E10" s="89" t="s">
        <v>2</v>
      </c>
      <c r="F10" s="90" t="s">
        <v>36</v>
      </c>
      <c r="H10" s="89" t="s">
        <v>52</v>
      </c>
      <c r="I10" s="89" t="s">
        <v>97</v>
      </c>
      <c r="J10" s="89" t="s">
        <v>37</v>
      </c>
      <c r="K10" s="91" t="s">
        <v>38</v>
      </c>
      <c r="M10" s="43"/>
      <c r="N10" s="43"/>
      <c r="O10" s="116" t="s">
        <v>112</v>
      </c>
      <c r="P10" s="43"/>
      <c r="Q10" s="43"/>
      <c r="R10" s="117"/>
      <c r="S10" s="43"/>
      <c r="T10" s="43"/>
      <c r="U10" s="43"/>
      <c r="V10" s="43"/>
    </row>
    <row r="11" spans="1:24" s="92" customFormat="1" x14ac:dyDescent="0.25">
      <c r="A11" s="198">
        <v>1</v>
      </c>
      <c r="B11" s="309" t="str">
        <f>IF(ISNUMBER($A11),VLOOKUP($A11,'L-Cod'!$A$1:$F$78,2,TRUE),"")</f>
        <v>BIER groß</v>
      </c>
      <c r="C11" s="310">
        <v>5</v>
      </c>
      <c r="D11" s="311"/>
      <c r="E11" s="312">
        <f>IF(ISNUMBER($A11),VLOOKUP($A11,'L-Cod'!$A$1:$F$78,3,TRUE),"")</f>
        <v>3.1</v>
      </c>
      <c r="F11" s="313">
        <f t="shared" ref="F11:F32" si="0">IF(ISNUMBER($A11),(C11)*E11,0)</f>
        <v>15.5</v>
      </c>
      <c r="G11" s="314"/>
      <c r="H11" s="315">
        <f>IF(ISNUMBER($A11),VLOOKUP($A11,'L-Cod'!$A$1:$F$78,4,TRUE),"")</f>
        <v>0.5</v>
      </c>
      <c r="I11" s="316">
        <f t="shared" ref="I11:I32" si="1">IF(ISNUMBER($A11),(C11+D11)*H11,0)</f>
        <v>2.5</v>
      </c>
      <c r="J11" s="317" t="str">
        <f>IF(ISNUMBER($A11),VLOOKUP($A11,'L-Cod'!$A$1:$F$78,5,TRUE),"")</f>
        <v>a</v>
      </c>
      <c r="K11" s="317" t="str">
        <f>IF(ISNUMBER($A11),VLOOKUP($A11,'L-Cod'!$A$1:$F$78,6,TRUE),"")</f>
        <v>c</v>
      </c>
      <c r="L11" s="314"/>
      <c r="M11" s="318" t="s">
        <v>63</v>
      </c>
      <c r="N11" s="314" t="s">
        <v>7</v>
      </c>
      <c r="O11" s="334">
        <f>SUMIF($K$11:$K$59,N11,$I$11:$I$59)</f>
        <v>2.5</v>
      </c>
      <c r="P11" s="92" t="s">
        <v>38</v>
      </c>
      <c r="R11" s="93"/>
      <c r="S11" s="2"/>
      <c r="U11" s="93"/>
      <c r="V11" s="112"/>
    </row>
    <row r="12" spans="1:24" x14ac:dyDescent="0.25">
      <c r="A12" s="197">
        <v>2</v>
      </c>
      <c r="B12" s="55" t="str">
        <f>IF(ISNUMBER($A12),VLOOKUP($A12,'L-Cod'!$A$1:$F$78,2,TRUE),"")</f>
        <v>BIER klein</v>
      </c>
      <c r="C12" s="102"/>
      <c r="D12" s="56"/>
      <c r="E12" s="51">
        <f>IF(ISNUMBER($A12),VLOOKUP($A12,'L-Cod'!$A$1:$F$78,3,TRUE),"")</f>
        <v>2.4</v>
      </c>
      <c r="F12" s="52">
        <f t="shared" si="0"/>
        <v>0</v>
      </c>
      <c r="H12" s="57">
        <f>IF(ISNUMBER($A12),VLOOKUP($A12,'L-Cod'!$A$1:$F$78,4,TRUE),"")</f>
        <v>0.3</v>
      </c>
      <c r="I12" s="53">
        <f t="shared" si="1"/>
        <v>0</v>
      </c>
      <c r="J12" s="54" t="str">
        <f>IF(ISNUMBER($A12),VLOOKUP($A12,'L-Cod'!$A$1:$F$78,5,TRUE),"")</f>
        <v>a</v>
      </c>
      <c r="K12" s="54" t="str">
        <f>IF(ISNUMBER($A12),VLOOKUP($A12,'L-Cod'!$A$1:$F$78,6,TRUE),"")</f>
        <v>c</v>
      </c>
      <c r="M12" s="99" t="s">
        <v>30</v>
      </c>
      <c r="N12" s="49" t="s">
        <v>14</v>
      </c>
      <c r="O12" s="334">
        <f t="shared" ref="O12:O34" si="2">SUMIF($K$11:$K$59,N12,$I$11:$I$59)</f>
        <v>0</v>
      </c>
      <c r="P12" s="49" t="s">
        <v>38</v>
      </c>
      <c r="R12" s="72"/>
      <c r="S12" s="2"/>
      <c r="U12" s="72"/>
      <c r="V12" s="112"/>
    </row>
    <row r="13" spans="1:24" x14ac:dyDescent="0.25">
      <c r="A13" s="197"/>
      <c r="B13" s="55" t="str">
        <f>IF(ISNUMBER($A13),VLOOKUP($A13,'L-Cod'!$A$1:$F$78,2,TRUE),"")</f>
        <v/>
      </c>
      <c r="C13" s="102"/>
      <c r="D13" s="56"/>
      <c r="E13" s="51" t="str">
        <f>IF(ISNUMBER($A13),VLOOKUP($A13,'L-Cod'!$A$1:$F$78,3,TRUE),"")</f>
        <v/>
      </c>
      <c r="F13" s="52">
        <f t="shared" si="0"/>
        <v>0</v>
      </c>
      <c r="H13" s="57" t="str">
        <f>IF(ISNUMBER($A13),VLOOKUP($A13,'L-Cod'!$A$1:$F$78,4,TRUE),"")</f>
        <v/>
      </c>
      <c r="I13" s="53">
        <f t="shared" si="1"/>
        <v>0</v>
      </c>
      <c r="J13" s="54" t="str">
        <f>IF(ISNUMBER($A13),VLOOKUP($A13,'L-Cod'!$A$1:$F$78,5,TRUE),"")</f>
        <v/>
      </c>
      <c r="K13" s="54" t="str">
        <f>IF(ISNUMBER($A13),VLOOKUP($A13,'L-Cod'!$A$1:$F$78,6,TRUE),"")</f>
        <v/>
      </c>
      <c r="M13" s="100" t="s">
        <v>83</v>
      </c>
      <c r="N13" s="49" t="s">
        <v>58</v>
      </c>
      <c r="O13" s="334">
        <f t="shared" si="2"/>
        <v>0</v>
      </c>
      <c r="P13" s="49" t="s">
        <v>137</v>
      </c>
      <c r="R13" s="72"/>
      <c r="S13" s="2"/>
      <c r="U13" s="72"/>
      <c r="V13" s="112"/>
    </row>
    <row r="14" spans="1:24" x14ac:dyDescent="0.25">
      <c r="A14" s="197"/>
      <c r="B14" s="50" t="str">
        <f>IF(ISNUMBER($A14),VLOOKUP($A14,'L-Cod'!$A$1:$F$78,2,TRUE),"")</f>
        <v/>
      </c>
      <c r="C14" s="102"/>
      <c r="D14" s="56"/>
      <c r="E14" s="51" t="str">
        <f>IF(ISNUMBER($A14),VLOOKUP($A14,'L-Cod'!$A$1:$F$78,3,TRUE),"")</f>
        <v/>
      </c>
      <c r="F14" s="52">
        <f t="shared" si="0"/>
        <v>0</v>
      </c>
      <c r="H14" s="57" t="str">
        <f>IF(ISNUMBER($A14),VLOOKUP($A14,'L-Cod'!$A$1:$F$78,4,TRUE),"")</f>
        <v/>
      </c>
      <c r="I14" s="53">
        <f t="shared" si="1"/>
        <v>0</v>
      </c>
      <c r="J14" s="54" t="str">
        <f>IF(ISNUMBER($A14),VLOOKUP($A14,'L-Cod'!$A$1:$F$78,5,TRUE),"")</f>
        <v/>
      </c>
      <c r="K14" s="54" t="str">
        <f>IF(ISNUMBER($A14),VLOOKUP($A14,'L-Cod'!$A$1:$F$78,6,TRUE),"")</f>
        <v/>
      </c>
      <c r="M14" s="100" t="s">
        <v>84</v>
      </c>
      <c r="N14" s="49" t="s">
        <v>59</v>
      </c>
      <c r="O14" s="334">
        <f t="shared" si="2"/>
        <v>0</v>
      </c>
      <c r="P14" s="49" t="s">
        <v>137</v>
      </c>
      <c r="S14" s="2"/>
      <c r="U14" s="72"/>
      <c r="V14" s="112"/>
    </row>
    <row r="15" spans="1:24" x14ac:dyDescent="0.25">
      <c r="A15" s="197"/>
      <c r="B15" s="55" t="str">
        <f>IF(ISNUMBER($A15),VLOOKUP($A15,'L-Cod'!$A$1:$F$78,2,TRUE),"")</f>
        <v/>
      </c>
      <c r="C15" s="102"/>
      <c r="D15" s="56"/>
      <c r="E15" s="51" t="str">
        <f>IF(ISNUMBER($A15),VLOOKUP($A15,'L-Cod'!$A$1:$F$78,3,TRUE),"")</f>
        <v/>
      </c>
      <c r="F15" s="52">
        <f t="shared" si="0"/>
        <v>0</v>
      </c>
      <c r="H15" s="57" t="str">
        <f>IF(ISNUMBER($A15),VLOOKUP($A15,'L-Cod'!$A$1:$F$78,4,TRUE),"")</f>
        <v/>
      </c>
      <c r="I15" s="53">
        <f t="shared" si="1"/>
        <v>0</v>
      </c>
      <c r="J15" s="54" t="str">
        <f>IF(ISNUMBER($A15),VLOOKUP($A15,'L-Cod'!$A$1:$F$78,5,TRUE),"")</f>
        <v/>
      </c>
      <c r="K15" s="54" t="str">
        <f>IF(ISNUMBER($A15),VLOOKUP($A15,'L-Cod'!$A$1:$F$78,6,TRUE),"")</f>
        <v/>
      </c>
      <c r="M15" s="100" t="s">
        <v>85</v>
      </c>
      <c r="N15" s="49" t="s">
        <v>60</v>
      </c>
      <c r="O15" s="334">
        <f t="shared" si="2"/>
        <v>0</v>
      </c>
      <c r="P15" s="49" t="s">
        <v>38</v>
      </c>
      <c r="S15" s="2"/>
      <c r="U15" s="72"/>
      <c r="V15" s="113"/>
    </row>
    <row r="16" spans="1:24" x14ac:dyDescent="0.25">
      <c r="A16" s="197"/>
      <c r="B16" s="55" t="str">
        <f>IF(ISNUMBER($A16),VLOOKUP($A16,'L-Cod'!$A$1:$F$78,2,TRUE),"")</f>
        <v/>
      </c>
      <c r="C16" s="102"/>
      <c r="D16" s="56"/>
      <c r="E16" s="51" t="str">
        <f>IF(ISNUMBER($A16),VLOOKUP($A16,'L-Cod'!$A$1:$F$78,3,TRUE),"")</f>
        <v/>
      </c>
      <c r="F16" s="52">
        <f t="shared" si="0"/>
        <v>0</v>
      </c>
      <c r="H16" s="57" t="str">
        <f>IF(ISNUMBER($A16),VLOOKUP($A16,'L-Cod'!$A$1:$F$78,4,TRUE),"")</f>
        <v/>
      </c>
      <c r="I16" s="53">
        <f t="shared" si="1"/>
        <v>0</v>
      </c>
      <c r="J16" s="54" t="str">
        <f>IF(ISNUMBER($A16),VLOOKUP($A16,'L-Cod'!$A$1:$F$78,5,TRUE),"")</f>
        <v/>
      </c>
      <c r="K16" s="54" t="str">
        <f>IF(ISNUMBER($A16),VLOOKUP($A16,'L-Cod'!$A$1:$F$78,6,TRUE),"")</f>
        <v/>
      </c>
      <c r="M16" s="100" t="s">
        <v>92</v>
      </c>
      <c r="N16" s="49" t="s">
        <v>61</v>
      </c>
      <c r="O16" s="334">
        <f t="shared" si="2"/>
        <v>0</v>
      </c>
      <c r="P16" s="49" t="s">
        <v>38</v>
      </c>
      <c r="S16" s="2"/>
      <c r="U16" s="72"/>
    </row>
    <row r="17" spans="1:20" x14ac:dyDescent="0.25">
      <c r="A17" s="197"/>
      <c r="B17" s="50" t="str">
        <f>IF(ISNUMBER($A17),VLOOKUP($A17,'L-Cod'!$A$1:$F$78,2,TRUE),"")</f>
        <v/>
      </c>
      <c r="C17" s="102"/>
      <c r="D17" s="56"/>
      <c r="E17" s="51" t="str">
        <f>IF(ISNUMBER($A17),VLOOKUP($A17,'L-Cod'!$A$1:$F$78,3,TRUE),"")</f>
        <v/>
      </c>
      <c r="F17" s="52">
        <f t="shared" si="0"/>
        <v>0</v>
      </c>
      <c r="H17" s="57" t="str">
        <f>IF(ISNUMBER($A17),VLOOKUP($A17,'L-Cod'!$A$1:$F$78,4,TRUE),"")</f>
        <v/>
      </c>
      <c r="I17" s="53">
        <f t="shared" si="1"/>
        <v>0</v>
      </c>
      <c r="J17" s="54" t="str">
        <f>IF(ISNUMBER($A17),VLOOKUP($A17,'L-Cod'!$A$1:$F$78,5,TRUE),"")</f>
        <v/>
      </c>
      <c r="K17" s="54" t="str">
        <f>IF(ISNUMBER($A17),VLOOKUP($A17,'L-Cod'!$A$1:$F$78,6,TRUE),"")</f>
        <v/>
      </c>
      <c r="M17" s="100" t="s">
        <v>86</v>
      </c>
      <c r="N17" s="49" t="s">
        <v>62</v>
      </c>
      <c r="O17" s="334">
        <f t="shared" si="2"/>
        <v>0</v>
      </c>
      <c r="P17" s="49" t="s">
        <v>38</v>
      </c>
      <c r="S17" s="2"/>
    </row>
    <row r="18" spans="1:20" x14ac:dyDescent="0.25">
      <c r="A18" s="197"/>
      <c r="B18" s="50" t="str">
        <f>IF(ISNUMBER($A18),VLOOKUP($A18,'L-Cod'!$A$1:$F$78,2,TRUE),"")</f>
        <v/>
      </c>
      <c r="C18" s="102"/>
      <c r="D18" s="56"/>
      <c r="E18" s="51" t="str">
        <f>IF(ISNUMBER($A18),VLOOKUP($A18,'L-Cod'!$A$1:$F$78,3,TRUE),"")</f>
        <v/>
      </c>
      <c r="F18" s="52">
        <f t="shared" si="0"/>
        <v>0</v>
      </c>
      <c r="H18" s="57" t="str">
        <f>IF(ISNUMBER($A18),VLOOKUP($A18,'L-Cod'!$A$1:$F$78,4,TRUE),"")</f>
        <v/>
      </c>
      <c r="I18" s="53">
        <f t="shared" si="1"/>
        <v>0</v>
      </c>
      <c r="J18" s="54" t="str">
        <f>IF(ISNUMBER($A18),VLOOKUP($A18,'L-Cod'!$A$1:$F$78,5,TRUE),"")</f>
        <v/>
      </c>
      <c r="K18" s="54" t="str">
        <f>IF(ISNUMBER($A18),VLOOKUP($A18,'L-Cod'!$A$1:$F$78,6,TRUE),"")</f>
        <v/>
      </c>
      <c r="M18" s="328" t="s">
        <v>89</v>
      </c>
      <c r="N18" s="49" t="s">
        <v>88</v>
      </c>
      <c r="O18" s="334">
        <f t="shared" si="2"/>
        <v>0</v>
      </c>
      <c r="P18" s="49" t="s">
        <v>137</v>
      </c>
      <c r="S18" s="2"/>
    </row>
    <row r="19" spans="1:20" x14ac:dyDescent="0.25">
      <c r="A19" s="197"/>
      <c r="B19" s="50" t="str">
        <f>IF(ISNUMBER($A19),VLOOKUP($A19,'L-Cod'!$A$1:$F$78,2,TRUE),"")</f>
        <v/>
      </c>
      <c r="C19" s="102"/>
      <c r="D19" s="56"/>
      <c r="E19" s="51" t="str">
        <f>IF(ISNUMBER($A19),VLOOKUP($A19,'L-Cod'!$A$1:$F$78,3,TRUE),"")</f>
        <v/>
      </c>
      <c r="F19" s="52">
        <f t="shared" si="0"/>
        <v>0</v>
      </c>
      <c r="H19" s="57" t="str">
        <f>IF(ISNUMBER($A19),VLOOKUP($A19,'L-Cod'!$A$1:$F$78,4,TRUE),"")</f>
        <v/>
      </c>
      <c r="I19" s="53">
        <f t="shared" si="1"/>
        <v>0</v>
      </c>
      <c r="J19" s="54" t="str">
        <f>IF(ISNUMBER($A19),VLOOKUP($A19,'L-Cod'!$A$1:$F$78,5,TRUE),"")</f>
        <v/>
      </c>
      <c r="K19" s="54" t="str">
        <f>IF(ISNUMBER($A19),VLOOKUP($A19,'L-Cod'!$A$1:$F$78,6,TRUE),"")</f>
        <v/>
      </c>
      <c r="M19" s="328" t="s">
        <v>96</v>
      </c>
      <c r="N19" s="49" t="s">
        <v>91</v>
      </c>
      <c r="O19" s="334">
        <f t="shared" si="2"/>
        <v>0</v>
      </c>
      <c r="P19" s="49" t="s">
        <v>38</v>
      </c>
      <c r="S19" s="2"/>
    </row>
    <row r="20" spans="1:20" x14ac:dyDescent="0.25">
      <c r="A20" s="197"/>
      <c r="B20" s="55" t="str">
        <f>IF(ISNUMBER($A20),VLOOKUP($A20,'L-Cod'!$A$1:$F$78,2,TRUE),"")</f>
        <v/>
      </c>
      <c r="C20" s="102"/>
      <c r="D20" s="56"/>
      <c r="E20" s="51" t="str">
        <f>IF(ISNUMBER($A20),VLOOKUP($A20,'L-Cod'!$A$1:$F$78,3,TRUE),"")</f>
        <v/>
      </c>
      <c r="F20" s="52">
        <f t="shared" si="0"/>
        <v>0</v>
      </c>
      <c r="H20" s="53" t="str">
        <f>IF(ISNUMBER($A20),VLOOKUP($A20,'L-Cod'!$A$1:$F$78,4,TRUE),"")</f>
        <v/>
      </c>
      <c r="I20" s="53">
        <f t="shared" si="1"/>
        <v>0</v>
      </c>
      <c r="J20" s="54" t="str">
        <f>IF(ISNUMBER($A20),VLOOKUP($A20,'L-Cod'!$A$1:$F$78,5,TRUE),"")</f>
        <v/>
      </c>
      <c r="K20" s="54" t="str">
        <f>IF(ISNUMBER($A20),VLOOKUP($A20,'L-Cod'!$A$1:$F$78,6,TRUE),"")</f>
        <v/>
      </c>
      <c r="M20" s="328" t="s">
        <v>93</v>
      </c>
      <c r="N20" s="49" t="s">
        <v>94</v>
      </c>
      <c r="O20" s="334">
        <f t="shared" si="2"/>
        <v>0</v>
      </c>
      <c r="P20" s="49" t="s">
        <v>137</v>
      </c>
      <c r="S20" s="2"/>
    </row>
    <row r="21" spans="1:20" x14ac:dyDescent="0.25">
      <c r="A21" s="197"/>
      <c r="B21" s="55" t="str">
        <f>IF(ISNUMBER($A21),VLOOKUP($A21,'L-Cod'!$A$1:$F$78,2,TRUE),"")</f>
        <v/>
      </c>
      <c r="C21" s="102"/>
      <c r="D21" s="56"/>
      <c r="E21" s="51" t="str">
        <f>IF(ISNUMBER($A21),VLOOKUP($A21,'L-Cod'!$A$1:$F$78,3,TRUE),"")</f>
        <v/>
      </c>
      <c r="F21" s="52">
        <f t="shared" si="0"/>
        <v>0</v>
      </c>
      <c r="H21" s="53" t="str">
        <f>IF(ISNUMBER($A21),VLOOKUP($A21,'L-Cod'!$A$1:$F$78,4,TRUE),"")</f>
        <v/>
      </c>
      <c r="I21" s="53">
        <f t="shared" si="1"/>
        <v>0</v>
      </c>
      <c r="J21" s="54" t="str">
        <f>IF(ISNUMBER($A21),VLOOKUP($A21,'L-Cod'!$A$1:$F$78,5,TRUE),"")</f>
        <v/>
      </c>
      <c r="K21" s="54" t="str">
        <f>IF(ISNUMBER($A21),VLOOKUP($A21,'L-Cod'!$A$1:$F$78,6,TRUE),"")</f>
        <v/>
      </c>
      <c r="M21" s="328" t="s">
        <v>218</v>
      </c>
      <c r="N21" s="49" t="s">
        <v>219</v>
      </c>
      <c r="O21" s="334">
        <f t="shared" si="2"/>
        <v>0</v>
      </c>
      <c r="P21" s="49" t="s">
        <v>137</v>
      </c>
      <c r="S21" s="2"/>
    </row>
    <row r="22" spans="1:20" x14ac:dyDescent="0.25">
      <c r="A22" s="197"/>
      <c r="B22" s="55" t="str">
        <f>IF(ISNUMBER($A22),VLOOKUP($A22,'L-Cod'!$A$1:$F$78,2,TRUE),"")</f>
        <v/>
      </c>
      <c r="C22" s="102"/>
      <c r="D22" s="56"/>
      <c r="E22" s="51" t="str">
        <f>IF(ISNUMBER($A22),VLOOKUP($A22,'L-Cod'!$A$1:$F$78,3,TRUE),"")</f>
        <v/>
      </c>
      <c r="F22" s="52">
        <f t="shared" si="0"/>
        <v>0</v>
      </c>
      <c r="H22" s="57" t="str">
        <f>IF(ISNUMBER($A22),VLOOKUP($A22,'L-Cod'!$A$1:$F$78,4,TRUE),"")</f>
        <v/>
      </c>
      <c r="I22" s="53">
        <f t="shared" si="1"/>
        <v>0</v>
      </c>
      <c r="J22" s="54" t="str">
        <f>IF(ISNUMBER($A22),VLOOKUP($A22,'L-Cod'!$A$1:$F$78,5,TRUE),"")</f>
        <v/>
      </c>
      <c r="K22" s="54" t="str">
        <f>IF(ISNUMBER($A22),VLOOKUP($A22,'L-Cod'!$A$1:$F$78,6,TRUE),"")</f>
        <v/>
      </c>
      <c r="M22" s="328" t="s">
        <v>98</v>
      </c>
      <c r="N22" s="49" t="s">
        <v>95</v>
      </c>
      <c r="O22" s="334">
        <f t="shared" si="2"/>
        <v>0</v>
      </c>
      <c r="P22" s="49" t="s">
        <v>38</v>
      </c>
      <c r="S22" s="2"/>
    </row>
    <row r="23" spans="1:20" x14ac:dyDescent="0.25">
      <c r="A23" s="197"/>
      <c r="B23" s="50" t="str">
        <f>IF(ISNUMBER($A23),VLOOKUP($A23,'L-Cod'!$A$1:$F$78,2,TRUE),"")</f>
        <v/>
      </c>
      <c r="C23" s="102"/>
      <c r="D23" s="56"/>
      <c r="E23" s="51" t="str">
        <f>IF(ISNUMBER($A23),VLOOKUP($A23,'L-Cod'!$A$1:$F$78,3,TRUE),"")</f>
        <v/>
      </c>
      <c r="F23" s="52">
        <f t="shared" si="0"/>
        <v>0</v>
      </c>
      <c r="H23" s="57" t="str">
        <f>IF(ISNUMBER($A23),VLOOKUP($A23,'L-Cod'!$A$1:$F$78,4,TRUE),"")</f>
        <v/>
      </c>
      <c r="I23" s="53">
        <f t="shared" si="1"/>
        <v>0</v>
      </c>
      <c r="J23" s="54" t="str">
        <f>IF(ISNUMBER($A23),VLOOKUP($A23,'L-Cod'!$A$1:$F$78,5,TRUE),"")</f>
        <v/>
      </c>
      <c r="K23" s="54" t="str">
        <f>IF(ISNUMBER($A23),VLOOKUP($A23,'L-Cod'!$A$1:$F$78,6,TRUE),"")</f>
        <v/>
      </c>
      <c r="M23" s="328" t="s">
        <v>100</v>
      </c>
      <c r="N23" s="49" t="s">
        <v>99</v>
      </c>
      <c r="O23" s="334">
        <f t="shared" si="2"/>
        <v>0</v>
      </c>
      <c r="P23" s="49" t="s">
        <v>137</v>
      </c>
      <c r="S23" s="2"/>
    </row>
    <row r="24" spans="1:20" x14ac:dyDescent="0.25">
      <c r="A24" s="197"/>
      <c r="B24" s="50" t="str">
        <f>IF(ISNUMBER($A24),VLOOKUP($A24,'L-Cod'!$A$1:$F$78,2,TRUE),"")</f>
        <v/>
      </c>
      <c r="C24" s="102"/>
      <c r="D24" s="56"/>
      <c r="E24" s="51" t="str">
        <f>IF(ISNUMBER($A24),VLOOKUP($A24,'L-Cod'!$A$1:$F$78,3,TRUE),"")</f>
        <v/>
      </c>
      <c r="F24" s="52">
        <f t="shared" si="0"/>
        <v>0</v>
      </c>
      <c r="H24" s="57" t="str">
        <f>IF(ISNUMBER($A24),VLOOKUP($A24,'L-Cod'!$A$1:$F$78,4,TRUE),"")</f>
        <v/>
      </c>
      <c r="I24" s="53">
        <f t="shared" si="1"/>
        <v>0</v>
      </c>
      <c r="J24" s="54" t="str">
        <f>IF(ISNUMBER($A24),VLOOKUP($A24,'L-Cod'!$A$1:$F$78,5,TRUE),"")</f>
        <v/>
      </c>
      <c r="K24" s="54" t="str">
        <f>IF(ISNUMBER($A24),VLOOKUP($A24,'L-Cod'!$A$1:$F$78,6,TRUE),"")</f>
        <v/>
      </c>
      <c r="M24" s="328" t="s">
        <v>101</v>
      </c>
      <c r="N24" s="49" t="s">
        <v>90</v>
      </c>
      <c r="O24" s="334">
        <f t="shared" si="2"/>
        <v>0</v>
      </c>
      <c r="P24" s="49" t="s">
        <v>137</v>
      </c>
      <c r="S24" s="2"/>
    </row>
    <row r="25" spans="1:20" x14ac:dyDescent="0.25">
      <c r="A25" s="197"/>
      <c r="B25" s="55" t="str">
        <f>IF(ISNUMBER($A25),VLOOKUP($A25,'L-Cod'!$A$1:$F$78,2,TRUE),"")</f>
        <v/>
      </c>
      <c r="C25" s="102"/>
      <c r="D25" s="56"/>
      <c r="E25" s="51" t="str">
        <f>IF(ISNUMBER($A25),VLOOKUP($A25,'L-Cod'!$A$1:$F$78,3,TRUE),"")</f>
        <v/>
      </c>
      <c r="F25" s="52">
        <f t="shared" si="0"/>
        <v>0</v>
      </c>
      <c r="H25" s="57" t="str">
        <f>IF(ISNUMBER($A25),VLOOKUP($A25,'L-Cod'!$A$1:$F$78,4,TRUE),"")</f>
        <v/>
      </c>
      <c r="I25" s="53">
        <f t="shared" si="1"/>
        <v>0</v>
      </c>
      <c r="J25" s="54" t="str">
        <f>IF(ISNUMBER($A25),VLOOKUP($A25,'L-Cod'!$A$1:$F$78,5,TRUE),"")</f>
        <v/>
      </c>
      <c r="K25" s="54" t="str">
        <f>IF(ISNUMBER($A25),VLOOKUP($A25,'L-Cod'!$A$1:$F$78,6,TRUE),"")</f>
        <v/>
      </c>
      <c r="M25" s="328" t="s">
        <v>102</v>
      </c>
      <c r="N25" s="49" t="s">
        <v>64</v>
      </c>
      <c r="O25" s="334">
        <f t="shared" si="2"/>
        <v>0</v>
      </c>
      <c r="P25" s="49" t="s">
        <v>137</v>
      </c>
      <c r="S25" s="2"/>
    </row>
    <row r="26" spans="1:20" x14ac:dyDescent="0.25">
      <c r="A26" s="197"/>
      <c r="B26" s="50" t="str">
        <f>IF(ISNUMBER($A26),VLOOKUP($A26,'L-Cod'!$A$1:$F$78,2,TRUE),"")</f>
        <v/>
      </c>
      <c r="C26" s="102"/>
      <c r="D26" s="56"/>
      <c r="E26" s="51" t="str">
        <f>IF(ISNUMBER($A26),VLOOKUP($A26,'L-Cod'!$A$1:$F$78,3,TRUE),"")</f>
        <v/>
      </c>
      <c r="F26" s="52">
        <f t="shared" si="0"/>
        <v>0</v>
      </c>
      <c r="H26" s="57" t="str">
        <f>IF(ISNUMBER($A26),VLOOKUP($A26,'L-Cod'!$A$1:$F$78,4,TRUE),"")</f>
        <v/>
      </c>
      <c r="I26" s="53">
        <f t="shared" si="1"/>
        <v>0</v>
      </c>
      <c r="J26" s="54" t="str">
        <f>IF(ISNUMBER($A26),VLOOKUP($A26,'L-Cod'!$A$1:$F$78,5,TRUE),"")</f>
        <v/>
      </c>
      <c r="K26" s="54" t="str">
        <f>IF(ISNUMBER($A26),VLOOKUP($A26,'L-Cod'!$A$1:$F$78,6,TRUE),"")</f>
        <v/>
      </c>
      <c r="M26" s="328" t="s">
        <v>103</v>
      </c>
      <c r="N26" s="49" t="s">
        <v>65</v>
      </c>
      <c r="O26" s="334">
        <f t="shared" si="2"/>
        <v>0</v>
      </c>
      <c r="P26" s="49" t="s">
        <v>38</v>
      </c>
      <c r="S26" s="2"/>
    </row>
    <row r="27" spans="1:20" x14ac:dyDescent="0.25">
      <c r="A27" s="197"/>
      <c r="B27" s="55" t="str">
        <f>IF(ISNUMBER($A27),VLOOKUP($A27,'L-Cod'!$A$1:$F$78,2,TRUE),"")</f>
        <v/>
      </c>
      <c r="C27" s="102"/>
      <c r="D27" s="56"/>
      <c r="E27" s="51" t="str">
        <f>IF(ISNUMBER($A27),VLOOKUP($A27,'L-Cod'!$A$1:$F$78,3,TRUE),"")</f>
        <v/>
      </c>
      <c r="F27" s="52">
        <f t="shared" si="0"/>
        <v>0</v>
      </c>
      <c r="H27" s="57" t="str">
        <f>IF(ISNUMBER($A27),VLOOKUP($A27,'L-Cod'!$A$1:$F$78,4,TRUE),"")</f>
        <v/>
      </c>
      <c r="I27" s="53">
        <f t="shared" si="1"/>
        <v>0</v>
      </c>
      <c r="J27" s="54" t="str">
        <f>IF(ISNUMBER($A27),VLOOKUP($A27,'L-Cod'!$A$1:$F$78,5,TRUE),"")</f>
        <v/>
      </c>
      <c r="K27" s="54" t="str">
        <f>IF(ISNUMBER($A27),VLOOKUP($A27,'L-Cod'!$A$1:$F$78,6,TRUE),"")</f>
        <v/>
      </c>
      <c r="M27" s="58" t="s">
        <v>206</v>
      </c>
      <c r="N27" s="49" t="s">
        <v>104</v>
      </c>
      <c r="O27" s="334">
        <f t="shared" si="2"/>
        <v>0</v>
      </c>
      <c r="P27" s="49" t="s">
        <v>137</v>
      </c>
      <c r="S27" s="2"/>
    </row>
    <row r="28" spans="1:20" x14ac:dyDescent="0.25">
      <c r="A28" s="197"/>
      <c r="B28" s="55" t="str">
        <f>IF(ISNUMBER($A28),VLOOKUP($A28,'L-Cod'!$A$1:$F$78,2,TRUE),"")</f>
        <v/>
      </c>
      <c r="C28" s="102"/>
      <c r="D28" s="56"/>
      <c r="E28" s="51" t="str">
        <f>IF(ISNUMBER($A28),VLOOKUP($A28,'L-Cod'!$A$1:$F$78,3,TRUE),"")</f>
        <v/>
      </c>
      <c r="F28" s="52">
        <f t="shared" si="0"/>
        <v>0</v>
      </c>
      <c r="H28" s="57" t="str">
        <f>IF(ISNUMBER($A28),VLOOKUP($A28,'L-Cod'!$A$1:$F$78,4,TRUE),"")</f>
        <v/>
      </c>
      <c r="I28" s="53">
        <f t="shared" si="1"/>
        <v>0</v>
      </c>
      <c r="J28" s="54" t="str">
        <f>IF(ISNUMBER($A28),VLOOKUP($A28,'L-Cod'!$A$1:$F$78,5,TRUE),"")</f>
        <v/>
      </c>
      <c r="K28" s="54" t="str">
        <f>IF(ISNUMBER($A28),VLOOKUP($A28,'L-Cod'!$A$1:$F$78,6,TRUE),"")</f>
        <v/>
      </c>
      <c r="M28" s="49" t="s">
        <v>205</v>
      </c>
      <c r="N28" s="49" t="s">
        <v>106</v>
      </c>
      <c r="O28" s="334">
        <f t="shared" si="2"/>
        <v>0</v>
      </c>
      <c r="P28" s="49" t="s">
        <v>137</v>
      </c>
      <c r="T28" s="49" t="s">
        <v>105</v>
      </c>
    </row>
    <row r="29" spans="1:20" x14ac:dyDescent="0.25">
      <c r="A29" s="197"/>
      <c r="B29" s="50" t="str">
        <f>IF(ISNUMBER($A29),VLOOKUP($A29,'L-Cod'!$A$1:$F$78,2,TRUE),"")</f>
        <v/>
      </c>
      <c r="C29" s="102"/>
      <c r="D29" s="56"/>
      <c r="E29" s="51" t="str">
        <f>IF(ISNUMBER($A29),VLOOKUP($A29,'L-Cod'!$A$1:$F$78,3,TRUE),"")</f>
        <v/>
      </c>
      <c r="F29" s="52">
        <f t="shared" si="0"/>
        <v>0</v>
      </c>
      <c r="H29" s="57" t="str">
        <f>IF(ISNUMBER($A29),VLOOKUP($A29,'L-Cod'!$A$1:$F$78,4,TRUE),"")</f>
        <v/>
      </c>
      <c r="I29" s="53">
        <f t="shared" si="1"/>
        <v>0</v>
      </c>
      <c r="J29" s="54" t="str">
        <f>IF(ISNUMBER($A29),VLOOKUP($A29,'L-Cod'!$A$1:$F$78,5,TRUE),"")</f>
        <v/>
      </c>
      <c r="K29" s="54" t="str">
        <f>IF(ISNUMBER($A29),VLOOKUP($A29,'L-Cod'!$A$1:$F$78,6,TRUE),"")</f>
        <v/>
      </c>
      <c r="M29" s="49" t="s">
        <v>107</v>
      </c>
      <c r="N29" s="49" t="s">
        <v>105</v>
      </c>
      <c r="O29" s="334">
        <f t="shared" si="2"/>
        <v>0</v>
      </c>
      <c r="P29" s="49" t="s">
        <v>137</v>
      </c>
      <c r="S29" s="2"/>
    </row>
    <row r="30" spans="1:20" x14ac:dyDescent="0.25">
      <c r="A30" s="197"/>
      <c r="B30" s="50" t="str">
        <f>IF(ISNUMBER($A30),VLOOKUP($A30,'L-Cod'!$A$1:$F$78,2,TRUE),"")</f>
        <v/>
      </c>
      <c r="C30" s="102"/>
      <c r="D30" s="56"/>
      <c r="E30" s="51" t="str">
        <f>IF(ISNUMBER($A30),VLOOKUP($A30,'L-Cod'!$A$1:$F$78,3,TRUE),"")</f>
        <v/>
      </c>
      <c r="F30" s="52">
        <f t="shared" si="0"/>
        <v>0</v>
      </c>
      <c r="H30" s="57" t="str">
        <f>IF(ISNUMBER($A30),VLOOKUP($A30,'L-Cod'!$A$1:$F$78,4,TRUE),"")</f>
        <v/>
      </c>
      <c r="I30" s="53">
        <f t="shared" si="1"/>
        <v>0</v>
      </c>
      <c r="J30" s="54" t="str">
        <f>IF(ISNUMBER($A30),VLOOKUP($A30,'L-Cod'!$A$1:$F$78,5,TRUE),"")</f>
        <v/>
      </c>
      <c r="K30" s="54" t="str">
        <f>IF(ISNUMBER($A30),VLOOKUP($A30,'L-Cod'!$A$1:$F$78,6,TRUE),"")</f>
        <v/>
      </c>
      <c r="M30" s="49" t="s">
        <v>80</v>
      </c>
      <c r="N30" s="49" t="s">
        <v>109</v>
      </c>
      <c r="O30" s="334">
        <f t="shared" si="2"/>
        <v>0</v>
      </c>
      <c r="P30" s="49" t="s">
        <v>140</v>
      </c>
      <c r="S30" s="2"/>
    </row>
    <row r="31" spans="1:20" x14ac:dyDescent="0.25">
      <c r="A31" s="197"/>
      <c r="B31" s="55" t="str">
        <f>IF(ISNUMBER($A31),VLOOKUP($A31,'L-Cod'!$A$1:$F$78,2,TRUE),"")</f>
        <v/>
      </c>
      <c r="C31" s="102"/>
      <c r="D31" s="56"/>
      <c r="E31" s="51" t="str">
        <f>IF(ISNUMBER($A31),VLOOKUP($A31,'L-Cod'!$A$1:$F$78,3,TRUE),"")</f>
        <v/>
      </c>
      <c r="F31" s="52">
        <f t="shared" si="0"/>
        <v>0</v>
      </c>
      <c r="H31" s="57" t="str">
        <f>IF(ISNUMBER($A31),VLOOKUP($A31,'L-Cod'!$A$1:$F$78,4,TRUE),"")</f>
        <v/>
      </c>
      <c r="I31" s="53">
        <f t="shared" si="1"/>
        <v>0</v>
      </c>
      <c r="J31" s="54" t="str">
        <f>IF(ISNUMBER($A31),VLOOKUP($A31,'L-Cod'!$A$1:$F$78,5,TRUE),"")</f>
        <v/>
      </c>
      <c r="K31" s="54" t="str">
        <f>IF(ISNUMBER($A31),VLOOKUP($A31,'L-Cod'!$A$1:$F$78,6,TRUE),"")</f>
        <v/>
      </c>
      <c r="M31" s="49" t="s">
        <v>53</v>
      </c>
      <c r="N31" s="49" t="s">
        <v>110</v>
      </c>
      <c r="O31" s="334">
        <f t="shared" si="2"/>
        <v>0</v>
      </c>
      <c r="P31" s="49" t="s">
        <v>140</v>
      </c>
      <c r="S31" s="270"/>
    </row>
    <row r="32" spans="1:20" x14ac:dyDescent="0.25">
      <c r="A32" s="197"/>
      <c r="B32" s="55" t="str">
        <f>IF(ISNUMBER($A32),VLOOKUP($A32,'L-Cod'!$A$1:$F$78,2,TRUE),"")</f>
        <v/>
      </c>
      <c r="C32" s="102"/>
      <c r="D32" s="56"/>
      <c r="E32" s="51" t="str">
        <f>IF(ISNUMBER($A32),VLOOKUP($A32,'L-Cod'!$A$1:$F$78,3,TRUE),"")</f>
        <v/>
      </c>
      <c r="F32" s="52">
        <f t="shared" si="0"/>
        <v>0</v>
      </c>
      <c r="H32" s="57" t="str">
        <f>IF(ISNUMBER($A32),VLOOKUP($A32,'L-Cod'!$A$1:$F$78,4,TRUE),"")</f>
        <v/>
      </c>
      <c r="I32" s="53">
        <f t="shared" si="1"/>
        <v>0</v>
      </c>
      <c r="J32" s="54" t="str">
        <f>IF(ISNUMBER($A32),VLOOKUP($A32,'L-Cod'!$A$1:$F$78,5,TRUE),"")</f>
        <v/>
      </c>
      <c r="K32" s="54" t="str">
        <f>IF(ISNUMBER($A32),VLOOKUP($A32,'L-Cod'!$A$1:$F$78,6,TRUE),"")</f>
        <v/>
      </c>
      <c r="M32" s="49" t="s">
        <v>54</v>
      </c>
      <c r="N32" s="49" t="s">
        <v>111</v>
      </c>
      <c r="O32" s="334">
        <f t="shared" si="2"/>
        <v>0</v>
      </c>
      <c r="P32" s="49" t="s">
        <v>140</v>
      </c>
      <c r="S32" s="2"/>
    </row>
    <row r="33" spans="1:19" x14ac:dyDescent="0.25">
      <c r="A33" s="197"/>
      <c r="B33" s="55" t="str">
        <f>IF(ISNUMBER($A33),VLOOKUP($A33,'L-Cod'!$A$1:$F$78,2,TRUE),"")</f>
        <v/>
      </c>
      <c r="C33" s="102"/>
      <c r="D33" s="56"/>
      <c r="E33" s="51" t="str">
        <f>IF(ISNUMBER($A33),VLOOKUP($A33,'L-Cod'!$A$1:$F$78,3,TRUE),"")</f>
        <v/>
      </c>
      <c r="F33" s="52">
        <f t="shared" ref="F33:F51" si="3">IF(ISNUMBER($A33),(C33)*E33,0)</f>
        <v>0</v>
      </c>
      <c r="H33" s="57" t="str">
        <f>IF(ISNUMBER($A33),VLOOKUP($A33,'L-Cod'!$A$1:$F$78,4,TRUE),"")</f>
        <v/>
      </c>
      <c r="I33" s="53">
        <f t="shared" ref="I33:I52" si="4">IF(ISNUMBER($A33),(C33+D33)*H33,0)</f>
        <v>0</v>
      </c>
      <c r="J33" s="54" t="str">
        <f>IF(ISNUMBER($A33),VLOOKUP($A33,'L-Cod'!$A$1:$F$78,5,TRUE),"")</f>
        <v/>
      </c>
      <c r="K33" s="54" t="str">
        <f>IF(ISNUMBER($A33),VLOOKUP($A33,'L-Cod'!$A$1:$F$78,6,TRUE),"")</f>
        <v/>
      </c>
      <c r="M33" s="49" t="s">
        <v>297</v>
      </c>
      <c r="N33" s="49" t="s">
        <v>302</v>
      </c>
      <c r="O33" s="74">
        <f t="shared" si="2"/>
        <v>0</v>
      </c>
      <c r="P33" s="49" t="s">
        <v>140</v>
      </c>
      <c r="S33" s="2"/>
    </row>
    <row r="34" spans="1:19" x14ac:dyDescent="0.25">
      <c r="A34" s="197"/>
      <c r="B34" s="55" t="str">
        <f>IF(ISNUMBER($A34),VLOOKUP($A34,'L-Cod'!$A$1:$F$78,2,TRUE),"")</f>
        <v/>
      </c>
      <c r="C34" s="102"/>
      <c r="D34" s="56"/>
      <c r="E34" s="51" t="str">
        <f>IF(ISNUMBER($A34),VLOOKUP($A34,'L-Cod'!$A$1:$F$78,3,TRUE),"")</f>
        <v/>
      </c>
      <c r="F34" s="52">
        <f t="shared" si="3"/>
        <v>0</v>
      </c>
      <c r="H34" s="57" t="str">
        <f>IF(ISNUMBER($A34),VLOOKUP($A34,'L-Cod'!$A$1:$F$78,4,TRUE),"")</f>
        <v/>
      </c>
      <c r="I34" s="53">
        <f t="shared" si="4"/>
        <v>0</v>
      </c>
      <c r="J34" s="54" t="str">
        <f>IF(ISNUMBER($A34),VLOOKUP($A34,'L-Cod'!$A$1:$F$78,5,TRUE),"")</f>
        <v/>
      </c>
      <c r="K34" s="54" t="str">
        <f>IF(ISNUMBER($A34),VLOOKUP($A34,'L-Cod'!$A$1:$F$78,6,TRUE),"")</f>
        <v/>
      </c>
      <c r="M34" s="49" t="s">
        <v>298</v>
      </c>
      <c r="N34" s="49" t="s">
        <v>301</v>
      </c>
      <c r="O34" s="74">
        <f t="shared" si="2"/>
        <v>0</v>
      </c>
      <c r="P34" s="49" t="s">
        <v>140</v>
      </c>
      <c r="Q34" s="328"/>
      <c r="S34" s="2"/>
    </row>
    <row r="35" spans="1:19" x14ac:dyDescent="0.25">
      <c r="A35" s="197"/>
      <c r="B35" s="50" t="str">
        <f>IF(ISNUMBER($A35),VLOOKUP($A35,'L-Cod'!$A$1:$F$78,2,TRUE),"")</f>
        <v/>
      </c>
      <c r="C35" s="102"/>
      <c r="D35" s="56"/>
      <c r="E35" s="51" t="str">
        <f>IF(ISNUMBER($A35),VLOOKUP($A35,'L-Cod'!$A$1:$F$78,3,TRUE),"")</f>
        <v/>
      </c>
      <c r="F35" s="52">
        <f t="shared" si="3"/>
        <v>0</v>
      </c>
      <c r="H35" s="57" t="str">
        <f>IF(ISNUMBER($A35),VLOOKUP($A35,'L-Cod'!$A$1:$F$78,4,TRUE),"")</f>
        <v/>
      </c>
      <c r="I35" s="53">
        <f t="shared" si="4"/>
        <v>0</v>
      </c>
      <c r="J35" s="54" t="str">
        <f>IF(ISNUMBER($A35),VLOOKUP($A35,'L-Cod'!$A$1:$F$78,5,TRUE),"")</f>
        <v/>
      </c>
      <c r="K35" s="54" t="str">
        <f>IF(ISNUMBER($A35),VLOOKUP($A35,'L-Cod'!$A$1:$F$78,6,TRUE),"")</f>
        <v/>
      </c>
      <c r="M35" s="328" t="s">
        <v>117</v>
      </c>
      <c r="N35" s="49" t="s">
        <v>116</v>
      </c>
      <c r="O35" s="334">
        <f t="shared" ref="O35:O43" si="5">SUMIF($K$11:$K$59,N35,$I$11:$I$59)</f>
        <v>0</v>
      </c>
      <c r="S35" s="2"/>
    </row>
    <row r="36" spans="1:19" x14ac:dyDescent="0.25">
      <c r="A36" s="197"/>
      <c r="B36" s="50" t="str">
        <f>IF(ISNUMBER($A36),VLOOKUP($A36,'L-Cod'!$A$1:$F$78,2,TRUE),"")</f>
        <v/>
      </c>
      <c r="C36" s="102"/>
      <c r="D36" s="56"/>
      <c r="E36" s="51" t="str">
        <f>IF(ISNUMBER($A36),VLOOKUP($A36,'L-Cod'!$A$1:$F$78,3,TRUE),"")</f>
        <v/>
      </c>
      <c r="F36" s="52">
        <f t="shared" si="3"/>
        <v>0</v>
      </c>
      <c r="H36" s="57" t="str">
        <f>IF(ISNUMBER($A36),VLOOKUP($A36,'L-Cod'!$A$1:$F$78,4,TRUE),"")</f>
        <v/>
      </c>
      <c r="I36" s="53">
        <f t="shared" si="4"/>
        <v>0</v>
      </c>
      <c r="J36" s="54" t="str">
        <f>IF(ISNUMBER($A36),VLOOKUP($A36,'L-Cod'!$A$1:$F$78,5,TRUE),"")</f>
        <v/>
      </c>
      <c r="K36" s="54" t="str">
        <f>IF(ISNUMBER($A36),VLOOKUP($A36,'L-Cod'!$A$1:$F$78,6,TRUE),"")</f>
        <v/>
      </c>
      <c r="M36" s="49" t="s">
        <v>149</v>
      </c>
      <c r="N36" s="115" t="s">
        <v>148</v>
      </c>
      <c r="O36" s="334">
        <f t="shared" si="5"/>
        <v>0</v>
      </c>
      <c r="P36" s="328" t="s">
        <v>137</v>
      </c>
      <c r="S36" s="2"/>
    </row>
    <row r="37" spans="1:19" x14ac:dyDescent="0.25">
      <c r="A37" s="197"/>
      <c r="B37" s="55" t="str">
        <f>IF(ISNUMBER($A37),VLOOKUP($A37,'L-Cod'!$A$1:$F$78,2,TRUE),"")</f>
        <v/>
      </c>
      <c r="C37" s="102"/>
      <c r="D37" s="56"/>
      <c r="E37" s="51" t="str">
        <f>IF(ISNUMBER($A37),VLOOKUP($A37,'L-Cod'!$A$1:$F$78,3,TRUE),"")</f>
        <v/>
      </c>
      <c r="F37" s="52">
        <f t="shared" si="3"/>
        <v>0</v>
      </c>
      <c r="H37" s="57" t="str">
        <f>IF(ISNUMBER($A37),VLOOKUP($A37,'L-Cod'!$A$1:$F$78,4,TRUE),"")</f>
        <v/>
      </c>
      <c r="I37" s="53">
        <f t="shared" si="4"/>
        <v>0</v>
      </c>
      <c r="J37" s="54" t="str">
        <f>IF(ISNUMBER($A37),VLOOKUP($A37,'L-Cod'!$A$1:$F$78,5,TRUE),"")</f>
        <v/>
      </c>
      <c r="K37" s="54" t="str">
        <f>IF(ISNUMBER($A37),VLOOKUP($A37,'L-Cod'!$A$1:$F$78,6,TRUE),"")</f>
        <v/>
      </c>
      <c r="M37" s="49" t="s">
        <v>213</v>
      </c>
      <c r="O37" s="334">
        <f t="shared" si="5"/>
        <v>0</v>
      </c>
      <c r="P37" s="49" t="s">
        <v>141</v>
      </c>
      <c r="S37" s="2"/>
    </row>
    <row r="38" spans="1:19" x14ac:dyDescent="0.25">
      <c r="A38" s="197"/>
      <c r="B38" s="55" t="str">
        <f>IF(ISNUMBER($A38),VLOOKUP($A38,'L-Cod'!$A$1:$F$78,2,TRUE),"")</f>
        <v/>
      </c>
      <c r="C38" s="102"/>
      <c r="D38" s="56"/>
      <c r="E38" s="51" t="str">
        <f>IF(ISNUMBER($A38),VLOOKUP($A38,'L-Cod'!$A$1:$F$78,3,TRUE),"")</f>
        <v/>
      </c>
      <c r="F38" s="52">
        <f t="shared" si="3"/>
        <v>0</v>
      </c>
      <c r="H38" s="57" t="str">
        <f>IF(ISNUMBER($A38),VLOOKUP($A38,'L-Cod'!$A$1:$F$78,4,TRUE),"")</f>
        <v/>
      </c>
      <c r="I38" s="53">
        <f t="shared" si="4"/>
        <v>0</v>
      </c>
      <c r="J38" s="54" t="str">
        <f>IF(ISNUMBER($A38),VLOOKUP($A38,'L-Cod'!$A$1:$F$78,5,TRUE),"")</f>
        <v/>
      </c>
      <c r="K38" s="54" t="str">
        <f>IF(ISNUMBER($A38),VLOOKUP($A38,'L-Cod'!$A$1:$F$78,6,TRUE),"")</f>
        <v/>
      </c>
      <c r="M38" s="49" t="s">
        <v>294</v>
      </c>
      <c r="N38" s="49" t="s">
        <v>135</v>
      </c>
      <c r="O38" s="334">
        <f t="shared" si="5"/>
        <v>0</v>
      </c>
      <c r="S38" s="2"/>
    </row>
    <row r="39" spans="1:19" x14ac:dyDescent="0.25">
      <c r="A39" s="197"/>
      <c r="B39" s="55" t="str">
        <f>IF(ISNUMBER($A39),VLOOKUP($A39,'L-Cod'!$A$1:$F$78,2,TRUE),"")</f>
        <v/>
      </c>
      <c r="C39" s="102"/>
      <c r="D39" s="56"/>
      <c r="E39" s="51" t="str">
        <f>IF(ISNUMBER($A39),VLOOKUP($A39,'L-Cod'!$A$1:$F$78,3,TRUE),"")</f>
        <v/>
      </c>
      <c r="F39" s="52">
        <f t="shared" si="3"/>
        <v>0</v>
      </c>
      <c r="H39" s="57" t="str">
        <f>IF(ISNUMBER($A39),VLOOKUP($A39,'L-Cod'!$A$1:$F$78,4,TRUE),"")</f>
        <v/>
      </c>
      <c r="I39" s="53">
        <f t="shared" si="4"/>
        <v>0</v>
      </c>
      <c r="J39" s="54" t="str">
        <f>IF(ISNUMBER($A39),VLOOKUP($A39,'L-Cod'!$A$1:$F$78,5,TRUE),"")</f>
        <v/>
      </c>
      <c r="K39" s="54" t="str">
        <f>IF(ISNUMBER($A39),VLOOKUP($A39,'L-Cod'!$A$1:$F$78,6,TRUE),"")</f>
        <v/>
      </c>
      <c r="M39" s="49" t="s">
        <v>295</v>
      </c>
      <c r="N39" s="49" t="s">
        <v>292</v>
      </c>
      <c r="O39" s="334">
        <f t="shared" si="5"/>
        <v>0</v>
      </c>
      <c r="S39" s="2"/>
    </row>
    <row r="40" spans="1:19" x14ac:dyDescent="0.25">
      <c r="A40" s="197"/>
      <c r="B40" s="55" t="str">
        <f>IF(ISNUMBER($A40),VLOOKUP($A40,'L-Cod'!$A$1:$F$78,2,TRUE),"")</f>
        <v/>
      </c>
      <c r="C40" s="102"/>
      <c r="D40" s="56"/>
      <c r="E40" s="51" t="str">
        <f>IF(ISNUMBER($A40),VLOOKUP($A40,'L-Cod'!$A$1:$F$78,3,TRUE),"")</f>
        <v/>
      </c>
      <c r="F40" s="52">
        <f t="shared" si="3"/>
        <v>0</v>
      </c>
      <c r="H40" s="57" t="str">
        <f>IF(ISNUMBER($A40),VLOOKUP($A40,'L-Cod'!$A$1:$F$78,4,TRUE),"")</f>
        <v/>
      </c>
      <c r="I40" s="53">
        <f t="shared" si="4"/>
        <v>0</v>
      </c>
      <c r="J40" s="54" t="str">
        <f>IF(ISNUMBER($A40),VLOOKUP($A40,'L-Cod'!$A$1:$F$78,5,TRUE),"")</f>
        <v/>
      </c>
      <c r="K40" s="54" t="str">
        <f>IF(ISNUMBER($A40),VLOOKUP($A40,'L-Cod'!$A$1:$F$78,6,TRUE),"")</f>
        <v/>
      </c>
      <c r="M40" s="49" t="s">
        <v>214</v>
      </c>
      <c r="N40" s="49" t="s">
        <v>221</v>
      </c>
      <c r="O40" s="334">
        <f t="shared" si="5"/>
        <v>0</v>
      </c>
      <c r="P40" s="49" t="s">
        <v>139</v>
      </c>
      <c r="S40" s="2"/>
    </row>
    <row r="41" spans="1:19" x14ac:dyDescent="0.25">
      <c r="A41" s="197"/>
      <c r="B41" s="55" t="str">
        <f>IF(ISNUMBER($A41),VLOOKUP($A41,'L-Cod'!$A$1:$F$78,2,TRUE),"")</f>
        <v/>
      </c>
      <c r="C41" s="102"/>
      <c r="D41" s="56"/>
      <c r="E41" s="51" t="str">
        <f>IF(ISNUMBER($A41),VLOOKUP($A41,'L-Cod'!$A$1:$F$78,3,TRUE),"")</f>
        <v/>
      </c>
      <c r="F41" s="52">
        <f t="shared" si="3"/>
        <v>0</v>
      </c>
      <c r="H41" s="57" t="str">
        <f>IF(ISNUMBER($A41),VLOOKUP($A41,'L-Cod'!$A$1:$F$78,4,TRUE),"")</f>
        <v/>
      </c>
      <c r="I41" s="53">
        <f t="shared" si="4"/>
        <v>0</v>
      </c>
      <c r="J41" s="54" t="str">
        <f>IF(ISNUMBER($A41),VLOOKUP($A41,'L-Cod'!$A$1:$F$78,5,TRUE),"")</f>
        <v/>
      </c>
      <c r="K41" s="54" t="str">
        <f>IF(ISNUMBER($A41),VLOOKUP($A41,'L-Cod'!$A$1:$F$78,6,TRUE),"")</f>
        <v/>
      </c>
      <c r="M41" s="49" t="s">
        <v>215</v>
      </c>
      <c r="N41" s="49" t="s">
        <v>222</v>
      </c>
      <c r="O41" s="334">
        <f t="shared" si="5"/>
        <v>0</v>
      </c>
      <c r="P41" s="49" t="s">
        <v>137</v>
      </c>
      <c r="S41" s="2"/>
    </row>
    <row r="42" spans="1:19" ht="16.5" customHeight="1" x14ac:dyDescent="0.25">
      <c r="A42" s="197"/>
      <c r="B42" s="55" t="str">
        <f>IF(ISNUMBER($A42),VLOOKUP($A42,'L-Cod'!$A$1:$F$78,2,TRUE),"")</f>
        <v/>
      </c>
      <c r="C42" s="102"/>
      <c r="D42" s="56"/>
      <c r="E42" s="51" t="str">
        <f>IF(ISNUMBER($A42),VLOOKUP($A42,'L-Cod'!$A$1:$F$78,3,TRUE),"")</f>
        <v/>
      </c>
      <c r="F42" s="52">
        <f t="shared" si="3"/>
        <v>0</v>
      </c>
      <c r="H42" s="57" t="str">
        <f>IF(ISNUMBER($A42),VLOOKUP($A42,'L-Cod'!$A$1:$F$78,4,TRUE),"")</f>
        <v/>
      </c>
      <c r="I42" s="53">
        <f t="shared" si="4"/>
        <v>0</v>
      </c>
      <c r="J42" s="54" t="str">
        <f>IF(ISNUMBER($A42),VLOOKUP($A42,'L-Cod'!$A$1:$F$78,5,TRUE),"")</f>
        <v/>
      </c>
      <c r="K42" s="54" t="str">
        <f>IF(ISNUMBER($A42),VLOOKUP($A42,'L-Cod'!$A$1:$F$78,6,TRUE),"")</f>
        <v/>
      </c>
      <c r="M42" s="49" t="s">
        <v>216</v>
      </c>
      <c r="N42" s="49" t="s">
        <v>220</v>
      </c>
      <c r="O42" s="334">
        <f t="shared" si="5"/>
        <v>0</v>
      </c>
      <c r="P42" s="49" t="s">
        <v>137</v>
      </c>
      <c r="S42" s="2"/>
    </row>
    <row r="43" spans="1:19" x14ac:dyDescent="0.25">
      <c r="A43" s="197"/>
      <c r="B43" s="55" t="str">
        <f>IF(ISNUMBER($A43),VLOOKUP($A43,'L-Cod'!$A$1:$F$78,2,TRUE),"")</f>
        <v/>
      </c>
      <c r="C43" s="102"/>
      <c r="D43" s="56"/>
      <c r="E43" s="51" t="str">
        <f>IF(ISNUMBER($A43),VLOOKUP($A43,'L-Cod'!$A$1:$F$78,3,TRUE),"")</f>
        <v/>
      </c>
      <c r="F43" s="52">
        <f t="shared" si="3"/>
        <v>0</v>
      </c>
      <c r="H43" s="57" t="str">
        <f>IF(ISNUMBER($A43),VLOOKUP($A43,'L-Cod'!$A$1:$F$78,4,TRUE),"")</f>
        <v/>
      </c>
      <c r="I43" s="53">
        <f t="shared" si="4"/>
        <v>0</v>
      </c>
      <c r="J43" s="54" t="str">
        <f>IF(ISNUMBER($A43),VLOOKUP($A43,'L-Cod'!$A$1:$F$78,5,TRUE),"")</f>
        <v/>
      </c>
      <c r="K43" s="54" t="str">
        <f>IF(ISNUMBER($A43),VLOOKUP($A43,'L-Cod'!$A$1:$F$78,6,TRUE),"")</f>
        <v/>
      </c>
      <c r="M43" s="49" t="s">
        <v>305</v>
      </c>
      <c r="N43" s="49" t="s">
        <v>223</v>
      </c>
      <c r="O43" s="334">
        <f t="shared" si="5"/>
        <v>0</v>
      </c>
      <c r="P43" s="49" t="s">
        <v>137</v>
      </c>
      <c r="S43" s="2"/>
    </row>
    <row r="44" spans="1:19" x14ac:dyDescent="0.25">
      <c r="A44" s="197"/>
      <c r="B44" s="55" t="str">
        <f>IF(ISNUMBER($A44),VLOOKUP($A44,'L-Cod'!$A$1:$F$78,2,TRUE),"")</f>
        <v/>
      </c>
      <c r="C44" s="102"/>
      <c r="D44" s="56"/>
      <c r="E44" s="51" t="str">
        <f>IF(ISNUMBER($A44),VLOOKUP($A44,'L-Cod'!$A$1:$F$78,3,TRUE),"")</f>
        <v/>
      </c>
      <c r="F44" s="52">
        <f t="shared" si="3"/>
        <v>0</v>
      </c>
      <c r="H44" s="57" t="str">
        <f>IF(ISNUMBER($A44),VLOOKUP($A44,'L-Cod'!$A$1:$F$78,4,TRUE),"")</f>
        <v/>
      </c>
      <c r="I44" s="53">
        <f t="shared" si="4"/>
        <v>0</v>
      </c>
      <c r="J44" s="54" t="str">
        <f>IF(ISNUMBER($A44),VLOOKUP($A44,'L-Cod'!$A$1:$F$78,5,TRUE),"")</f>
        <v/>
      </c>
      <c r="K44" s="54" t="str">
        <f>IF(ISNUMBER($A44),VLOOKUP($A44,'L-Cod'!$A$1:$F$78,6,TRUE),"")</f>
        <v/>
      </c>
      <c r="M44" s="2" t="s">
        <v>310</v>
      </c>
      <c r="N44" s="209" t="s">
        <v>56</v>
      </c>
      <c r="O44" s="334">
        <f t="shared" ref="O44:O45" si="6">SUMIF($K$11:$K$59,N44,$I$11:$I$59)</f>
        <v>0</v>
      </c>
      <c r="P44" s="49" t="s">
        <v>38</v>
      </c>
      <c r="S44" s="2"/>
    </row>
    <row r="45" spans="1:19" x14ac:dyDescent="0.25">
      <c r="A45" s="197"/>
      <c r="B45" s="173" t="str">
        <f>IF(ISNUMBER($A45),VLOOKUP($A45,'L-Cod'!$A$1:$F$78,2,TRUE),"")</f>
        <v/>
      </c>
      <c r="C45" s="271"/>
      <c r="D45" s="56"/>
      <c r="E45" s="51" t="str">
        <f>IF(ISNUMBER($A45),VLOOKUP($A45,'L-Cod'!$A$1:$F$78,3,TRUE),"")</f>
        <v/>
      </c>
      <c r="F45" s="52">
        <f t="shared" si="3"/>
        <v>0</v>
      </c>
      <c r="H45" s="57" t="str">
        <f>IF(ISNUMBER($A45),VLOOKUP($A45,'L-Cod'!$A$1:$F$78,4,TRUE),"")</f>
        <v/>
      </c>
      <c r="I45" s="53">
        <f t="shared" si="4"/>
        <v>0</v>
      </c>
      <c r="J45" s="54" t="str">
        <f>IF(ISNUMBER($A45),VLOOKUP($A45,'L-Cod'!$A$1:$F$78,5,TRUE),"")</f>
        <v/>
      </c>
      <c r="K45" s="54" t="str">
        <f>IF(ISNUMBER($A45),VLOOKUP($A45,'L-Cod'!$A$1:$F$78,6,TRUE),"")</f>
        <v/>
      </c>
      <c r="M45" s="332" t="s">
        <v>311</v>
      </c>
      <c r="N45" s="209"/>
      <c r="O45" s="334">
        <f t="shared" si="6"/>
        <v>0</v>
      </c>
      <c r="Q45" s="328"/>
      <c r="S45" s="2"/>
    </row>
    <row r="46" spans="1:19" x14ac:dyDescent="0.25">
      <c r="A46" s="197"/>
      <c r="B46" s="173" t="str">
        <f>IF(ISNUMBER($A46),VLOOKUP($A46,'L-Cod'!$A$1:$F$78,2,TRUE),"")</f>
        <v/>
      </c>
      <c r="C46" s="271"/>
      <c r="D46" s="56"/>
      <c r="E46" s="189" t="str">
        <f>IF(ISNUMBER($A46),VLOOKUP($A46,'L-Cod'!$A$1:$F$78,3,TRUE),"")</f>
        <v/>
      </c>
      <c r="F46" s="52">
        <f t="shared" si="3"/>
        <v>0</v>
      </c>
      <c r="H46" s="57" t="str">
        <f>IF(ISNUMBER($A46),VLOOKUP($A46,'L-Cod'!$A$1:$F$78,4,TRUE),"")</f>
        <v/>
      </c>
      <c r="I46" s="53">
        <f t="shared" si="4"/>
        <v>0</v>
      </c>
      <c r="J46" s="54" t="str">
        <f>IF(ISNUMBER($A46),VLOOKUP($A46,'L-Cod'!$A$1:$F$78,5,TRUE),"")</f>
        <v/>
      </c>
      <c r="K46" s="54" t="str">
        <f>IF(ISNUMBER($A46),VLOOKUP($A46,'L-Cod'!$A$1:$F$78,6,TRUE),"")</f>
        <v/>
      </c>
      <c r="M46" s="2" t="s">
        <v>283</v>
      </c>
      <c r="N46" s="114" t="s">
        <v>136</v>
      </c>
      <c r="O46" s="334">
        <f>SUMIF($K$11:$K$59,N46,$I$11:$I$59)</f>
        <v>0</v>
      </c>
      <c r="S46" s="2"/>
    </row>
    <row r="47" spans="1:19" x14ac:dyDescent="0.25">
      <c r="A47" s="197"/>
      <c r="B47" s="173" t="str">
        <f>IF(ISNUMBER($A47),VLOOKUP($A47,'L-Cod'!$A$1:$F$78,2,TRUE),"")</f>
        <v/>
      </c>
      <c r="C47" s="271"/>
      <c r="D47" s="56"/>
      <c r="E47" s="189" t="str">
        <f>IF(ISNUMBER($A47),VLOOKUP($A47,'L-Cod'!$A$1:$F$78,3,TRUE),"")</f>
        <v/>
      </c>
      <c r="F47" s="52">
        <f t="shared" si="3"/>
        <v>0</v>
      </c>
      <c r="H47" s="57" t="str">
        <f>IF(ISNUMBER($A47),VLOOKUP($A47,'L-Cod'!$A$1:$F$78,4,TRUE),"")</f>
        <v/>
      </c>
      <c r="I47" s="53">
        <f t="shared" si="4"/>
        <v>0</v>
      </c>
      <c r="J47" s="54" t="str">
        <f>IF(ISNUMBER($A47),VLOOKUP($A47,'L-Cod'!$A$1:$F$78,5,TRUE),"")</f>
        <v/>
      </c>
      <c r="K47" s="54" t="str">
        <f>IF(ISNUMBER($A47),VLOOKUP($A47,'L-Cod'!$A$1:$F$78,6,TRUE),"")</f>
        <v/>
      </c>
      <c r="M47" s="49" t="s">
        <v>121</v>
      </c>
      <c r="N47" s="49" t="s">
        <v>131</v>
      </c>
      <c r="O47" s="334">
        <f>SUMIF($K$11:$K$59,N47,$I$11:$I$59)</f>
        <v>0</v>
      </c>
      <c r="P47" s="49" t="s">
        <v>314</v>
      </c>
      <c r="S47" s="2"/>
    </row>
    <row r="48" spans="1:19" x14ac:dyDescent="0.25">
      <c r="A48" s="197"/>
      <c r="B48" s="173" t="str">
        <f>IF(ISNUMBER($A48),VLOOKUP($A48,'L-Cod'!$A$1:$F$78,2,TRUE),"")</f>
        <v/>
      </c>
      <c r="C48" s="271"/>
      <c r="D48" s="56"/>
      <c r="E48" s="189" t="str">
        <f>IF(ISNUMBER($A48),VLOOKUP($A48,'L-Cod'!$A$1:$F$78,3,TRUE),"")</f>
        <v/>
      </c>
      <c r="F48" s="52">
        <f t="shared" si="3"/>
        <v>0</v>
      </c>
      <c r="H48" s="57" t="str">
        <f>IF(ISNUMBER($A48),VLOOKUP($A48,'L-Cod'!$A$1:$F$78,4,TRUE),"")</f>
        <v/>
      </c>
      <c r="I48" s="53">
        <f t="shared" si="4"/>
        <v>0</v>
      </c>
      <c r="J48" s="54" t="str">
        <f>IF(ISNUMBER($A48),VLOOKUP($A48,'L-Cod'!$A$1:$F$78,5,TRUE),"")</f>
        <v/>
      </c>
      <c r="K48" s="54" t="str">
        <f>IF(ISNUMBER($A48),VLOOKUP($A48,'L-Cod'!$A$1:$F$78,6,TRUE),"")</f>
        <v/>
      </c>
      <c r="M48" s="49" t="s">
        <v>122</v>
      </c>
      <c r="N48" s="114" t="s">
        <v>132</v>
      </c>
      <c r="O48" s="334">
        <f t="shared" ref="O48:O54" si="7">SUMIF($K$11:$K$59,N48,$I$11:$I$59)</f>
        <v>0</v>
      </c>
      <c r="P48" s="49" t="s">
        <v>314</v>
      </c>
      <c r="S48" s="35"/>
    </row>
    <row r="49" spans="1:19" x14ac:dyDescent="0.25">
      <c r="A49" s="110"/>
      <c r="B49" s="173" t="str">
        <f>IF(ISNUMBER($A49),VLOOKUP($A49,'L-Cod'!$A$1:$F$78,2,TRUE),"")</f>
        <v/>
      </c>
      <c r="C49" s="174"/>
      <c r="D49" s="174"/>
      <c r="E49" s="189" t="str">
        <f>IF(ISNUMBER($A49),VLOOKUP($A49,'L-Cod'!$A$1:$F$78,3,TRUE),"")</f>
        <v/>
      </c>
      <c r="F49" s="52">
        <f t="shared" si="3"/>
        <v>0</v>
      </c>
      <c r="H49" s="57" t="str">
        <f>IF(ISNUMBER($A49),VLOOKUP($A49,'L-Cod'!$A$1:$F$78,4,TRUE),"")</f>
        <v/>
      </c>
      <c r="I49" s="53">
        <f t="shared" si="4"/>
        <v>0</v>
      </c>
      <c r="J49" s="54" t="str">
        <f>IF(ISNUMBER($A49),VLOOKUP($A49,'L-Cod'!$A$1:$F$78,5,TRUE),"")</f>
        <v/>
      </c>
      <c r="K49" s="54" t="str">
        <f>IF(ISNUMBER($A49),VLOOKUP($A49,'L-Cod'!$A$1:$F$78,6,TRUE),"")</f>
        <v/>
      </c>
      <c r="M49" s="49" t="s">
        <v>130</v>
      </c>
      <c r="N49" s="114" t="s">
        <v>134</v>
      </c>
      <c r="O49" s="334">
        <f t="shared" si="7"/>
        <v>0</v>
      </c>
      <c r="P49" s="49" t="s">
        <v>314</v>
      </c>
      <c r="S49" s="35"/>
    </row>
    <row r="50" spans="1:19" x14ac:dyDescent="0.25">
      <c r="A50" s="110"/>
      <c r="B50" s="173" t="str">
        <f>IF(ISNUMBER($A50),VLOOKUP($A50,'L-Cod'!$A$1:$F$78,2,TRUE),"")</f>
        <v/>
      </c>
      <c r="C50" s="174"/>
      <c r="D50" s="174"/>
      <c r="E50" s="189" t="str">
        <f>IF(ISNUMBER($A50),VLOOKUP($A50,'L-Cod'!$A$1:$F$78,3,TRUE),"")</f>
        <v/>
      </c>
      <c r="F50" s="52">
        <f t="shared" si="3"/>
        <v>0</v>
      </c>
      <c r="H50" s="57" t="str">
        <f>IF(ISNUMBER($A50),VLOOKUP($A50,'L-Cod'!$A$1:$F$78,4,TRUE),"")</f>
        <v/>
      </c>
      <c r="I50" s="53">
        <f t="shared" si="4"/>
        <v>0</v>
      </c>
      <c r="J50" s="54" t="str">
        <f>IF(ISNUMBER($A50),VLOOKUP($A50,'L-Cod'!$A$1:$F$78,5,TRUE),"")</f>
        <v/>
      </c>
      <c r="K50" s="54" t="str">
        <f>IF(ISNUMBER($A50),VLOOKUP($A50,'L-Cod'!$A$1:$F$78,6,TRUE),"")</f>
        <v/>
      </c>
      <c r="M50" s="49" t="s">
        <v>123</v>
      </c>
      <c r="N50" s="114" t="s">
        <v>133</v>
      </c>
      <c r="O50" s="334">
        <f t="shared" si="7"/>
        <v>0</v>
      </c>
      <c r="P50" s="49" t="s">
        <v>314</v>
      </c>
      <c r="S50" s="35"/>
    </row>
    <row r="51" spans="1:19" ht="15.75" thickBot="1" x14ac:dyDescent="0.3">
      <c r="A51" s="110"/>
      <c r="B51" s="173" t="str">
        <f>IF(ISNUMBER($A51),VLOOKUP($A51,'L-Cod'!$A$1:$F$78,2,TRUE),"")</f>
        <v/>
      </c>
      <c r="C51" s="174"/>
      <c r="D51" s="174"/>
      <c r="E51" s="189" t="str">
        <f>IF(ISNUMBER($A51),VLOOKUP($A51,'L-Cod'!$A$1:$F$78,3,TRUE),"")</f>
        <v/>
      </c>
      <c r="F51" s="52">
        <f t="shared" si="3"/>
        <v>0</v>
      </c>
      <c r="H51" s="57" t="str">
        <f>IF(ISNUMBER($A51),VLOOKUP($A51,'L-Cod'!$A$1:$F$78,4,TRUE),"")</f>
        <v/>
      </c>
      <c r="I51" s="53">
        <f t="shared" si="4"/>
        <v>0</v>
      </c>
      <c r="J51" s="54" t="str">
        <f>IF(ISNUMBER($A51),VLOOKUP($A51,'L-Cod'!$A$1:$F$78,5,TRUE),"")</f>
        <v/>
      </c>
      <c r="K51" s="54" t="str">
        <f>IF(ISNUMBER($A51),VLOOKUP($A51,'L-Cod'!$A$1:$F$78,6,TRUE),"")</f>
        <v/>
      </c>
      <c r="M51" s="2" t="s">
        <v>119</v>
      </c>
      <c r="N51" s="329" t="s">
        <v>293</v>
      </c>
      <c r="O51" s="334">
        <f t="shared" si="7"/>
        <v>0</v>
      </c>
      <c r="P51" s="49" t="s">
        <v>314</v>
      </c>
      <c r="S51" s="35"/>
    </row>
    <row r="52" spans="1:19" ht="15.75" thickTop="1" x14ac:dyDescent="0.25">
      <c r="A52" s="351"/>
      <c r="B52" s="351"/>
      <c r="C52" s="351"/>
      <c r="D52" s="351"/>
      <c r="E52" s="351"/>
      <c r="F52" s="266"/>
      <c r="G52" s="92"/>
      <c r="H52" s="187" t="str">
        <f>IF(ISNUMBER($A52),VLOOKUP($A52,'L-Cod'!$A$1:$F$78,4,TRUE),"")</f>
        <v/>
      </c>
      <c r="I52" s="188">
        <f t="shared" si="4"/>
        <v>0</v>
      </c>
      <c r="J52" s="54" t="str">
        <f>IF(ISNUMBER($A52),VLOOKUP($A52,'L-Cod'!$A$1:$F$78,5,TRUE),"")</f>
        <v/>
      </c>
      <c r="K52" s="54" t="str">
        <f>IF(ISNUMBER($A52),VLOOKUP($A52,'L-Cod'!$A$1:$F$78,6,TRUE),"")</f>
        <v/>
      </c>
      <c r="M52" s="2" t="s">
        <v>120</v>
      </c>
      <c r="N52" s="329" t="s">
        <v>291</v>
      </c>
      <c r="O52" s="334">
        <f t="shared" si="7"/>
        <v>0</v>
      </c>
      <c r="P52" s="49" t="s">
        <v>314</v>
      </c>
      <c r="S52" s="2"/>
    </row>
    <row r="53" spans="1:19" x14ac:dyDescent="0.25">
      <c r="A53" s="92"/>
      <c r="B53" s="170"/>
      <c r="C53" s="170"/>
      <c r="D53" s="186"/>
      <c r="E53" s="248"/>
      <c r="F53" s="350"/>
      <c r="G53" s="350"/>
      <c r="H53" s="210"/>
      <c r="I53" s="244"/>
      <c r="J53" s="210"/>
      <c r="K53" s="210"/>
      <c r="M53" s="2" t="s">
        <v>21</v>
      </c>
      <c r="N53" s="329" t="s">
        <v>289</v>
      </c>
      <c r="O53" s="334">
        <f t="shared" si="7"/>
        <v>0</v>
      </c>
      <c r="P53" s="49" t="s">
        <v>314</v>
      </c>
      <c r="S53" s="2"/>
    </row>
    <row r="54" spans="1:19" x14ac:dyDescent="0.25">
      <c r="A54" s="92"/>
      <c r="B54" s="169"/>
      <c r="C54" s="341"/>
      <c r="D54" s="341"/>
      <c r="E54" s="169"/>
      <c r="F54" s="171"/>
      <c r="G54" s="169"/>
      <c r="H54" s="210"/>
      <c r="I54" s="244"/>
      <c r="J54" s="210"/>
      <c r="K54" s="210"/>
      <c r="M54" s="2" t="s">
        <v>197</v>
      </c>
      <c r="N54" s="329" t="s">
        <v>290</v>
      </c>
      <c r="O54" s="334">
        <f t="shared" si="7"/>
        <v>0</v>
      </c>
      <c r="P54" s="49" t="s">
        <v>314</v>
      </c>
      <c r="S54" s="2"/>
    </row>
    <row r="55" spans="1:19" x14ac:dyDescent="0.25">
      <c r="A55" s="92"/>
      <c r="B55" s="169"/>
      <c r="C55" s="341"/>
      <c r="D55" s="341"/>
      <c r="E55" s="169"/>
      <c r="F55" s="171"/>
      <c r="G55" s="169"/>
      <c r="H55" s="210"/>
      <c r="I55" s="244"/>
      <c r="J55" s="210"/>
      <c r="K55" s="210"/>
      <c r="L55" s="92"/>
      <c r="S55" s="2"/>
    </row>
    <row r="56" spans="1:19" x14ac:dyDescent="0.25">
      <c r="A56" s="92"/>
      <c r="B56" s="169"/>
      <c r="C56" s="341"/>
      <c r="D56" s="341"/>
      <c r="E56" s="169"/>
      <c r="F56" s="171"/>
      <c r="G56" s="169"/>
      <c r="H56" s="210"/>
      <c r="I56" s="244"/>
      <c r="J56" s="210"/>
      <c r="K56" s="210"/>
      <c r="L56" s="92"/>
      <c r="S56" s="2"/>
    </row>
    <row r="57" spans="1:19" x14ac:dyDescent="0.25">
      <c r="A57" s="92"/>
      <c r="B57" s="169"/>
      <c r="C57" s="341"/>
      <c r="D57" s="341"/>
      <c r="E57" s="169"/>
      <c r="F57" s="171"/>
      <c r="G57" s="169"/>
      <c r="H57" s="210"/>
      <c r="I57" s="244"/>
      <c r="J57" s="210"/>
      <c r="K57" s="210"/>
      <c r="L57" s="92"/>
      <c r="S57" s="2"/>
    </row>
    <row r="58" spans="1:19" x14ac:dyDescent="0.25">
      <c r="A58" s="92"/>
      <c r="B58" s="169"/>
      <c r="C58" s="341"/>
      <c r="D58" s="341"/>
      <c r="E58" s="169"/>
      <c r="F58" s="171"/>
      <c r="G58" s="169"/>
      <c r="H58" s="210"/>
      <c r="I58" s="244"/>
      <c r="J58" s="210"/>
      <c r="K58" s="210"/>
      <c r="L58" s="326"/>
      <c r="S58" s="2"/>
    </row>
    <row r="59" spans="1:19" x14ac:dyDescent="0.25">
      <c r="A59" s="92"/>
      <c r="B59" s="169"/>
      <c r="C59" s="341"/>
      <c r="D59" s="341"/>
      <c r="E59" s="169"/>
      <c r="F59" s="171"/>
      <c r="G59" s="169"/>
      <c r="H59" s="210"/>
      <c r="I59" s="244"/>
      <c r="J59" s="210"/>
      <c r="K59" s="210"/>
      <c r="L59" s="326"/>
      <c r="S59" s="2"/>
    </row>
    <row r="60" spans="1:19" x14ac:dyDescent="0.25">
      <c r="A60" s="92"/>
      <c r="B60" s="92"/>
      <c r="C60" s="92"/>
      <c r="D60" s="348"/>
      <c r="E60" s="348"/>
      <c r="F60" s="172"/>
      <c r="G60" s="92"/>
      <c r="H60" s="210"/>
      <c r="I60" s="244"/>
      <c r="J60" s="210" t="str">
        <f>IF(ISNUMBER($A60),VLOOKUP($A60,'L-Cod'!$A$1:$F$78,5,TRUE),"")</f>
        <v/>
      </c>
      <c r="K60" s="210"/>
      <c r="L60" s="341"/>
      <c r="M60" s="341"/>
      <c r="N60" s="169"/>
      <c r="O60" s="171"/>
      <c r="S60" s="2"/>
    </row>
    <row r="61" spans="1:19" x14ac:dyDescent="0.25">
      <c r="H61" s="43"/>
      <c r="I61" s="43"/>
      <c r="J61" s="43"/>
      <c r="K61" s="92"/>
      <c r="L61" s="92"/>
      <c r="M61" s="348"/>
      <c r="N61" s="348"/>
      <c r="O61" s="172"/>
      <c r="S61" s="2"/>
    </row>
    <row r="62" spans="1:19" x14ac:dyDescent="0.25">
      <c r="H62" s="43"/>
      <c r="I62" s="43"/>
      <c r="J62" s="43"/>
      <c r="K62" s="43"/>
      <c r="L62" s="43"/>
      <c r="S62" s="98"/>
    </row>
    <row r="63" spans="1:19" x14ac:dyDescent="0.25">
      <c r="S63" s="98"/>
    </row>
    <row r="64" spans="1:19" x14ac:dyDescent="0.25">
      <c r="S64" s="98"/>
    </row>
    <row r="65" spans="19:19" x14ac:dyDescent="0.25">
      <c r="S65" s="98"/>
    </row>
    <row r="66" spans="19:19" x14ac:dyDescent="0.25">
      <c r="S66" s="98"/>
    </row>
    <row r="67" spans="19:19" x14ac:dyDescent="0.25">
      <c r="S67" s="98"/>
    </row>
    <row r="68" spans="19:19" x14ac:dyDescent="0.25">
      <c r="S68" s="98"/>
    </row>
    <row r="69" spans="19:19" x14ac:dyDescent="0.25">
      <c r="S69" s="98"/>
    </row>
    <row r="70" spans="19:19" x14ac:dyDescent="0.25">
      <c r="S70" s="98"/>
    </row>
    <row r="71" spans="19:19" x14ac:dyDescent="0.25">
      <c r="S71" s="98"/>
    </row>
  </sheetData>
  <sheetProtection algorithmName="SHA-512" hashValue="uyNXRibAWyVKlmpUOhOmstbFOA0z4QklwWZ9LwqpOK4EmTJGQkOESwmdhtTt8v19iuhHTFyxFUnqLLPNGFqnFg==" saltValue="PFHvLZcODDjVxigUtOyL7g==" spinCount="100000" sheet="1" objects="1" scenarios="1"/>
  <mergeCells count="30">
    <mergeCell ref="M61:N61"/>
    <mergeCell ref="C5:D5"/>
    <mergeCell ref="C59:D59"/>
    <mergeCell ref="F53:G53"/>
    <mergeCell ref="C54:D54"/>
    <mergeCell ref="C55:D55"/>
    <mergeCell ref="C6:D6"/>
    <mergeCell ref="A52:E52"/>
    <mergeCell ref="M1:N1"/>
    <mergeCell ref="M9:N9"/>
    <mergeCell ref="M3:N3"/>
    <mergeCell ref="M2:N2"/>
    <mergeCell ref="D60:E60"/>
    <mergeCell ref="L60:M60"/>
    <mergeCell ref="H5:I5"/>
    <mergeCell ref="C57:D57"/>
    <mergeCell ref="C58:D58"/>
    <mergeCell ref="C1:D1"/>
    <mergeCell ref="P2:Q2"/>
    <mergeCell ref="P4:Q4"/>
    <mergeCell ref="P5:Q5"/>
    <mergeCell ref="C4:D4"/>
    <mergeCell ref="C56:D56"/>
    <mergeCell ref="C2:D2"/>
    <mergeCell ref="C3:D3"/>
    <mergeCell ref="M4:N4"/>
    <mergeCell ref="M5:N5"/>
    <mergeCell ref="M7:N7"/>
    <mergeCell ref="M6:N6"/>
    <mergeCell ref="M8:N8"/>
  </mergeCells>
  <conditionalFormatting sqref="O11:O32 O48:O54 O35:O46">
    <cfRule type="cellIs" dxfId="14" priority="3" operator="greaterThan">
      <formula>0</formula>
    </cfRule>
  </conditionalFormatting>
  <conditionalFormatting sqref="O47">
    <cfRule type="cellIs" dxfId="13" priority="1" operator="greaterThan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6"/>
  <sheetViews>
    <sheetView topLeftCell="A4" workbookViewId="0">
      <selection activeCell="C7" sqref="C7:C15"/>
    </sheetView>
  </sheetViews>
  <sheetFormatPr baseColWidth="10" defaultRowHeight="15" x14ac:dyDescent="0.25"/>
  <cols>
    <col min="1" max="1" width="8.140625" bestFit="1" customWidth="1"/>
    <col min="2" max="2" width="29.28515625" bestFit="1" customWidth="1"/>
    <col min="3" max="3" width="7.140625" bestFit="1" customWidth="1"/>
    <col min="4" max="4" width="6.5703125" bestFit="1" customWidth="1"/>
    <col min="5" max="5" width="6.85546875" customWidth="1"/>
  </cols>
  <sheetData>
    <row r="1" spans="1:8" x14ac:dyDescent="0.25">
      <c r="A1" s="64" t="s">
        <v>24</v>
      </c>
      <c r="B1" s="276"/>
    </row>
    <row r="2" spans="1:8" x14ac:dyDescent="0.25">
      <c r="A2" s="64" t="s">
        <v>26</v>
      </c>
      <c r="B2" s="168"/>
    </row>
    <row r="3" spans="1:8" x14ac:dyDescent="0.25">
      <c r="A3" s="64" t="s">
        <v>28</v>
      </c>
      <c r="B3" s="277"/>
    </row>
    <row r="4" spans="1:8" x14ac:dyDescent="0.25">
      <c r="A4" s="64"/>
      <c r="B4" s="278"/>
    </row>
    <row r="5" spans="1:8" x14ac:dyDescent="0.25">
      <c r="A5" s="64"/>
      <c r="B5" s="278"/>
    </row>
    <row r="6" spans="1:8" ht="16.5" thickBot="1" x14ac:dyDescent="0.3">
      <c r="B6" s="280" t="s">
        <v>274</v>
      </c>
      <c r="C6" s="280" t="s">
        <v>112</v>
      </c>
      <c r="D6" s="280"/>
      <c r="E6" s="280" t="s">
        <v>199</v>
      </c>
      <c r="F6" s="280" t="s">
        <v>275</v>
      </c>
      <c r="H6" s="279"/>
    </row>
    <row r="7" spans="1:8" x14ac:dyDescent="0.25">
      <c r="B7" s="281" t="s">
        <v>268</v>
      </c>
      <c r="D7" s="281" t="s">
        <v>272</v>
      </c>
      <c r="E7" s="282">
        <v>8</v>
      </c>
      <c r="F7" s="282">
        <f t="shared" ref="F7:F15" si="0">C7*E7</f>
        <v>0</v>
      </c>
    </row>
    <row r="8" spans="1:8" x14ac:dyDescent="0.25">
      <c r="B8" s="281" t="s">
        <v>269</v>
      </c>
      <c r="D8" s="281" t="s">
        <v>272</v>
      </c>
      <c r="E8" s="282">
        <v>9</v>
      </c>
      <c r="F8" s="282">
        <f t="shared" si="0"/>
        <v>0</v>
      </c>
    </row>
    <row r="9" spans="1:8" x14ac:dyDescent="0.25">
      <c r="B9" s="281" t="s">
        <v>287</v>
      </c>
      <c r="D9" s="281" t="s">
        <v>272</v>
      </c>
      <c r="E9" s="282">
        <v>4</v>
      </c>
      <c r="F9" s="282">
        <f t="shared" si="0"/>
        <v>0</v>
      </c>
    </row>
    <row r="10" spans="1:8" x14ac:dyDescent="0.25">
      <c r="B10" s="281" t="s">
        <v>288</v>
      </c>
      <c r="D10" s="281" t="s">
        <v>272</v>
      </c>
      <c r="E10" s="282">
        <v>6</v>
      </c>
      <c r="F10" s="282">
        <f t="shared" si="0"/>
        <v>0</v>
      </c>
    </row>
    <row r="11" spans="1:8" x14ac:dyDescent="0.25">
      <c r="B11" s="281" t="s">
        <v>270</v>
      </c>
      <c r="D11" s="281" t="s">
        <v>39</v>
      </c>
      <c r="E11" s="282">
        <v>70</v>
      </c>
      <c r="F11" s="282">
        <f t="shared" si="0"/>
        <v>0</v>
      </c>
    </row>
    <row r="12" spans="1:8" x14ac:dyDescent="0.25">
      <c r="B12" s="281" t="s">
        <v>271</v>
      </c>
      <c r="D12" s="281" t="s">
        <v>39</v>
      </c>
      <c r="E12" s="282">
        <v>80</v>
      </c>
      <c r="F12" s="282">
        <f t="shared" si="0"/>
        <v>0</v>
      </c>
    </row>
    <row r="13" spans="1:8" x14ac:dyDescent="0.25">
      <c r="B13" s="281" t="s">
        <v>124</v>
      </c>
      <c r="D13" s="281" t="s">
        <v>139</v>
      </c>
      <c r="E13" s="282">
        <v>6</v>
      </c>
      <c r="F13" s="282">
        <f t="shared" si="0"/>
        <v>0</v>
      </c>
    </row>
    <row r="14" spans="1:8" x14ac:dyDescent="0.25">
      <c r="B14" s="281" t="s">
        <v>273</v>
      </c>
      <c r="D14" s="281" t="s">
        <v>139</v>
      </c>
      <c r="E14" s="282">
        <v>0</v>
      </c>
      <c r="F14" s="282">
        <f t="shared" si="0"/>
        <v>0</v>
      </c>
    </row>
    <row r="15" spans="1:8" ht="15.75" thickBot="1" x14ac:dyDescent="0.3">
      <c r="B15" s="319" t="s">
        <v>278</v>
      </c>
      <c r="D15" s="319" t="s">
        <v>138</v>
      </c>
      <c r="E15" s="320"/>
      <c r="F15" s="283">
        <f t="shared" si="0"/>
        <v>0</v>
      </c>
    </row>
    <row r="16" spans="1:8" x14ac:dyDescent="0.25">
      <c r="B16" s="279"/>
      <c r="C16" s="281"/>
      <c r="D16" s="377" t="s">
        <v>276</v>
      </c>
      <c r="E16" s="378"/>
      <c r="F16" s="282">
        <f>SUM(F7:F14)</f>
        <v>0</v>
      </c>
    </row>
  </sheetData>
  <mergeCells count="1">
    <mergeCell ref="D16:E16"/>
  </mergeCells>
  <pageMargins left="0.70866141732283472" right="0.70866141732283472" top="0.78740157480314965" bottom="0.78740157480314965" header="0.31496062992125984" footer="0.31496062992125984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78"/>
  <sheetViews>
    <sheetView zoomScaleNormal="100" workbookViewId="0">
      <selection activeCell="A5" sqref="A5"/>
    </sheetView>
  </sheetViews>
  <sheetFormatPr baseColWidth="10" defaultColWidth="11.42578125" defaultRowHeight="15" x14ac:dyDescent="0.25"/>
  <cols>
    <col min="1" max="1" width="6.42578125" style="2" customWidth="1"/>
    <col min="2" max="2" width="35.85546875" style="2" customWidth="1"/>
    <col min="3" max="3" width="7.85546875" style="2" customWidth="1"/>
    <col min="4" max="4" width="8.7109375" style="2" customWidth="1"/>
    <col min="5" max="5" width="6.7109375" style="2" bestFit="1" customWidth="1"/>
    <col min="6" max="6" width="7.7109375" style="2" bestFit="1" customWidth="1"/>
    <col min="7" max="7" width="7.7109375" style="2" customWidth="1"/>
    <col min="8" max="8" width="10.140625" style="2" customWidth="1"/>
    <col min="9" max="9" width="15" style="2" customWidth="1"/>
    <col min="10" max="10" width="5.140625" style="2" customWidth="1"/>
    <col min="11" max="11" width="11.42578125" style="2"/>
    <col min="12" max="12" width="32.42578125" style="2" bestFit="1" customWidth="1"/>
    <col min="13" max="13" width="5.28515625" style="2" customWidth="1"/>
    <col min="14" max="14" width="35.140625" style="2" customWidth="1"/>
    <col min="15" max="15" width="7" style="2" bestFit="1" customWidth="1"/>
    <col min="16" max="16" width="7.7109375" style="2" customWidth="1"/>
    <col min="17" max="17" width="2.140625" style="2" bestFit="1" customWidth="1"/>
    <col min="18" max="18" width="5.7109375" style="2" customWidth="1"/>
    <col min="19" max="16384" width="11.42578125" style="2"/>
  </cols>
  <sheetData>
    <row r="1" spans="1:18" x14ac:dyDescent="0.25">
      <c r="B1" s="2" t="s">
        <v>127</v>
      </c>
    </row>
    <row r="2" spans="1:18" x14ac:dyDescent="0.25">
      <c r="B2" s="202">
        <v>2</v>
      </c>
      <c r="C2" s="202">
        <v>3</v>
      </c>
      <c r="D2" s="202">
        <v>4</v>
      </c>
      <c r="E2" s="202">
        <v>5</v>
      </c>
      <c r="F2" s="202">
        <v>6</v>
      </c>
      <c r="G2" s="202"/>
    </row>
    <row r="3" spans="1:18" ht="15.75" x14ac:dyDescent="0.25">
      <c r="A3" s="2" t="s">
        <v>0</v>
      </c>
      <c r="B3" s="7" t="s">
        <v>1</v>
      </c>
      <c r="C3" s="8" t="s">
        <v>2</v>
      </c>
      <c r="D3" s="9" t="s">
        <v>97</v>
      </c>
      <c r="E3" s="8" t="s">
        <v>3</v>
      </c>
      <c r="F3" s="10" t="s">
        <v>112</v>
      </c>
      <c r="G3" s="8" t="s">
        <v>66</v>
      </c>
      <c r="L3" s="202" t="s">
        <v>4</v>
      </c>
    </row>
    <row r="4" spans="1:18" x14ac:dyDescent="0.25">
      <c r="A4" s="202">
        <v>1</v>
      </c>
      <c r="B4" s="2" t="s">
        <v>5</v>
      </c>
      <c r="C4" s="12">
        <v>3.1</v>
      </c>
      <c r="D4" s="13">
        <v>0.5</v>
      </c>
      <c r="E4" s="307" t="s">
        <v>6</v>
      </c>
      <c r="F4" s="3" t="s">
        <v>7</v>
      </c>
      <c r="G4" s="23"/>
      <c r="K4" s="32" t="s">
        <v>50</v>
      </c>
      <c r="L4" s="33" t="s">
        <v>8</v>
      </c>
      <c r="M4" s="98"/>
    </row>
    <row r="5" spans="1:18" x14ac:dyDescent="0.25">
      <c r="A5" s="202">
        <v>2</v>
      </c>
      <c r="B5" s="2" t="s">
        <v>9</v>
      </c>
      <c r="C5" s="12">
        <v>2.4</v>
      </c>
      <c r="D5" s="13">
        <v>0.3</v>
      </c>
      <c r="E5" s="307" t="s">
        <v>6</v>
      </c>
      <c r="F5" s="3" t="s">
        <v>7</v>
      </c>
      <c r="G5" s="23"/>
      <c r="K5" s="38" t="s">
        <v>51</v>
      </c>
      <c r="L5" s="33" t="s">
        <v>11</v>
      </c>
      <c r="M5" s="22"/>
      <c r="N5" s="2" t="s">
        <v>12</v>
      </c>
      <c r="O5" s="12">
        <v>1.5</v>
      </c>
      <c r="P5" s="13">
        <v>0.125</v>
      </c>
      <c r="Q5" s="307" t="s">
        <v>6</v>
      </c>
      <c r="R5" s="3" t="s">
        <v>7</v>
      </c>
    </row>
    <row r="6" spans="1:18" x14ac:dyDescent="0.25">
      <c r="A6" s="202">
        <v>3</v>
      </c>
      <c r="B6" s="2" t="s">
        <v>13</v>
      </c>
      <c r="C6" s="12">
        <v>3.1</v>
      </c>
      <c r="D6" s="13">
        <v>0.25</v>
      </c>
      <c r="E6" s="307" t="s">
        <v>6</v>
      </c>
      <c r="F6" s="3" t="s">
        <v>7</v>
      </c>
      <c r="G6" s="23"/>
      <c r="K6" s="26" t="s">
        <v>224</v>
      </c>
      <c r="L6" s="22" t="s">
        <v>225</v>
      </c>
      <c r="M6" s="98"/>
    </row>
    <row r="7" spans="1:18" x14ac:dyDescent="0.25">
      <c r="A7" s="202">
        <v>4</v>
      </c>
      <c r="B7" s="2" t="s">
        <v>15</v>
      </c>
      <c r="C7" s="12">
        <v>2.4</v>
      </c>
      <c r="D7" s="14">
        <v>0.15</v>
      </c>
      <c r="E7" s="307" t="s">
        <v>6</v>
      </c>
      <c r="F7" s="3" t="s">
        <v>7</v>
      </c>
      <c r="G7" s="23"/>
      <c r="K7" s="26" t="s">
        <v>226</v>
      </c>
      <c r="L7" s="22" t="s">
        <v>227</v>
      </c>
      <c r="M7" s="98"/>
    </row>
    <row r="8" spans="1:18" x14ac:dyDescent="0.25">
      <c r="A8" s="202">
        <v>5</v>
      </c>
      <c r="B8" s="2" t="s">
        <v>67</v>
      </c>
      <c r="C8" s="12">
        <v>3.2</v>
      </c>
      <c r="D8" s="16">
        <v>1</v>
      </c>
      <c r="E8" s="307" t="s">
        <v>6</v>
      </c>
      <c r="F8" s="3" t="s">
        <v>58</v>
      </c>
      <c r="G8" s="23"/>
      <c r="I8" s="2" t="s">
        <v>87</v>
      </c>
      <c r="K8" s="26" t="s">
        <v>228</v>
      </c>
      <c r="L8" s="22" t="s">
        <v>229</v>
      </c>
      <c r="M8" s="98"/>
    </row>
    <row r="9" spans="1:18" x14ac:dyDescent="0.25">
      <c r="A9" s="202">
        <v>6</v>
      </c>
      <c r="B9" s="2" t="s">
        <v>68</v>
      </c>
      <c r="C9" s="12">
        <v>3.2</v>
      </c>
      <c r="D9" s="16">
        <v>1</v>
      </c>
      <c r="E9" s="307" t="s">
        <v>6</v>
      </c>
      <c r="F9" s="3" t="s">
        <v>59</v>
      </c>
      <c r="G9" s="23"/>
      <c r="K9" s="26" t="s">
        <v>230</v>
      </c>
      <c r="L9" s="22" t="s">
        <v>231</v>
      </c>
    </row>
    <row r="10" spans="1:18" x14ac:dyDescent="0.25">
      <c r="A10" s="202">
        <v>7</v>
      </c>
      <c r="B10" s="2" t="s">
        <v>16</v>
      </c>
      <c r="C10" s="12">
        <v>1.9</v>
      </c>
      <c r="D10" s="14">
        <v>0.125</v>
      </c>
      <c r="E10" s="307" t="s">
        <v>6</v>
      </c>
      <c r="F10" s="3" t="s">
        <v>14</v>
      </c>
      <c r="G10" s="23"/>
      <c r="K10" s="26" t="s">
        <v>232</v>
      </c>
      <c r="L10" s="22" t="s">
        <v>85</v>
      </c>
    </row>
    <row r="11" spans="1:18" x14ac:dyDescent="0.25">
      <c r="A11" s="202">
        <v>8</v>
      </c>
      <c r="B11" s="2" t="s">
        <v>201</v>
      </c>
      <c r="C11" s="12">
        <v>3.2</v>
      </c>
      <c r="D11" s="14">
        <v>0.25</v>
      </c>
      <c r="E11" s="307" t="s">
        <v>6</v>
      </c>
      <c r="F11" s="3" t="s">
        <v>14</v>
      </c>
      <c r="G11" s="23"/>
      <c r="K11" s="26" t="s">
        <v>233</v>
      </c>
      <c r="L11" s="22" t="s">
        <v>92</v>
      </c>
    </row>
    <row r="12" spans="1:18" x14ac:dyDescent="0.25">
      <c r="A12" s="202">
        <v>9</v>
      </c>
      <c r="B12" s="2" t="s">
        <v>202</v>
      </c>
      <c r="C12" s="12">
        <v>9</v>
      </c>
      <c r="D12" s="14">
        <v>1</v>
      </c>
      <c r="E12" s="307" t="s">
        <v>6</v>
      </c>
      <c r="F12" s="3" t="s">
        <v>14</v>
      </c>
      <c r="G12" s="23"/>
      <c r="K12" s="26" t="s">
        <v>304</v>
      </c>
      <c r="L12" s="98" t="s">
        <v>234</v>
      </c>
    </row>
    <row r="13" spans="1:18" x14ac:dyDescent="0.25">
      <c r="A13" s="202">
        <v>10</v>
      </c>
      <c r="B13" s="2" t="s">
        <v>17</v>
      </c>
      <c r="C13" s="12">
        <v>2.2000000000000002</v>
      </c>
      <c r="D13" s="14">
        <v>0.125</v>
      </c>
      <c r="E13" s="307" t="s">
        <v>6</v>
      </c>
      <c r="F13" s="3" t="s">
        <v>14</v>
      </c>
      <c r="G13" s="23"/>
      <c r="K13" s="26" t="s">
        <v>235</v>
      </c>
      <c r="L13" s="22" t="s">
        <v>236</v>
      </c>
    </row>
    <row r="14" spans="1:18" x14ac:dyDescent="0.25">
      <c r="A14" s="202">
        <v>11</v>
      </c>
      <c r="B14" s="2" t="s">
        <v>18</v>
      </c>
      <c r="C14" s="12">
        <v>7.4</v>
      </c>
      <c r="D14" s="14">
        <v>0.5</v>
      </c>
      <c r="E14" s="307" t="s">
        <v>6</v>
      </c>
      <c r="F14" s="3" t="s">
        <v>14</v>
      </c>
      <c r="G14" s="23">
        <v>0.125</v>
      </c>
      <c r="K14" s="26" t="s">
        <v>237</v>
      </c>
      <c r="L14" s="22" t="s">
        <v>86</v>
      </c>
    </row>
    <row r="15" spans="1:18" x14ac:dyDescent="0.25">
      <c r="A15" s="202">
        <v>12</v>
      </c>
      <c r="B15" s="2" t="s">
        <v>19</v>
      </c>
      <c r="C15" s="12">
        <v>2.9</v>
      </c>
      <c r="D15" s="14">
        <v>0.125</v>
      </c>
      <c r="E15" s="307" t="s">
        <v>6</v>
      </c>
      <c r="F15" s="3" t="s">
        <v>14</v>
      </c>
      <c r="G15" s="23">
        <v>0.5</v>
      </c>
      <c r="K15" s="26" t="s">
        <v>238</v>
      </c>
      <c r="L15" s="22" t="s">
        <v>89</v>
      </c>
    </row>
    <row r="16" spans="1:18" x14ac:dyDescent="0.25">
      <c r="A16" s="308">
        <v>13</v>
      </c>
      <c r="B16" s="2" t="s">
        <v>277</v>
      </c>
      <c r="C16" s="12">
        <v>2</v>
      </c>
      <c r="D16" s="16">
        <v>1</v>
      </c>
      <c r="E16" s="307" t="s">
        <v>6</v>
      </c>
      <c r="F16" s="206" t="s">
        <v>116</v>
      </c>
      <c r="G16" s="23"/>
      <c r="K16" s="26" t="s">
        <v>239</v>
      </c>
      <c r="L16" s="22" t="s">
        <v>240</v>
      </c>
    </row>
    <row r="17" spans="1:18" x14ac:dyDescent="0.25">
      <c r="A17" s="202">
        <v>14</v>
      </c>
      <c r="B17" s="2" t="s">
        <v>192</v>
      </c>
      <c r="C17" s="12">
        <v>2.8</v>
      </c>
      <c r="D17" s="16">
        <v>1</v>
      </c>
      <c r="E17" s="307" t="s">
        <v>6</v>
      </c>
      <c r="F17" s="3" t="s">
        <v>135</v>
      </c>
      <c r="G17" s="23"/>
      <c r="K17" s="26" t="s">
        <v>241</v>
      </c>
      <c r="L17" s="22" t="s">
        <v>93</v>
      </c>
    </row>
    <row r="18" spans="1:18" x14ac:dyDescent="0.25">
      <c r="A18" s="202">
        <v>15</v>
      </c>
      <c r="B18" s="35" t="s">
        <v>193</v>
      </c>
      <c r="C18" s="19">
        <v>3.2</v>
      </c>
      <c r="D18" s="20">
        <v>1</v>
      </c>
      <c r="E18" s="20" t="s">
        <v>6</v>
      </c>
      <c r="F18" s="206" t="s">
        <v>292</v>
      </c>
      <c r="G18" s="23"/>
      <c r="K18" s="26" t="s">
        <v>242</v>
      </c>
      <c r="L18" s="203" t="s">
        <v>98</v>
      </c>
    </row>
    <row r="19" spans="1:18" x14ac:dyDescent="0.25">
      <c r="A19" s="202">
        <v>16</v>
      </c>
      <c r="B19" s="35" t="s">
        <v>194</v>
      </c>
      <c r="C19" s="19">
        <v>2.9</v>
      </c>
      <c r="D19" s="20">
        <v>1</v>
      </c>
      <c r="E19" s="20" t="s">
        <v>6</v>
      </c>
      <c r="F19" s="206" t="s">
        <v>221</v>
      </c>
      <c r="G19" s="23"/>
      <c r="K19" s="26" t="s">
        <v>243</v>
      </c>
      <c r="L19" s="203" t="s">
        <v>215</v>
      </c>
    </row>
    <row r="20" spans="1:18" x14ac:dyDescent="0.25">
      <c r="A20" s="202">
        <v>17</v>
      </c>
      <c r="B20" s="2" t="s">
        <v>69</v>
      </c>
      <c r="C20" s="12">
        <v>1.9</v>
      </c>
      <c r="D20" s="14">
        <v>0.25</v>
      </c>
      <c r="E20" s="307" t="s">
        <v>6</v>
      </c>
      <c r="F20" s="3" t="s">
        <v>60</v>
      </c>
      <c r="G20" s="23"/>
      <c r="K20" s="26" t="s">
        <v>135</v>
      </c>
      <c r="L20" s="203" t="s">
        <v>296</v>
      </c>
    </row>
    <row r="21" spans="1:18" x14ac:dyDescent="0.25">
      <c r="A21" s="202">
        <v>18</v>
      </c>
      <c r="B21" s="2" t="s">
        <v>71</v>
      </c>
      <c r="C21" s="12">
        <v>2.2999999999999998</v>
      </c>
      <c r="D21" s="14">
        <v>0.25</v>
      </c>
      <c r="E21" s="307" t="s">
        <v>6</v>
      </c>
      <c r="F21" s="3" t="s">
        <v>60</v>
      </c>
      <c r="G21" s="23"/>
      <c r="K21" s="27" t="s">
        <v>244</v>
      </c>
      <c r="L21" s="203" t="s">
        <v>100</v>
      </c>
    </row>
    <row r="22" spans="1:18" x14ac:dyDescent="0.25">
      <c r="A22" s="202">
        <v>19</v>
      </c>
      <c r="B22" s="2" t="s">
        <v>203</v>
      </c>
      <c r="C22" s="12">
        <v>1.9</v>
      </c>
      <c r="D22" s="14">
        <v>0.25</v>
      </c>
      <c r="E22" s="307" t="s">
        <v>6</v>
      </c>
      <c r="F22" s="3" t="s">
        <v>104</v>
      </c>
      <c r="G22" s="23"/>
      <c r="K22" s="27" t="s">
        <v>245</v>
      </c>
      <c r="L22" s="203" t="s">
        <v>101</v>
      </c>
    </row>
    <row r="23" spans="1:18" x14ac:dyDescent="0.25">
      <c r="A23" s="202">
        <v>20</v>
      </c>
      <c r="B23" s="2" t="s">
        <v>186</v>
      </c>
      <c r="C23" s="12">
        <v>2.2999999999999998</v>
      </c>
      <c r="D23" s="14">
        <v>0.25</v>
      </c>
      <c r="E23" s="307" t="s">
        <v>6</v>
      </c>
      <c r="F23" s="3" t="s">
        <v>106</v>
      </c>
      <c r="G23" s="23"/>
      <c r="K23" s="26" t="s">
        <v>246</v>
      </c>
      <c r="L23" s="203" t="s">
        <v>247</v>
      </c>
    </row>
    <row r="24" spans="1:18" x14ac:dyDescent="0.25">
      <c r="A24" s="202">
        <v>21</v>
      </c>
      <c r="B24" s="2" t="s">
        <v>70</v>
      </c>
      <c r="C24" s="12">
        <v>1.9</v>
      </c>
      <c r="D24" s="16">
        <v>0.25</v>
      </c>
      <c r="E24" s="307" t="s">
        <v>6</v>
      </c>
      <c r="F24" s="3" t="s">
        <v>61</v>
      </c>
      <c r="G24" s="23"/>
      <c r="K24" s="26" t="s">
        <v>248</v>
      </c>
      <c r="L24" s="203" t="s">
        <v>204</v>
      </c>
      <c r="N24" s="176" t="s">
        <v>73</v>
      </c>
      <c r="O24" s="177"/>
      <c r="P24" s="178">
        <v>0.25</v>
      </c>
      <c r="Q24" s="175" t="s">
        <v>6</v>
      </c>
      <c r="R24" s="204" t="s">
        <v>91</v>
      </c>
    </row>
    <row r="25" spans="1:18" x14ac:dyDescent="0.25">
      <c r="A25" s="175">
        <v>22</v>
      </c>
      <c r="B25" s="2" t="s">
        <v>187</v>
      </c>
      <c r="C25" s="12">
        <v>2.2999999999999998</v>
      </c>
      <c r="D25" s="16">
        <v>0.25</v>
      </c>
      <c r="E25" s="307" t="s">
        <v>6</v>
      </c>
      <c r="F25" s="3" t="s">
        <v>61</v>
      </c>
      <c r="G25" s="3"/>
      <c r="K25" s="28" t="s">
        <v>249</v>
      </c>
      <c r="L25" s="2" t="s">
        <v>250</v>
      </c>
    </row>
    <row r="26" spans="1:18" x14ac:dyDescent="0.25">
      <c r="A26" s="202">
        <v>23</v>
      </c>
      <c r="B26" s="2" t="s">
        <v>72</v>
      </c>
      <c r="C26" s="12">
        <v>2.1</v>
      </c>
      <c r="D26" s="16">
        <v>1</v>
      </c>
      <c r="E26" s="307" t="s">
        <v>6</v>
      </c>
      <c r="F26" s="3" t="s">
        <v>88</v>
      </c>
      <c r="G26" s="23"/>
      <c r="K26" s="28" t="s">
        <v>251</v>
      </c>
      <c r="L26" s="2" t="s">
        <v>252</v>
      </c>
    </row>
    <row r="27" spans="1:18" x14ac:dyDescent="0.25">
      <c r="A27" s="202">
        <v>24</v>
      </c>
      <c r="B27" s="2" t="s">
        <v>188</v>
      </c>
      <c r="C27" s="12">
        <v>2.5</v>
      </c>
      <c r="D27" s="16">
        <v>0.25</v>
      </c>
      <c r="E27" s="307" t="s">
        <v>6</v>
      </c>
      <c r="F27" s="3" t="s">
        <v>62</v>
      </c>
      <c r="G27" s="23"/>
      <c r="K27" s="28" t="s">
        <v>253</v>
      </c>
      <c r="L27" s="2" t="s">
        <v>80</v>
      </c>
    </row>
    <row r="28" spans="1:18" x14ac:dyDescent="0.25">
      <c r="A28" s="202">
        <v>25</v>
      </c>
      <c r="B28" s="2" t="s">
        <v>74</v>
      </c>
      <c r="C28" s="12">
        <v>2.1</v>
      </c>
      <c r="D28" s="16">
        <v>1</v>
      </c>
      <c r="E28" s="307" t="s">
        <v>6</v>
      </c>
      <c r="F28" s="205" t="s">
        <v>94</v>
      </c>
      <c r="G28" s="23"/>
      <c r="K28" s="28" t="s">
        <v>254</v>
      </c>
      <c r="L28" s="2" t="s">
        <v>53</v>
      </c>
    </row>
    <row r="29" spans="1:18" x14ac:dyDescent="0.25">
      <c r="A29" s="202">
        <v>26</v>
      </c>
      <c r="B29" s="2" t="s">
        <v>189</v>
      </c>
      <c r="C29" s="12">
        <v>2.1</v>
      </c>
      <c r="D29" s="16">
        <v>1</v>
      </c>
      <c r="E29" s="307" t="s">
        <v>6</v>
      </c>
      <c r="F29" s="205" t="s">
        <v>219</v>
      </c>
      <c r="G29" s="23"/>
      <c r="K29" s="28" t="s">
        <v>255</v>
      </c>
      <c r="L29" s="2" t="s">
        <v>54</v>
      </c>
    </row>
    <row r="30" spans="1:18" x14ac:dyDescent="0.25">
      <c r="A30" s="202">
        <v>27</v>
      </c>
      <c r="B30" s="2" t="s">
        <v>190</v>
      </c>
      <c r="C30" s="12">
        <v>2.5</v>
      </c>
      <c r="D30" s="16">
        <v>0.25</v>
      </c>
      <c r="E30" s="307" t="s">
        <v>6</v>
      </c>
      <c r="F30" s="205" t="s">
        <v>95</v>
      </c>
      <c r="G30" s="23"/>
      <c r="K30" s="28" t="s">
        <v>256</v>
      </c>
      <c r="L30" s="2" t="s">
        <v>115</v>
      </c>
    </row>
    <row r="31" spans="1:18" x14ac:dyDescent="0.25">
      <c r="A31" s="202">
        <v>28</v>
      </c>
      <c r="B31" s="2" t="s">
        <v>75</v>
      </c>
      <c r="C31" s="12">
        <v>2.1</v>
      </c>
      <c r="D31" s="16">
        <v>1</v>
      </c>
      <c r="E31" s="307" t="s">
        <v>6</v>
      </c>
      <c r="F31" s="206" t="s">
        <v>99</v>
      </c>
      <c r="G31" s="23"/>
      <c r="K31" s="28" t="s">
        <v>299</v>
      </c>
      <c r="L31" s="35" t="s">
        <v>193</v>
      </c>
    </row>
    <row r="32" spans="1:18" ht="15.75" x14ac:dyDescent="0.25">
      <c r="A32" s="202">
        <v>29</v>
      </c>
      <c r="B32" s="2" t="s">
        <v>76</v>
      </c>
      <c r="C32" s="12">
        <v>2.4</v>
      </c>
      <c r="D32" s="16">
        <v>1</v>
      </c>
      <c r="E32" s="307" t="s">
        <v>6</v>
      </c>
      <c r="F32" s="206" t="s">
        <v>90</v>
      </c>
      <c r="G32" s="23"/>
      <c r="K32" s="28" t="s">
        <v>257</v>
      </c>
      <c r="L32" s="34" t="s">
        <v>122</v>
      </c>
    </row>
    <row r="33" spans="1:18" ht="15.75" x14ac:dyDescent="0.25">
      <c r="A33" s="202">
        <v>30</v>
      </c>
      <c r="B33" s="2" t="s">
        <v>191</v>
      </c>
      <c r="C33" s="12">
        <v>2.8</v>
      </c>
      <c r="D33" s="16">
        <v>1</v>
      </c>
      <c r="E33" s="307" t="s">
        <v>6</v>
      </c>
      <c r="F33" s="206" t="s">
        <v>90</v>
      </c>
      <c r="G33" s="23"/>
      <c r="K33" s="28" t="s">
        <v>258</v>
      </c>
      <c r="L33" s="34" t="s">
        <v>130</v>
      </c>
    </row>
    <row r="34" spans="1:18" ht="15.75" x14ac:dyDescent="0.25">
      <c r="A34" s="202">
        <v>31</v>
      </c>
      <c r="B34" s="2" t="s">
        <v>77</v>
      </c>
      <c r="C34" s="12">
        <v>1.6</v>
      </c>
      <c r="D34" s="16">
        <v>1</v>
      </c>
      <c r="E34" s="307" t="s">
        <v>6</v>
      </c>
      <c r="F34" s="206" t="s">
        <v>64</v>
      </c>
      <c r="G34" s="23"/>
      <c r="K34" s="28" t="s">
        <v>259</v>
      </c>
      <c r="L34" s="34" t="s">
        <v>123</v>
      </c>
    </row>
    <row r="35" spans="1:18" x14ac:dyDescent="0.25">
      <c r="A35" s="202">
        <v>32</v>
      </c>
      <c r="B35" s="2" t="s">
        <v>78</v>
      </c>
      <c r="C35" s="12">
        <v>1.7</v>
      </c>
      <c r="D35" s="16">
        <v>1</v>
      </c>
      <c r="E35" s="307" t="s">
        <v>6</v>
      </c>
      <c r="F35" s="206" t="s">
        <v>64</v>
      </c>
      <c r="G35" s="23"/>
      <c r="K35" s="28" t="s">
        <v>260</v>
      </c>
      <c r="L35" s="98"/>
    </row>
    <row r="36" spans="1:18" x14ac:dyDescent="0.25">
      <c r="A36" s="202">
        <v>33</v>
      </c>
      <c r="B36" s="2" t="s">
        <v>79</v>
      </c>
      <c r="C36" s="12">
        <v>2.4</v>
      </c>
      <c r="D36" s="16">
        <v>1</v>
      </c>
      <c r="E36" s="307" t="s">
        <v>6</v>
      </c>
      <c r="F36" s="206" t="s">
        <v>65</v>
      </c>
      <c r="G36" s="23"/>
      <c r="K36" s="28" t="s">
        <v>261</v>
      </c>
      <c r="L36" s="98"/>
    </row>
    <row r="37" spans="1:18" ht="15.75" x14ac:dyDescent="0.25">
      <c r="A37" s="202">
        <v>34</v>
      </c>
      <c r="B37" s="306" t="s">
        <v>147</v>
      </c>
      <c r="C37" s="21">
        <v>2</v>
      </c>
      <c r="D37" s="63">
        <v>1</v>
      </c>
      <c r="E37" s="20" t="s">
        <v>6</v>
      </c>
      <c r="F37" s="209" t="s">
        <v>148</v>
      </c>
      <c r="G37" s="23"/>
      <c r="K37" s="29" t="s">
        <v>262</v>
      </c>
      <c r="L37" s="306" t="s">
        <v>211</v>
      </c>
      <c r="M37" s="11"/>
    </row>
    <row r="38" spans="1:18" x14ac:dyDescent="0.25">
      <c r="A38" s="202">
        <v>35</v>
      </c>
      <c r="B38" s="2" t="s">
        <v>108</v>
      </c>
      <c r="C38" s="12">
        <v>2.1</v>
      </c>
      <c r="D38" s="16">
        <v>1</v>
      </c>
      <c r="E38" s="307" t="s">
        <v>6</v>
      </c>
      <c r="F38" s="206" t="s">
        <v>105</v>
      </c>
      <c r="G38" s="23"/>
      <c r="K38" s="30" t="s">
        <v>263</v>
      </c>
      <c r="L38" s="306" t="s">
        <v>212</v>
      </c>
      <c r="M38" s="11"/>
    </row>
    <row r="39" spans="1:18" x14ac:dyDescent="0.25">
      <c r="A39" s="202">
        <v>36</v>
      </c>
      <c r="B39" s="2" t="s">
        <v>80</v>
      </c>
      <c r="C39" s="12">
        <v>2.1</v>
      </c>
      <c r="D39" s="16">
        <v>1</v>
      </c>
      <c r="E39" s="307" t="s">
        <v>6</v>
      </c>
      <c r="F39" s="206" t="s">
        <v>109</v>
      </c>
      <c r="G39" s="23"/>
      <c r="K39" s="31" t="s">
        <v>264</v>
      </c>
      <c r="L39" s="98"/>
      <c r="M39" s="11"/>
      <c r="N39" s="2" t="s">
        <v>55</v>
      </c>
      <c r="O39" s="12">
        <v>2</v>
      </c>
      <c r="P39" s="16">
        <v>1</v>
      </c>
      <c r="Q39" s="307" t="s">
        <v>6</v>
      </c>
      <c r="R39" s="206"/>
    </row>
    <row r="40" spans="1:18" x14ac:dyDescent="0.25">
      <c r="A40" s="202">
        <v>37</v>
      </c>
      <c r="B40" s="2" t="s">
        <v>53</v>
      </c>
      <c r="C40" s="12">
        <v>1.7</v>
      </c>
      <c r="D40" s="16">
        <v>1</v>
      </c>
      <c r="E40" s="307" t="s">
        <v>6</v>
      </c>
      <c r="F40" s="206" t="s">
        <v>110</v>
      </c>
      <c r="G40" s="23"/>
      <c r="K40" s="31" t="s">
        <v>265</v>
      </c>
      <c r="L40" s="98" t="s">
        <v>147</v>
      </c>
      <c r="M40" s="11"/>
      <c r="R40" s="206"/>
    </row>
    <row r="41" spans="1:18" ht="15.75" x14ac:dyDescent="0.25">
      <c r="A41" s="202">
        <v>38</v>
      </c>
      <c r="B41" s="2" t="s">
        <v>54</v>
      </c>
      <c r="C41" s="12">
        <v>2.4</v>
      </c>
      <c r="D41" s="16">
        <v>1</v>
      </c>
      <c r="E41" s="307" t="s">
        <v>6</v>
      </c>
      <c r="F41" s="206" t="s">
        <v>111</v>
      </c>
      <c r="G41" s="23"/>
      <c r="K41" s="28" t="s">
        <v>303</v>
      </c>
      <c r="L41" s="333" t="s">
        <v>297</v>
      </c>
      <c r="M41" s="18"/>
    </row>
    <row r="42" spans="1:18" ht="15.75" x14ac:dyDescent="0.25">
      <c r="A42" s="202">
        <v>39</v>
      </c>
      <c r="B42" s="2" t="s">
        <v>20</v>
      </c>
      <c r="C42" s="19">
        <v>1.8</v>
      </c>
      <c r="D42" s="20">
        <v>1</v>
      </c>
      <c r="E42" s="20" t="s">
        <v>6</v>
      </c>
      <c r="F42" s="206" t="s">
        <v>302</v>
      </c>
      <c r="G42" s="3"/>
      <c r="K42" s="28" t="s">
        <v>300</v>
      </c>
      <c r="L42" s="329" t="s">
        <v>298</v>
      </c>
      <c r="M42" s="18"/>
    </row>
    <row r="43" spans="1:18" ht="15.75" x14ac:dyDescent="0.25">
      <c r="A43" s="202">
        <v>40</v>
      </c>
      <c r="B43" s="2" t="s">
        <v>81</v>
      </c>
      <c r="C43" s="19">
        <v>1.9</v>
      </c>
      <c r="D43" s="20">
        <v>1</v>
      </c>
      <c r="E43" s="20" t="s">
        <v>10</v>
      </c>
      <c r="F43" s="206" t="s">
        <v>301</v>
      </c>
      <c r="G43" s="3"/>
      <c r="M43" s="18"/>
    </row>
    <row r="44" spans="1:18" ht="15.75" x14ac:dyDescent="0.25">
      <c r="A44" s="202">
        <v>41</v>
      </c>
      <c r="B44" s="2" t="s">
        <v>121</v>
      </c>
      <c r="C44" s="19">
        <v>6.9</v>
      </c>
      <c r="D44" s="20">
        <v>1</v>
      </c>
      <c r="E44" s="36" t="s">
        <v>10</v>
      </c>
      <c r="F44" s="206" t="s">
        <v>131</v>
      </c>
      <c r="G44" s="3"/>
      <c r="K44" s="26" t="s">
        <v>293</v>
      </c>
      <c r="L44" s="2" t="s">
        <v>119</v>
      </c>
      <c r="M44" s="18"/>
    </row>
    <row r="45" spans="1:18" ht="15.75" x14ac:dyDescent="0.25">
      <c r="A45" s="202">
        <v>42</v>
      </c>
      <c r="B45" s="2" t="s">
        <v>122</v>
      </c>
      <c r="C45" s="19">
        <v>6.7</v>
      </c>
      <c r="D45" s="20">
        <v>1</v>
      </c>
      <c r="E45" s="36" t="s">
        <v>10</v>
      </c>
      <c r="F45" s="206" t="s">
        <v>132</v>
      </c>
      <c r="G45" s="3"/>
      <c r="K45" s="26" t="s">
        <v>291</v>
      </c>
      <c r="L45" s="2" t="s">
        <v>120</v>
      </c>
      <c r="M45" s="18"/>
    </row>
    <row r="46" spans="1:18" x14ac:dyDescent="0.25">
      <c r="A46" s="202">
        <v>43</v>
      </c>
      <c r="B46" s="2" t="s">
        <v>198</v>
      </c>
      <c r="C46" s="19">
        <v>4.5</v>
      </c>
      <c r="D46" s="20">
        <v>1</v>
      </c>
      <c r="E46" s="36" t="s">
        <v>10</v>
      </c>
      <c r="F46" s="206" t="s">
        <v>134</v>
      </c>
      <c r="G46" s="3"/>
      <c r="K46" s="26" t="s">
        <v>289</v>
      </c>
      <c r="L46" s="2" t="s">
        <v>21</v>
      </c>
      <c r="M46" s="11"/>
    </row>
    <row r="47" spans="1:18" x14ac:dyDescent="0.25">
      <c r="A47" s="202">
        <v>44</v>
      </c>
      <c r="B47" s="2" t="s">
        <v>123</v>
      </c>
      <c r="C47" s="19">
        <v>2</v>
      </c>
      <c r="D47" s="20">
        <v>1</v>
      </c>
      <c r="E47" s="36" t="s">
        <v>10</v>
      </c>
      <c r="F47" s="206" t="s">
        <v>133</v>
      </c>
      <c r="G47" s="3"/>
      <c r="K47" s="26" t="s">
        <v>290</v>
      </c>
      <c r="L47" s="2" t="s">
        <v>197</v>
      </c>
      <c r="M47" s="11"/>
    </row>
    <row r="48" spans="1:18" x14ac:dyDescent="0.25">
      <c r="A48" s="202">
        <v>45</v>
      </c>
      <c r="B48" s="2" t="s">
        <v>119</v>
      </c>
      <c r="C48" s="19">
        <v>1.9</v>
      </c>
      <c r="D48" s="20">
        <v>1</v>
      </c>
      <c r="E48" s="37" t="s">
        <v>10</v>
      </c>
      <c r="F48" s="327" t="s">
        <v>293</v>
      </c>
      <c r="G48" s="3"/>
      <c r="K48" s="28"/>
      <c r="L48" s="35" t="s">
        <v>195</v>
      </c>
      <c r="M48" s="11"/>
      <c r="O48" s="19"/>
      <c r="P48" s="20"/>
      <c r="Q48" s="36"/>
      <c r="R48" s="206"/>
    </row>
    <row r="49" spans="1:18" x14ac:dyDescent="0.25">
      <c r="A49" s="202">
        <v>46</v>
      </c>
      <c r="B49" s="2" t="s">
        <v>120</v>
      </c>
      <c r="C49" s="19">
        <v>2.2000000000000002</v>
      </c>
      <c r="D49" s="20">
        <v>1</v>
      </c>
      <c r="E49" s="36" t="s">
        <v>10</v>
      </c>
      <c r="F49" s="327" t="s">
        <v>291</v>
      </c>
      <c r="G49" s="3"/>
      <c r="K49" s="28"/>
      <c r="M49" s="11"/>
      <c r="O49" s="19"/>
      <c r="P49" s="20"/>
      <c r="Q49" s="36"/>
      <c r="R49" s="3"/>
    </row>
    <row r="50" spans="1:18" x14ac:dyDescent="0.25">
      <c r="A50" s="202">
        <v>47</v>
      </c>
      <c r="B50" s="2" t="s">
        <v>21</v>
      </c>
      <c r="C50" s="19">
        <v>1.8</v>
      </c>
      <c r="D50" s="20">
        <v>1</v>
      </c>
      <c r="E50" s="36" t="s">
        <v>10</v>
      </c>
      <c r="F50" s="327" t="s">
        <v>289</v>
      </c>
      <c r="G50" s="3"/>
      <c r="K50" s="28"/>
      <c r="M50" s="11"/>
      <c r="O50" s="19"/>
      <c r="P50" s="20"/>
      <c r="Q50" s="36"/>
      <c r="R50" s="3"/>
    </row>
    <row r="51" spans="1:18" x14ac:dyDescent="0.25">
      <c r="A51" s="202">
        <v>48</v>
      </c>
      <c r="B51" s="2" t="s">
        <v>197</v>
      </c>
      <c r="C51" s="19">
        <v>1.3</v>
      </c>
      <c r="D51" s="20">
        <v>1</v>
      </c>
      <c r="E51" s="36" t="s">
        <v>10</v>
      </c>
      <c r="F51" s="327" t="s">
        <v>290</v>
      </c>
      <c r="G51" s="3"/>
      <c r="K51" s="28"/>
      <c r="M51" s="11"/>
    </row>
    <row r="52" spans="1:18" x14ac:dyDescent="0.25">
      <c r="A52" s="202">
        <v>49</v>
      </c>
      <c r="B52" s="35" t="s">
        <v>195</v>
      </c>
      <c r="C52" s="19">
        <v>2.4</v>
      </c>
      <c r="D52" s="20">
        <v>1</v>
      </c>
      <c r="E52" s="20" t="s">
        <v>6</v>
      </c>
      <c r="F52" s="206" t="s">
        <v>222</v>
      </c>
      <c r="G52" s="3"/>
      <c r="K52" s="28"/>
      <c r="M52" s="11"/>
    </row>
    <row r="53" spans="1:18" x14ac:dyDescent="0.25">
      <c r="A53" s="202">
        <v>50</v>
      </c>
      <c r="B53" s="35" t="s">
        <v>196</v>
      </c>
      <c r="C53" s="19">
        <v>8</v>
      </c>
      <c r="D53" s="20">
        <v>1</v>
      </c>
      <c r="E53" s="20" t="s">
        <v>6</v>
      </c>
      <c r="F53" s="206" t="s">
        <v>220</v>
      </c>
      <c r="G53" s="3"/>
      <c r="K53" s="28"/>
      <c r="M53" s="11"/>
    </row>
    <row r="54" spans="1:18" x14ac:dyDescent="0.25">
      <c r="A54" s="202">
        <v>51</v>
      </c>
      <c r="B54" s="2" t="s">
        <v>279</v>
      </c>
      <c r="C54" s="21">
        <v>0</v>
      </c>
      <c r="D54" s="63">
        <v>0.5</v>
      </c>
      <c r="E54" s="20" t="s">
        <v>6</v>
      </c>
      <c r="F54" s="209" t="s">
        <v>56</v>
      </c>
      <c r="G54" s="3"/>
      <c r="K54" s="28"/>
      <c r="M54" s="11"/>
    </row>
    <row r="55" spans="1:18" ht="15.75" x14ac:dyDescent="0.25">
      <c r="A55" s="202">
        <v>52</v>
      </c>
      <c r="B55" s="2" t="s">
        <v>280</v>
      </c>
      <c r="C55" s="21">
        <v>0</v>
      </c>
      <c r="D55" s="63">
        <v>0.25</v>
      </c>
      <c r="E55" s="20" t="s">
        <v>6</v>
      </c>
      <c r="F55" s="209" t="s">
        <v>56</v>
      </c>
      <c r="G55" s="24"/>
      <c r="K55" s="29"/>
      <c r="M55" s="11"/>
    </row>
    <row r="56" spans="1:18" x14ac:dyDescent="0.25">
      <c r="A56" s="202">
        <v>53</v>
      </c>
      <c r="B56" s="2" t="s">
        <v>281</v>
      </c>
      <c r="C56" s="21">
        <v>3.1</v>
      </c>
      <c r="D56" s="63">
        <v>1</v>
      </c>
      <c r="E56" s="20" t="s">
        <v>6</v>
      </c>
      <c r="F56" s="209" t="s">
        <v>223</v>
      </c>
      <c r="G56" s="25"/>
      <c r="K56" s="30"/>
      <c r="M56" s="11"/>
      <c r="N56" s="49"/>
    </row>
    <row r="57" spans="1:18" x14ac:dyDescent="0.25">
      <c r="A57" s="202">
        <v>54</v>
      </c>
      <c r="B57" s="2" t="s">
        <v>282</v>
      </c>
      <c r="C57" s="21">
        <v>1.5</v>
      </c>
      <c r="D57" s="20">
        <v>0.125</v>
      </c>
      <c r="E57" s="16" t="s">
        <v>6</v>
      </c>
      <c r="F57" s="206" t="s">
        <v>7</v>
      </c>
      <c r="G57" s="3"/>
      <c r="K57" s="31"/>
      <c r="M57" s="11"/>
    </row>
    <row r="58" spans="1:18" x14ac:dyDescent="0.25">
      <c r="A58" s="202">
        <v>55</v>
      </c>
      <c r="B58" s="2" t="s">
        <v>283</v>
      </c>
      <c r="C58" s="21">
        <v>2</v>
      </c>
      <c r="D58" s="20">
        <v>0</v>
      </c>
      <c r="E58" s="20" t="s">
        <v>6</v>
      </c>
      <c r="F58" s="206" t="s">
        <v>136</v>
      </c>
      <c r="G58" s="3"/>
      <c r="K58" s="31"/>
      <c r="M58" s="11"/>
    </row>
    <row r="59" spans="1:18" x14ac:dyDescent="0.25">
      <c r="A59" s="202">
        <v>56</v>
      </c>
      <c r="B59" s="2" t="s">
        <v>284</v>
      </c>
      <c r="C59" s="21">
        <v>2.9</v>
      </c>
      <c r="D59" s="20">
        <v>0.125</v>
      </c>
      <c r="E59" s="20" t="s">
        <v>6</v>
      </c>
      <c r="F59" s="206" t="s">
        <v>14</v>
      </c>
      <c r="G59" s="3"/>
      <c r="K59" s="31"/>
      <c r="M59" s="11"/>
    </row>
    <row r="60" spans="1:18" x14ac:dyDescent="0.25">
      <c r="A60" s="336">
        <v>57</v>
      </c>
      <c r="B60" s="306" t="s">
        <v>22</v>
      </c>
      <c r="C60" s="21">
        <v>8</v>
      </c>
      <c r="D60" s="63">
        <v>1</v>
      </c>
      <c r="E60" s="20"/>
      <c r="F60" s="206"/>
      <c r="G60" s="3"/>
      <c r="K60" s="31"/>
      <c r="M60" s="11"/>
    </row>
    <row r="61" spans="1:18" ht="15.75" x14ac:dyDescent="0.25">
      <c r="A61" s="336">
        <v>58</v>
      </c>
      <c r="B61" s="306" t="s">
        <v>23</v>
      </c>
      <c r="C61" s="21">
        <v>9</v>
      </c>
      <c r="D61" s="63">
        <v>1</v>
      </c>
      <c r="E61" s="20"/>
      <c r="F61" s="207"/>
      <c r="G61" s="3"/>
      <c r="K61" s="31"/>
      <c r="M61" s="11"/>
    </row>
    <row r="62" spans="1:18" ht="18.75" x14ac:dyDescent="0.3">
      <c r="A62" s="336">
        <v>59</v>
      </c>
      <c r="B62" s="306" t="s">
        <v>286</v>
      </c>
      <c r="C62" s="21">
        <v>2.5</v>
      </c>
      <c r="D62" s="63">
        <v>1</v>
      </c>
      <c r="E62" s="20"/>
      <c r="F62" s="208"/>
      <c r="G62" s="3"/>
      <c r="K62" s="31"/>
      <c r="L62" s="17"/>
      <c r="M62" s="15"/>
    </row>
    <row r="63" spans="1:18" ht="18.75" x14ac:dyDescent="0.3">
      <c r="A63" s="336">
        <v>60</v>
      </c>
      <c r="B63" s="323" t="s">
        <v>285</v>
      </c>
      <c r="C63" s="21">
        <v>4.5</v>
      </c>
      <c r="D63" s="63">
        <v>1</v>
      </c>
      <c r="E63" s="20"/>
      <c r="F63" s="208"/>
      <c r="G63" s="3"/>
      <c r="K63" s="31"/>
      <c r="L63" s="17"/>
      <c r="M63" s="15"/>
    </row>
    <row r="64" spans="1:18" x14ac:dyDescent="0.25">
      <c r="A64" s="336">
        <v>61</v>
      </c>
      <c r="B64" s="306" t="s">
        <v>129</v>
      </c>
      <c r="C64" s="21">
        <v>70</v>
      </c>
      <c r="D64" s="63">
        <v>1</v>
      </c>
      <c r="E64" s="20"/>
      <c r="F64" s="209"/>
      <c r="K64" s="26"/>
    </row>
    <row r="65" spans="1:17" x14ac:dyDescent="0.25">
      <c r="A65" s="336">
        <v>62</v>
      </c>
      <c r="B65" s="306" t="s">
        <v>128</v>
      </c>
      <c r="C65" s="21">
        <v>80</v>
      </c>
      <c r="E65" s="20"/>
      <c r="F65" s="209"/>
      <c r="G65" s="185"/>
      <c r="K65" s="26"/>
    </row>
    <row r="66" spans="1:17" x14ac:dyDescent="0.25">
      <c r="A66" s="336">
        <v>63</v>
      </c>
      <c r="B66" s="306" t="s">
        <v>200</v>
      </c>
      <c r="C66" s="21">
        <v>0</v>
      </c>
      <c r="D66" s="63">
        <v>1</v>
      </c>
      <c r="E66" s="20"/>
      <c r="G66" s="185"/>
      <c r="K66" s="26"/>
    </row>
    <row r="67" spans="1:17" x14ac:dyDescent="0.25">
      <c r="A67" s="336">
        <v>64</v>
      </c>
      <c r="B67" s="306" t="s">
        <v>124</v>
      </c>
      <c r="C67" s="21">
        <v>4.5</v>
      </c>
      <c r="D67" s="63"/>
      <c r="E67" s="20"/>
      <c r="F67" s="209"/>
      <c r="N67" s="49"/>
      <c r="Q67" s="20" t="s">
        <v>6</v>
      </c>
    </row>
    <row r="68" spans="1:17" x14ac:dyDescent="0.25">
      <c r="A68" s="324">
        <v>65</v>
      </c>
      <c r="B68" s="329" t="s">
        <v>306</v>
      </c>
      <c r="C68" s="21">
        <v>0</v>
      </c>
      <c r="D68" s="63">
        <v>0.25</v>
      </c>
      <c r="E68" s="2">
        <v>0</v>
      </c>
      <c r="F68" s="2" t="s">
        <v>308</v>
      </c>
      <c r="N68" s="49"/>
      <c r="Q68" s="20" t="s">
        <v>10</v>
      </c>
    </row>
    <row r="69" spans="1:17" x14ac:dyDescent="0.25">
      <c r="A69" s="324">
        <v>66</v>
      </c>
      <c r="B69" s="332" t="s">
        <v>307</v>
      </c>
      <c r="C69" s="21">
        <v>0</v>
      </c>
      <c r="D69" s="63">
        <v>0.125</v>
      </c>
      <c r="E69" s="2">
        <v>0</v>
      </c>
      <c r="F69" s="2" t="s">
        <v>309</v>
      </c>
    </row>
    <row r="70" spans="1:17" x14ac:dyDescent="0.25">
      <c r="A70" s="324">
        <v>67</v>
      </c>
      <c r="B70" s="339" t="s">
        <v>315</v>
      </c>
      <c r="E70" s="2" t="s">
        <v>6</v>
      </c>
      <c r="F70" s="185">
        <v>0.2</v>
      </c>
    </row>
    <row r="71" spans="1:17" x14ac:dyDescent="0.25">
      <c r="A71" s="324">
        <v>68</v>
      </c>
      <c r="B71" s="339" t="s">
        <v>315</v>
      </c>
      <c r="E71" s="2" t="s">
        <v>10</v>
      </c>
      <c r="F71" s="185">
        <v>0.1</v>
      </c>
    </row>
    <row r="72" spans="1:17" x14ac:dyDescent="0.25">
      <c r="A72" s="324">
        <v>69</v>
      </c>
    </row>
    <row r="73" spans="1:17" x14ac:dyDescent="0.25">
      <c r="A73" s="324">
        <v>70</v>
      </c>
      <c r="P73" s="13"/>
    </row>
    <row r="74" spans="1:17" x14ac:dyDescent="0.25">
      <c r="A74" s="324">
        <v>71</v>
      </c>
      <c r="D74" s="13"/>
      <c r="P74" s="13"/>
    </row>
    <row r="75" spans="1:17" x14ac:dyDescent="0.25">
      <c r="A75" s="324">
        <v>72</v>
      </c>
      <c r="D75" s="13"/>
      <c r="P75" s="13"/>
    </row>
    <row r="76" spans="1:17" x14ac:dyDescent="0.25">
      <c r="A76" s="324">
        <v>73</v>
      </c>
      <c r="D76" s="13"/>
      <c r="P76" s="13"/>
    </row>
    <row r="77" spans="1:17" x14ac:dyDescent="0.25">
      <c r="A77" s="324">
        <v>74</v>
      </c>
      <c r="D77" s="13"/>
      <c r="N77" s="11"/>
      <c r="P77" s="14"/>
    </row>
    <row r="78" spans="1:17" x14ac:dyDescent="0.25">
      <c r="A78" s="324">
        <v>75</v>
      </c>
      <c r="B78" s="6"/>
      <c r="D78" s="14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J13"/>
  <sheetViews>
    <sheetView workbookViewId="0">
      <selection activeCell="B4" sqref="B4"/>
    </sheetView>
  </sheetViews>
  <sheetFormatPr baseColWidth="10" defaultRowHeight="15" x14ac:dyDescent="0.25"/>
  <cols>
    <col min="1" max="1" width="18.7109375" customWidth="1"/>
  </cols>
  <sheetData>
    <row r="2" spans="1:10" x14ac:dyDescent="0.25">
      <c r="A2" s="379" t="s">
        <v>171</v>
      </c>
      <c r="B2" s="379"/>
      <c r="C2" s="379"/>
    </row>
    <row r="3" spans="1:10" x14ac:dyDescent="0.25">
      <c r="A3" t="s">
        <v>175</v>
      </c>
    </row>
    <row r="4" spans="1:10" x14ac:dyDescent="0.25">
      <c r="A4" t="s">
        <v>172</v>
      </c>
      <c r="B4" t="s">
        <v>185</v>
      </c>
    </row>
    <row r="5" spans="1:10" x14ac:dyDescent="0.25">
      <c r="B5" t="s">
        <v>184</v>
      </c>
    </row>
    <row r="6" spans="1:10" x14ac:dyDescent="0.25">
      <c r="A6" t="s">
        <v>173</v>
      </c>
      <c r="B6" s="166" t="s">
        <v>174</v>
      </c>
      <c r="C6" s="166"/>
      <c r="D6" s="166"/>
      <c r="E6" s="166"/>
      <c r="F6" s="166"/>
      <c r="G6" s="166"/>
      <c r="H6" s="166"/>
      <c r="I6" s="166"/>
      <c r="J6" s="166"/>
    </row>
    <row r="7" spans="1:10" x14ac:dyDescent="0.25">
      <c r="B7" s="166" t="s">
        <v>181</v>
      </c>
      <c r="C7" s="166"/>
      <c r="D7" s="166"/>
      <c r="E7" s="167" t="s">
        <v>182</v>
      </c>
      <c r="F7" s="166"/>
      <c r="G7" s="166"/>
      <c r="H7" s="166"/>
      <c r="I7" s="166"/>
      <c r="J7" s="166"/>
    </row>
    <row r="8" spans="1:10" x14ac:dyDescent="0.25">
      <c r="B8" s="166"/>
      <c r="C8" s="166"/>
      <c r="D8" s="166"/>
      <c r="E8" s="166" t="s">
        <v>183</v>
      </c>
      <c r="F8" s="166"/>
      <c r="G8" s="166"/>
      <c r="H8" s="166"/>
      <c r="I8" s="166"/>
      <c r="J8" s="166"/>
    </row>
    <row r="9" spans="1:10" x14ac:dyDescent="0.25">
      <c r="B9" s="166"/>
      <c r="C9" s="166"/>
      <c r="D9" s="166"/>
      <c r="E9" s="166"/>
      <c r="F9" s="166"/>
      <c r="G9" s="166"/>
      <c r="H9" s="166"/>
      <c r="I9" s="166"/>
      <c r="J9" s="166"/>
    </row>
    <row r="10" spans="1:10" x14ac:dyDescent="0.25">
      <c r="A10" t="s">
        <v>176</v>
      </c>
      <c r="B10" t="s">
        <v>177</v>
      </c>
    </row>
    <row r="12" spans="1:10" x14ac:dyDescent="0.25">
      <c r="A12" t="s">
        <v>178</v>
      </c>
    </row>
    <row r="13" spans="1:10" x14ac:dyDescent="0.25">
      <c r="A13" t="s">
        <v>179</v>
      </c>
    </row>
  </sheetData>
  <mergeCells count="1">
    <mergeCell ref="A2:C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0"/>
  <sheetViews>
    <sheetView zoomScale="80" zoomScaleNormal="80" workbookViewId="0">
      <selection activeCell="A11" sqref="A11"/>
    </sheetView>
  </sheetViews>
  <sheetFormatPr baseColWidth="10" defaultColWidth="11.42578125" defaultRowHeight="15" x14ac:dyDescent="0.25"/>
  <cols>
    <col min="1" max="1" width="11.42578125" style="1"/>
    <col min="2" max="2" width="30.42578125" style="2" customWidth="1"/>
    <col min="3" max="3" width="5.28515625" style="2" customWidth="1"/>
    <col min="4" max="4" width="8.7109375" style="2" customWidth="1"/>
    <col min="5" max="5" width="8.28515625" style="2" customWidth="1"/>
    <col min="6" max="6" width="11.42578125" style="2"/>
    <col min="7" max="7" width="7.7109375" style="2" customWidth="1"/>
    <col min="8" max="8" width="7.85546875" style="2" customWidth="1"/>
    <col min="9" max="9" width="11.28515625" style="2" customWidth="1"/>
    <col min="10" max="10" width="4.140625" style="2" customWidth="1"/>
    <col min="11" max="11" width="7.5703125" style="2" customWidth="1"/>
    <col min="12" max="12" width="5.7109375" style="2" customWidth="1"/>
    <col min="13" max="13" width="29.5703125" style="2" bestFit="1" customWidth="1"/>
    <col min="14" max="14" width="3.85546875" style="2" customWidth="1"/>
    <col min="15" max="15" width="7.85546875" style="2" customWidth="1"/>
    <col min="16" max="16" width="3.5703125" style="2" customWidth="1"/>
    <col min="17" max="17" width="3" style="2" customWidth="1"/>
    <col min="18" max="18" width="8.5703125" style="2" customWidth="1"/>
    <col min="19" max="19" width="11.42578125" style="2"/>
    <col min="20" max="20" width="4.85546875" style="2" customWidth="1"/>
    <col min="21" max="21" width="7" style="2" customWidth="1"/>
    <col min="22" max="22" width="4.28515625" style="2" customWidth="1"/>
    <col min="23" max="16384" width="11.42578125" style="2"/>
  </cols>
  <sheetData>
    <row r="1" spans="1:21" ht="15.75" thickBot="1" x14ac:dyDescent="0.3">
      <c r="A1" s="212" t="s">
        <v>24</v>
      </c>
      <c r="B1" s="211"/>
      <c r="C1" s="356" t="s">
        <v>25</v>
      </c>
      <c r="D1" s="356"/>
      <c r="E1" s="219" t="s">
        <v>6</v>
      </c>
      <c r="F1" s="220">
        <f>SUMIF($J$11:$J$51,E1,$F$11:$F$51)</f>
        <v>0</v>
      </c>
      <c r="H1" s="221" t="s">
        <v>143</v>
      </c>
      <c r="I1" s="221"/>
      <c r="K1" s="222">
        <f>mo!K4</f>
        <v>2.5</v>
      </c>
      <c r="M1" s="255" t="s">
        <v>267</v>
      </c>
      <c r="N1" s="258"/>
      <c r="O1" s="250" t="s">
        <v>199</v>
      </c>
    </row>
    <row r="2" spans="1:21" x14ac:dyDescent="0.25">
      <c r="A2" s="212" t="s">
        <v>26</v>
      </c>
      <c r="B2" s="213"/>
      <c r="C2" s="356" t="s">
        <v>27</v>
      </c>
      <c r="D2" s="356"/>
      <c r="E2" s="219" t="s">
        <v>10</v>
      </c>
      <c r="F2" s="220">
        <f>SUMIF($J$11:$J$51,E2,$F$11:$F$51)</f>
        <v>0</v>
      </c>
      <c r="H2" s="221" t="s">
        <v>144</v>
      </c>
      <c r="I2" s="221"/>
      <c r="K2" s="222">
        <f>O11</f>
        <v>0</v>
      </c>
      <c r="M2" s="354"/>
      <c r="N2" s="354"/>
      <c r="O2" s="321"/>
    </row>
    <row r="3" spans="1:21" x14ac:dyDescent="0.25">
      <c r="A3" s="212" t="s">
        <v>28</v>
      </c>
      <c r="B3" s="214"/>
      <c r="C3" s="356" t="s">
        <v>29</v>
      </c>
      <c r="D3" s="356"/>
      <c r="E3" s="219"/>
      <c r="F3" s="223">
        <f>ROUNDUP(F1+F2,0)/10</f>
        <v>0</v>
      </c>
      <c r="H3" s="221" t="s">
        <v>145</v>
      </c>
      <c r="I3" s="221"/>
      <c r="K3" s="224">
        <f>K1+K2</f>
        <v>2.5</v>
      </c>
      <c r="M3" s="352"/>
      <c r="N3" s="352"/>
      <c r="O3" s="322"/>
    </row>
    <row r="4" spans="1:21" x14ac:dyDescent="0.25">
      <c r="A4" s="212" t="s">
        <v>57</v>
      </c>
      <c r="B4" s="225">
        <f>mo!B9</f>
        <v>15.5</v>
      </c>
      <c r="C4" s="356" t="s">
        <v>33</v>
      </c>
      <c r="D4" s="356"/>
      <c r="E4" s="3"/>
      <c r="F4" s="223">
        <f>O8</f>
        <v>0</v>
      </c>
      <c r="H4" s="221" t="s">
        <v>146</v>
      </c>
      <c r="I4" s="221"/>
      <c r="K4" s="224">
        <f>K3</f>
        <v>2.5</v>
      </c>
      <c r="M4" s="352"/>
      <c r="N4" s="352"/>
      <c r="O4" s="322"/>
    </row>
    <row r="5" spans="1:21" x14ac:dyDescent="0.25">
      <c r="A5" s="1" t="s">
        <v>41</v>
      </c>
      <c r="B5" s="226">
        <f>F1+F2</f>
        <v>0</v>
      </c>
      <c r="C5" s="356"/>
      <c r="D5" s="356"/>
      <c r="E5" s="219"/>
      <c r="F5" s="220"/>
      <c r="H5" s="358"/>
      <c r="I5" s="358"/>
      <c r="M5" s="352"/>
      <c r="N5" s="352"/>
      <c r="O5" s="322"/>
    </row>
    <row r="6" spans="1:21" x14ac:dyDescent="0.25">
      <c r="A6" s="1" t="s">
        <v>40</v>
      </c>
      <c r="B6" s="225">
        <f>B4+B5</f>
        <v>15.5</v>
      </c>
      <c r="C6" s="356"/>
      <c r="D6" s="356"/>
      <c r="E6" s="227"/>
      <c r="F6" s="220"/>
      <c r="M6" s="352"/>
      <c r="N6" s="352"/>
      <c r="O6" s="322"/>
    </row>
    <row r="7" spans="1:21" ht="15.75" thickBot="1" x14ac:dyDescent="0.3">
      <c r="A7" s="212" t="s">
        <v>82</v>
      </c>
      <c r="B7" s="225">
        <f>F4</f>
        <v>0</v>
      </c>
      <c r="M7" s="352"/>
      <c r="N7" s="352"/>
      <c r="O7" s="322"/>
    </row>
    <row r="8" spans="1:21" x14ac:dyDescent="0.25">
      <c r="A8" s="212" t="s">
        <v>32</v>
      </c>
      <c r="B8" s="225"/>
      <c r="M8" s="353" t="s">
        <v>40</v>
      </c>
      <c r="N8" s="353"/>
      <c r="O8" s="321">
        <f>(SUM(O2:O7))</f>
        <v>0</v>
      </c>
    </row>
    <row r="9" spans="1:21" ht="15.75" thickBot="1" x14ac:dyDescent="0.3">
      <c r="A9" s="212" t="s">
        <v>31</v>
      </c>
      <c r="B9" s="226">
        <f>SUM(B6-(B7+B8))</f>
        <v>15.5</v>
      </c>
    </row>
    <row r="10" spans="1:21" ht="33" thickTop="1" thickBot="1" x14ac:dyDescent="0.3">
      <c r="A10" s="215" t="s">
        <v>0</v>
      </c>
      <c r="B10" s="228" t="s">
        <v>1</v>
      </c>
      <c r="C10" s="229" t="s">
        <v>34</v>
      </c>
      <c r="D10" s="229" t="s">
        <v>35</v>
      </c>
      <c r="E10" s="229" t="s">
        <v>2</v>
      </c>
      <c r="F10" s="230" t="s">
        <v>36</v>
      </c>
      <c r="H10" s="229" t="s">
        <v>52</v>
      </c>
      <c r="I10" s="229" t="s">
        <v>97</v>
      </c>
      <c r="J10" s="229" t="s">
        <v>37</v>
      </c>
      <c r="K10" s="231" t="s">
        <v>38</v>
      </c>
      <c r="O10" s="7" t="s">
        <v>112</v>
      </c>
      <c r="R10" s="232"/>
    </row>
    <row r="11" spans="1:21" x14ac:dyDescent="0.25">
      <c r="A11" s="247"/>
      <c r="B11" s="233" t="str">
        <f>IF(ISNUMBER($A11),VLOOKUP($A11,'L-Cod'!$A$1:$F$78,2,TRUE),"")</f>
        <v/>
      </c>
      <c r="C11" s="245"/>
      <c r="D11" s="234"/>
      <c r="E11" s="235" t="str">
        <f>IF(ISNUMBER($A11),VLOOKUP($A11,'L-Cod'!$A$1:$F$78,3,TRUE),"")</f>
        <v/>
      </c>
      <c r="F11" s="236">
        <f t="shared" ref="F11:F51" si="0">IF(ISNUMBER($A11),(C11)*E11,0)</f>
        <v>0</v>
      </c>
      <c r="G11" s="237"/>
      <c r="H11" s="238" t="str">
        <f>IF(ISNUMBER($A11),VLOOKUP($A11,'L-Cod'!$A$1:$F$78,4,TRUE),"")</f>
        <v/>
      </c>
      <c r="I11" s="239">
        <f>IF(ISNUMBER(A11),(C11+D11)*H11,0)</f>
        <v>0</v>
      </c>
      <c r="J11" s="240" t="str">
        <f>IF(ISNUMBER($A11),VLOOKUP($A11,'L-Cod'!$A$1:$F$78,5,TRUE),"")</f>
        <v/>
      </c>
      <c r="K11" s="240" t="str">
        <f>IF(ISNUMBER($A11),VLOOKUP($A11,'L-Cod'!$A$1:$F$78,6,TRUE),"")</f>
        <v/>
      </c>
      <c r="L11" s="237"/>
      <c r="M11" s="318" t="s">
        <v>63</v>
      </c>
      <c r="N11" s="314" t="s">
        <v>7</v>
      </c>
      <c r="O11" s="334">
        <f>SUMIF($K$11:$K$59,N11,$I$11:$I$59)</f>
        <v>0</v>
      </c>
      <c r="P11" s="92" t="s">
        <v>38</v>
      </c>
      <c r="Q11" s="92"/>
      <c r="U11" s="222"/>
    </row>
    <row r="12" spans="1:21" x14ac:dyDescent="0.25">
      <c r="A12" s="216"/>
      <c r="B12" s="233" t="str">
        <f>IF(ISNUMBER($A12),VLOOKUP($A12,'L-Cod'!$A$1:$F$78,2,TRUE),"")</f>
        <v/>
      </c>
      <c r="C12" s="246"/>
      <c r="D12" s="241"/>
      <c r="E12" s="235" t="str">
        <f>IF(ISNUMBER($A12),VLOOKUP($A12,'L-Cod'!$A$1:$F$78,3,TRUE),"")</f>
        <v/>
      </c>
      <c r="F12" s="236">
        <f t="shared" si="0"/>
        <v>0</v>
      </c>
      <c r="G12" s="242"/>
      <c r="H12" s="238" t="str">
        <f>IF(ISNUMBER($A12),VLOOKUP($A12,'L-Cod'!$A$1:$F$78,4,TRUE),"")</f>
        <v/>
      </c>
      <c r="I12" s="243">
        <f t="shared" ref="I12:I51" si="1">IF(ISNUMBER($A12),(C12+D12)*H12,0)</f>
        <v>0</v>
      </c>
      <c r="J12" s="240" t="str">
        <f>IF(ISNUMBER($A12),VLOOKUP($A12,'L-Cod'!$A$1:$F$78,5,TRUE),"")</f>
        <v/>
      </c>
      <c r="K12" s="240" t="str">
        <f>IF(ISNUMBER($A12),VLOOKUP($A12,'L-Cod'!$A$1:$F$78,6,TRUE),"")</f>
        <v/>
      </c>
      <c r="M12" s="331" t="s">
        <v>30</v>
      </c>
      <c r="N12" s="49" t="s">
        <v>14</v>
      </c>
      <c r="O12" s="334">
        <f t="shared" ref="O12:O45" si="2">SUMIF($K$11:$K$59,N12,$I$11:$I$59)</f>
        <v>0</v>
      </c>
      <c r="P12" s="49" t="s">
        <v>38</v>
      </c>
      <c r="Q12" s="49"/>
      <c r="U12" s="222"/>
    </row>
    <row r="13" spans="1:21" x14ac:dyDescent="0.25">
      <c r="A13" s="216"/>
      <c r="B13" s="233" t="str">
        <f>IF(ISNUMBER($A13),VLOOKUP($A13,'L-Cod'!$A$1:$F$78,2,TRUE),"")</f>
        <v/>
      </c>
      <c r="C13" s="246"/>
      <c r="D13" s="241"/>
      <c r="E13" s="235" t="str">
        <f>IF(ISNUMBER($A13),VLOOKUP($A13,'L-Cod'!$A$1:$F$78,3,TRUE),"")</f>
        <v/>
      </c>
      <c r="F13" s="236">
        <f t="shared" si="0"/>
        <v>0</v>
      </c>
      <c r="G13" s="242"/>
      <c r="H13" s="238" t="str">
        <f>IF(ISNUMBER($A13),VLOOKUP($A13,'L-Cod'!$A$1:$F$78,4,TRUE),"")</f>
        <v/>
      </c>
      <c r="I13" s="243">
        <f t="shared" si="1"/>
        <v>0</v>
      </c>
      <c r="J13" s="240" t="str">
        <f>IF(ISNUMBER($A13),VLOOKUP($A13,'L-Cod'!$A$1:$F$78,5,TRUE),"")</f>
        <v/>
      </c>
      <c r="K13" s="240" t="str">
        <f>IF(ISNUMBER($A13),VLOOKUP($A13,'L-Cod'!$A$1:$F$78,6,TRUE),"")</f>
        <v/>
      </c>
      <c r="M13" s="330" t="s">
        <v>83</v>
      </c>
      <c r="N13" s="49" t="s">
        <v>58</v>
      </c>
      <c r="O13" s="334">
        <f t="shared" si="2"/>
        <v>0</v>
      </c>
      <c r="P13" s="49" t="s">
        <v>137</v>
      </c>
      <c r="Q13" s="49"/>
      <c r="U13" s="222"/>
    </row>
    <row r="14" spans="1:21" x14ac:dyDescent="0.25">
      <c r="A14" s="216"/>
      <c r="B14" s="233" t="str">
        <f>IF(ISNUMBER($A14),VLOOKUP($A14,'L-Cod'!$A$1:$F$78,2,TRUE),"")</f>
        <v/>
      </c>
      <c r="C14" s="246"/>
      <c r="D14" s="241"/>
      <c r="E14" s="235" t="str">
        <f>IF(ISNUMBER($A14),VLOOKUP($A14,'L-Cod'!$A$1:$F$78,3,TRUE),"")</f>
        <v/>
      </c>
      <c r="F14" s="236">
        <f t="shared" si="0"/>
        <v>0</v>
      </c>
      <c r="G14" s="242"/>
      <c r="H14" s="238" t="str">
        <f>IF(ISNUMBER($A14),VLOOKUP($A14,'L-Cod'!$A$1:$F$78,4,TRUE),"")</f>
        <v/>
      </c>
      <c r="I14" s="243">
        <f t="shared" si="1"/>
        <v>0</v>
      </c>
      <c r="J14" s="240" t="str">
        <f>IF(ISNUMBER($A14),VLOOKUP($A14,'L-Cod'!$A$1:$F$78,5,TRUE),"")</f>
        <v/>
      </c>
      <c r="K14" s="240" t="str">
        <f>IF(ISNUMBER($A14),VLOOKUP($A14,'L-Cod'!$A$1:$F$78,6,TRUE),"")</f>
        <v/>
      </c>
      <c r="M14" s="330" t="s">
        <v>84</v>
      </c>
      <c r="N14" s="49" t="s">
        <v>59</v>
      </c>
      <c r="O14" s="334">
        <f t="shared" si="2"/>
        <v>0</v>
      </c>
      <c r="P14" s="49" t="s">
        <v>137</v>
      </c>
      <c r="Q14" s="49"/>
      <c r="U14" s="222"/>
    </row>
    <row r="15" spans="1:21" x14ac:dyDescent="0.25">
      <c r="A15" s="216"/>
      <c r="B15" s="233" t="str">
        <f>IF(ISNUMBER($A15),VLOOKUP($A15,'L-Cod'!$A$1:$F$78,2,TRUE),"")</f>
        <v/>
      </c>
      <c r="C15" s="246"/>
      <c r="D15" s="241"/>
      <c r="E15" s="235" t="str">
        <f>IF(ISNUMBER($A15),VLOOKUP($A15,'L-Cod'!$A$1:$F$78,3,TRUE),"")</f>
        <v/>
      </c>
      <c r="F15" s="236">
        <f t="shared" si="0"/>
        <v>0</v>
      </c>
      <c r="G15" s="242"/>
      <c r="H15" s="238" t="str">
        <f>IF(ISNUMBER($A15),VLOOKUP($A15,'L-Cod'!$A$1:$F$78,4,TRUE),"")</f>
        <v/>
      </c>
      <c r="I15" s="243">
        <f t="shared" si="1"/>
        <v>0</v>
      </c>
      <c r="J15" s="240" t="str">
        <f>IF(ISNUMBER($A15),VLOOKUP($A15,'L-Cod'!$A$1:$F$78,5,TRUE),"")</f>
        <v/>
      </c>
      <c r="K15" s="240" t="str">
        <f>IF(ISNUMBER($A15),VLOOKUP($A15,'L-Cod'!$A$1:$F$78,6,TRUE),"")</f>
        <v/>
      </c>
      <c r="M15" s="330" t="s">
        <v>85</v>
      </c>
      <c r="N15" s="49" t="s">
        <v>60</v>
      </c>
      <c r="O15" s="334">
        <f t="shared" si="2"/>
        <v>0</v>
      </c>
      <c r="P15" s="49" t="s">
        <v>38</v>
      </c>
      <c r="Q15" s="49"/>
      <c r="U15" s="222"/>
    </row>
    <row r="16" spans="1:21" x14ac:dyDescent="0.25">
      <c r="A16" s="216"/>
      <c r="B16" s="233" t="str">
        <f>IF(ISNUMBER($A16),VLOOKUP($A16,'L-Cod'!$A$1:$F$78,2,TRUE),"")</f>
        <v/>
      </c>
      <c r="C16" s="246"/>
      <c r="D16" s="241"/>
      <c r="E16" s="235" t="str">
        <f>IF(ISNUMBER($A16),VLOOKUP($A16,'L-Cod'!$A$1:$F$78,3,TRUE),"")</f>
        <v/>
      </c>
      <c r="F16" s="236">
        <f t="shared" si="0"/>
        <v>0</v>
      </c>
      <c r="G16" s="242"/>
      <c r="H16" s="238" t="str">
        <f>IF(ISNUMBER($A16),VLOOKUP($A16,'L-Cod'!$A$1:$F$78,4,TRUE),"")</f>
        <v/>
      </c>
      <c r="I16" s="243">
        <f t="shared" si="1"/>
        <v>0</v>
      </c>
      <c r="J16" s="240" t="str">
        <f>IF(ISNUMBER($A16),VLOOKUP($A16,'L-Cod'!$A$1:$F$78,5,TRUE),"")</f>
        <v/>
      </c>
      <c r="K16" s="240" t="str">
        <f>IF(ISNUMBER($A16),VLOOKUP($A16,'L-Cod'!$A$1:$F$78,6,TRUE),"")</f>
        <v/>
      </c>
      <c r="M16" s="330" t="s">
        <v>92</v>
      </c>
      <c r="N16" s="49" t="s">
        <v>61</v>
      </c>
      <c r="O16" s="334">
        <f t="shared" si="2"/>
        <v>0</v>
      </c>
      <c r="P16" s="49" t="s">
        <v>38</v>
      </c>
      <c r="Q16" s="49"/>
    </row>
    <row r="17" spans="1:17" x14ac:dyDescent="0.25">
      <c r="A17" s="216"/>
      <c r="B17" s="233" t="str">
        <f>IF(ISNUMBER($A17),VLOOKUP($A17,'L-Cod'!$A$1:$F$78,2,TRUE),"")</f>
        <v/>
      </c>
      <c r="C17" s="246"/>
      <c r="D17" s="241"/>
      <c r="E17" s="235" t="str">
        <f>IF(ISNUMBER($A17),VLOOKUP($A17,'L-Cod'!$A$1:$F$78,3,TRUE),"")</f>
        <v/>
      </c>
      <c r="F17" s="236">
        <f t="shared" si="0"/>
        <v>0</v>
      </c>
      <c r="G17" s="242"/>
      <c r="H17" s="238" t="str">
        <f>IF(ISNUMBER($A17),VLOOKUP($A17,'L-Cod'!$A$1:$F$78,4,TRUE),"")</f>
        <v/>
      </c>
      <c r="I17" s="243">
        <f t="shared" si="1"/>
        <v>0</v>
      </c>
      <c r="J17" s="240" t="str">
        <f>IF(ISNUMBER($A17),VLOOKUP($A17,'L-Cod'!$A$1:$F$78,5,TRUE),"")</f>
        <v/>
      </c>
      <c r="K17" s="240" t="str">
        <f>IF(ISNUMBER($A17),VLOOKUP($A17,'L-Cod'!$A$1:$F$78,6,TRUE),"")</f>
        <v/>
      </c>
      <c r="M17" s="330" t="s">
        <v>86</v>
      </c>
      <c r="N17" s="49" t="s">
        <v>62</v>
      </c>
      <c r="O17" s="334">
        <f t="shared" si="2"/>
        <v>0</v>
      </c>
      <c r="P17" s="49" t="s">
        <v>38</v>
      </c>
      <c r="Q17" s="49"/>
    </row>
    <row r="18" spans="1:17" x14ac:dyDescent="0.25">
      <c r="A18" s="216"/>
      <c r="B18" s="233" t="str">
        <f>IF(ISNUMBER($A18),VLOOKUP($A18,'L-Cod'!$A$1:$F$78,2,TRUE),"")</f>
        <v/>
      </c>
      <c r="C18" s="246"/>
      <c r="D18" s="241"/>
      <c r="E18" s="235" t="str">
        <f>IF(ISNUMBER($A18),VLOOKUP($A18,'L-Cod'!$A$1:$F$78,3,TRUE),"")</f>
        <v/>
      </c>
      <c r="F18" s="236">
        <f t="shared" si="0"/>
        <v>0</v>
      </c>
      <c r="G18" s="242"/>
      <c r="H18" s="238" t="str">
        <f>IF(ISNUMBER($A18),VLOOKUP($A18,'L-Cod'!$A$1:$F$78,4,TRUE),"")</f>
        <v/>
      </c>
      <c r="I18" s="243">
        <f t="shared" si="1"/>
        <v>0</v>
      </c>
      <c r="J18" s="240" t="str">
        <f>IF(ISNUMBER($A18),VLOOKUP($A18,'L-Cod'!$A$1:$F$78,5,TRUE),"")</f>
        <v/>
      </c>
      <c r="K18" s="240" t="str">
        <f>IF(ISNUMBER($A18),VLOOKUP($A18,'L-Cod'!$A$1:$F$78,6,TRUE),"")</f>
        <v/>
      </c>
      <c r="M18" s="330" t="s">
        <v>89</v>
      </c>
      <c r="N18" s="49" t="s">
        <v>88</v>
      </c>
      <c r="O18" s="334">
        <f t="shared" si="2"/>
        <v>0</v>
      </c>
      <c r="P18" s="49" t="s">
        <v>137</v>
      </c>
      <c r="Q18" s="49"/>
    </row>
    <row r="19" spans="1:17" x14ac:dyDescent="0.25">
      <c r="A19" s="216"/>
      <c r="B19" s="233" t="str">
        <f>IF(ISNUMBER($A19),VLOOKUP($A19,'L-Cod'!$A$1:$F$78,2,TRUE),"")</f>
        <v/>
      </c>
      <c r="C19" s="246"/>
      <c r="D19" s="241"/>
      <c r="E19" s="235" t="str">
        <f>IF(ISNUMBER($A19),VLOOKUP($A19,'L-Cod'!$A$1:$F$78,3,TRUE),"")</f>
        <v/>
      </c>
      <c r="F19" s="236">
        <f t="shared" si="0"/>
        <v>0</v>
      </c>
      <c r="G19" s="242"/>
      <c r="H19" s="238" t="str">
        <f>IF(ISNUMBER($A19),VLOOKUP($A19,'L-Cod'!$A$1:$F$78,4,TRUE),"")</f>
        <v/>
      </c>
      <c r="I19" s="243">
        <f t="shared" si="1"/>
        <v>0</v>
      </c>
      <c r="J19" s="240" t="str">
        <f>IF(ISNUMBER($A19),VLOOKUP($A19,'L-Cod'!$A$1:$F$78,5,TRUE),"")</f>
        <v/>
      </c>
      <c r="K19" s="240" t="str">
        <f>IF(ISNUMBER($A19),VLOOKUP($A19,'L-Cod'!$A$1:$F$78,6,TRUE),"")</f>
        <v/>
      </c>
      <c r="M19" s="330" t="s">
        <v>96</v>
      </c>
      <c r="N19" s="49" t="s">
        <v>91</v>
      </c>
      <c r="O19" s="334">
        <f t="shared" si="2"/>
        <v>0</v>
      </c>
      <c r="P19" s="49" t="s">
        <v>38</v>
      </c>
      <c r="Q19" s="49"/>
    </row>
    <row r="20" spans="1:17" x14ac:dyDescent="0.25">
      <c r="A20" s="216"/>
      <c r="B20" s="233" t="str">
        <f>IF(ISNUMBER($A20),VLOOKUP($A20,'L-Cod'!$A$1:$F$78,2,TRUE),"")</f>
        <v/>
      </c>
      <c r="C20" s="246"/>
      <c r="D20" s="241"/>
      <c r="E20" s="235" t="str">
        <f>IF(ISNUMBER($A20),VLOOKUP($A20,'L-Cod'!$A$1:$F$78,3,TRUE),"")</f>
        <v/>
      </c>
      <c r="F20" s="236">
        <f t="shared" si="0"/>
        <v>0</v>
      </c>
      <c r="G20" s="242"/>
      <c r="H20" s="238" t="str">
        <f>IF(ISNUMBER($A20),VLOOKUP($A20,'L-Cod'!$A$1:$F$78,4,TRUE),"")</f>
        <v/>
      </c>
      <c r="I20" s="243">
        <f t="shared" si="1"/>
        <v>0</v>
      </c>
      <c r="J20" s="240" t="str">
        <f>IF(ISNUMBER($A20),VLOOKUP($A20,'L-Cod'!$A$1:$F$78,5,TRUE),"")</f>
        <v/>
      </c>
      <c r="K20" s="240" t="str">
        <f>IF(ISNUMBER($A20),VLOOKUP($A20,'L-Cod'!$A$1:$F$78,6,TRUE),"")</f>
        <v/>
      </c>
      <c r="M20" s="330" t="s">
        <v>93</v>
      </c>
      <c r="N20" s="49" t="s">
        <v>94</v>
      </c>
      <c r="O20" s="334">
        <f t="shared" si="2"/>
        <v>0</v>
      </c>
      <c r="P20" s="49" t="s">
        <v>137</v>
      </c>
      <c r="Q20" s="49"/>
    </row>
    <row r="21" spans="1:17" x14ac:dyDescent="0.25">
      <c r="A21" s="216"/>
      <c r="B21" s="233" t="str">
        <f>IF(ISNUMBER($A21),VLOOKUP($A21,'L-Cod'!$A$1:$F$78,2,TRUE),"")</f>
        <v/>
      </c>
      <c r="C21" s="246"/>
      <c r="D21" s="241"/>
      <c r="E21" s="235" t="str">
        <f>IF(ISNUMBER($A21),VLOOKUP($A21,'L-Cod'!$A$1:$F$78,3,TRUE),"")</f>
        <v/>
      </c>
      <c r="F21" s="236">
        <f t="shared" si="0"/>
        <v>0</v>
      </c>
      <c r="G21" s="242"/>
      <c r="H21" s="238" t="str">
        <f>IF(ISNUMBER($A21),VLOOKUP($A21,'L-Cod'!$A$1:$F$78,4,TRUE),"")</f>
        <v/>
      </c>
      <c r="I21" s="243">
        <f t="shared" si="1"/>
        <v>0</v>
      </c>
      <c r="J21" s="240" t="str">
        <f>IF(ISNUMBER($A21),VLOOKUP($A21,'L-Cod'!$A$1:$F$78,5,TRUE),"")</f>
        <v/>
      </c>
      <c r="K21" s="240" t="str">
        <f>IF(ISNUMBER($A21),VLOOKUP($A21,'L-Cod'!$A$1:$F$78,6,TRUE),"")</f>
        <v/>
      </c>
      <c r="M21" s="330" t="s">
        <v>218</v>
      </c>
      <c r="N21" s="49" t="s">
        <v>219</v>
      </c>
      <c r="O21" s="334">
        <f t="shared" si="2"/>
        <v>0</v>
      </c>
      <c r="P21" s="49" t="s">
        <v>137</v>
      </c>
      <c r="Q21" s="49"/>
    </row>
    <row r="22" spans="1:17" x14ac:dyDescent="0.25">
      <c r="A22" s="216"/>
      <c r="B22" s="233" t="str">
        <f>IF(ISNUMBER($A22),VLOOKUP($A22,'L-Cod'!$A$1:$F$78,2,TRUE),"")</f>
        <v/>
      </c>
      <c r="C22" s="246"/>
      <c r="D22" s="241"/>
      <c r="E22" s="235" t="str">
        <f>IF(ISNUMBER($A22),VLOOKUP($A22,'L-Cod'!$A$1:$F$78,3,TRUE),"")</f>
        <v/>
      </c>
      <c r="F22" s="236">
        <f t="shared" si="0"/>
        <v>0</v>
      </c>
      <c r="G22" s="242"/>
      <c r="H22" s="238" t="str">
        <f>IF(ISNUMBER($A22),VLOOKUP($A22,'L-Cod'!$A$1:$F$78,4,TRUE),"")</f>
        <v/>
      </c>
      <c r="I22" s="243">
        <f t="shared" si="1"/>
        <v>0</v>
      </c>
      <c r="J22" s="240" t="str">
        <f>IF(ISNUMBER($A22),VLOOKUP($A22,'L-Cod'!$A$1:$F$78,5,TRUE),"")</f>
        <v/>
      </c>
      <c r="K22" s="240" t="str">
        <f>IF(ISNUMBER($A22),VLOOKUP($A22,'L-Cod'!$A$1:$F$78,6,TRUE),"")</f>
        <v/>
      </c>
      <c r="M22" s="330" t="s">
        <v>98</v>
      </c>
      <c r="N22" s="49" t="s">
        <v>95</v>
      </c>
      <c r="O22" s="334">
        <f t="shared" si="2"/>
        <v>0</v>
      </c>
      <c r="P22" s="49" t="s">
        <v>38</v>
      </c>
      <c r="Q22" s="49"/>
    </row>
    <row r="23" spans="1:17" x14ac:dyDescent="0.25">
      <c r="A23" s="216"/>
      <c r="B23" s="217"/>
      <c r="C23" s="246"/>
      <c r="D23" s="241"/>
      <c r="E23" s="235" t="str">
        <f>IF(ISNUMBER($A23),VLOOKUP($A23,'L-Cod'!$A$1:$F$78,3,TRUE),"")</f>
        <v/>
      </c>
      <c r="F23" s="236">
        <f t="shared" si="0"/>
        <v>0</v>
      </c>
      <c r="G23" s="242"/>
      <c r="H23" s="238" t="str">
        <f>IF(ISNUMBER($A23),VLOOKUP($A23,'L-Cod'!$A$1:$F$78,4,TRUE),"")</f>
        <v/>
      </c>
      <c r="I23" s="243">
        <f t="shared" si="1"/>
        <v>0</v>
      </c>
      <c r="J23" s="240" t="str">
        <f>IF(ISNUMBER($A23),VLOOKUP($A23,'L-Cod'!$A$1:$F$78,5,TRUE),"")</f>
        <v/>
      </c>
      <c r="K23" s="240" t="str">
        <f>IF(ISNUMBER($A23),VLOOKUP($A23,'L-Cod'!$A$1:$F$78,6,TRUE),"")</f>
        <v/>
      </c>
      <c r="M23" s="330" t="s">
        <v>100</v>
      </c>
      <c r="N23" s="49" t="s">
        <v>99</v>
      </c>
      <c r="O23" s="334">
        <f t="shared" si="2"/>
        <v>0</v>
      </c>
      <c r="P23" s="49" t="s">
        <v>137</v>
      </c>
      <c r="Q23" s="49"/>
    </row>
    <row r="24" spans="1:17" x14ac:dyDescent="0.25">
      <c r="A24" s="216"/>
      <c r="B24" s="233" t="str">
        <f>IF(ISNUMBER($A24),VLOOKUP($A24,'L-Cod'!$A$1:$F$78,2,TRUE),"")</f>
        <v/>
      </c>
      <c r="C24" s="246"/>
      <c r="D24" s="241"/>
      <c r="E24" s="235" t="str">
        <f>IF(ISNUMBER($A24),VLOOKUP($A24,'L-Cod'!$A$1:$F$78,3,TRUE),"")</f>
        <v/>
      </c>
      <c r="F24" s="236">
        <f t="shared" si="0"/>
        <v>0</v>
      </c>
      <c r="G24" s="242"/>
      <c r="H24" s="238" t="str">
        <f>IF(ISNUMBER($A24),VLOOKUP($A24,'L-Cod'!$A$1:$F$78,4,TRUE),"")</f>
        <v/>
      </c>
      <c r="I24" s="243">
        <f t="shared" si="1"/>
        <v>0</v>
      </c>
      <c r="J24" s="240" t="str">
        <f>IF(ISNUMBER($A24),VLOOKUP($A24,'L-Cod'!$A$1:$F$78,5,TRUE),"")</f>
        <v/>
      </c>
      <c r="K24" s="240" t="str">
        <f>IF(ISNUMBER($A24),VLOOKUP($A24,'L-Cod'!$A$1:$F$78,6,TRUE),"")</f>
        <v/>
      </c>
      <c r="M24" s="330" t="s">
        <v>101</v>
      </c>
      <c r="N24" s="49" t="s">
        <v>90</v>
      </c>
      <c r="O24" s="334">
        <f t="shared" si="2"/>
        <v>0</v>
      </c>
      <c r="P24" s="49" t="s">
        <v>137</v>
      </c>
      <c r="Q24" s="49"/>
    </row>
    <row r="25" spans="1:17" x14ac:dyDescent="0.25">
      <c r="A25" s="216"/>
      <c r="B25" s="233" t="str">
        <f>IF(ISNUMBER($A25),VLOOKUP($A25,'L-Cod'!$A$1:$F$78,2,TRUE),"")</f>
        <v/>
      </c>
      <c r="C25" s="246"/>
      <c r="D25" s="241"/>
      <c r="E25" s="235" t="str">
        <f>IF(ISNUMBER($A25),VLOOKUP($A25,'L-Cod'!$A$1:$F$78,3,TRUE),"")</f>
        <v/>
      </c>
      <c r="F25" s="236">
        <f t="shared" si="0"/>
        <v>0</v>
      </c>
      <c r="G25" s="242"/>
      <c r="H25" s="238" t="str">
        <f>IF(ISNUMBER($A25),VLOOKUP($A25,'L-Cod'!$A$1:$F$78,4,TRUE),"")</f>
        <v/>
      </c>
      <c r="I25" s="243">
        <f t="shared" si="1"/>
        <v>0</v>
      </c>
      <c r="J25" s="240" t="str">
        <f>IF(ISNUMBER($A25),VLOOKUP($A25,'L-Cod'!$A$1:$F$78,5,TRUE),"")</f>
        <v/>
      </c>
      <c r="K25" s="240" t="str">
        <f>IF(ISNUMBER($A25),VLOOKUP($A25,'L-Cod'!$A$1:$F$78,6,TRUE),"")</f>
        <v/>
      </c>
      <c r="M25" s="330" t="s">
        <v>102</v>
      </c>
      <c r="N25" s="49" t="s">
        <v>64</v>
      </c>
      <c r="O25" s="334">
        <f t="shared" si="2"/>
        <v>0</v>
      </c>
      <c r="P25" s="49" t="s">
        <v>137</v>
      </c>
      <c r="Q25" s="49"/>
    </row>
    <row r="26" spans="1:17" x14ac:dyDescent="0.25">
      <c r="A26" s="216"/>
      <c r="B26" s="233" t="str">
        <f>IF(ISNUMBER($A26),VLOOKUP($A26,'L-Cod'!$A$1:$F$78,2,TRUE),"")</f>
        <v/>
      </c>
      <c r="C26" s="246"/>
      <c r="D26" s="241"/>
      <c r="E26" s="235" t="str">
        <f>IF(ISNUMBER($A26),VLOOKUP($A26,'L-Cod'!$A$1:$F$78,3,TRUE),"")</f>
        <v/>
      </c>
      <c r="F26" s="236">
        <f t="shared" si="0"/>
        <v>0</v>
      </c>
      <c r="G26" s="242"/>
      <c r="H26" s="238" t="str">
        <f>IF(ISNUMBER($A26),VLOOKUP($A26,'L-Cod'!$A$1:$F$78,4,TRUE),"")</f>
        <v/>
      </c>
      <c r="I26" s="243">
        <f t="shared" si="1"/>
        <v>0</v>
      </c>
      <c r="J26" s="240" t="str">
        <f>IF(ISNUMBER($A26),VLOOKUP($A26,'L-Cod'!$A$1:$F$78,5,TRUE),"")</f>
        <v/>
      </c>
      <c r="K26" s="240" t="str">
        <f>IF(ISNUMBER($A26),VLOOKUP($A26,'L-Cod'!$A$1:$F$78,6,TRUE),"")</f>
        <v/>
      </c>
      <c r="M26" s="330" t="s">
        <v>103</v>
      </c>
      <c r="N26" s="49" t="s">
        <v>65</v>
      </c>
      <c r="O26" s="334">
        <f t="shared" si="2"/>
        <v>0</v>
      </c>
      <c r="P26" s="49" t="s">
        <v>38</v>
      </c>
      <c r="Q26" s="49"/>
    </row>
    <row r="27" spans="1:17" x14ac:dyDescent="0.25">
      <c r="A27" s="216"/>
      <c r="B27" s="233" t="str">
        <f>IF(ISNUMBER($A27),VLOOKUP($A27,'L-Cod'!$A$1:$F$78,2,TRUE),"")</f>
        <v/>
      </c>
      <c r="C27" s="246"/>
      <c r="D27" s="241"/>
      <c r="E27" s="235" t="str">
        <f>IF(ISNUMBER($A27),VLOOKUP($A27,'L-Cod'!$A$1:$F$78,3,TRUE),"")</f>
        <v/>
      </c>
      <c r="F27" s="236">
        <f t="shared" si="0"/>
        <v>0</v>
      </c>
      <c r="G27" s="242"/>
      <c r="H27" s="238" t="str">
        <f>IF(ISNUMBER($A27),VLOOKUP($A27,'L-Cod'!$A$1:$F$78,4,TRUE),"")</f>
        <v/>
      </c>
      <c r="I27" s="243">
        <f t="shared" si="1"/>
        <v>0</v>
      </c>
      <c r="J27" s="240" t="str">
        <f>IF(ISNUMBER($A27),VLOOKUP($A27,'L-Cod'!$A$1:$F$78,5,TRUE),"")</f>
        <v/>
      </c>
      <c r="K27" s="240" t="str">
        <f>IF(ISNUMBER($A27),VLOOKUP($A27,'L-Cod'!$A$1:$F$78,6,TRUE),"")</f>
        <v/>
      </c>
      <c r="M27" s="58" t="s">
        <v>206</v>
      </c>
      <c r="N27" s="49" t="s">
        <v>104</v>
      </c>
      <c r="O27" s="334">
        <f t="shared" si="2"/>
        <v>0</v>
      </c>
      <c r="P27" s="49" t="s">
        <v>137</v>
      </c>
      <c r="Q27" s="49"/>
    </row>
    <row r="28" spans="1:17" x14ac:dyDescent="0.25">
      <c r="A28" s="216"/>
      <c r="B28" s="233" t="str">
        <f>IF(ISNUMBER($A28),VLOOKUP($A28,'L-Cod'!$A$1:$F$78,2,TRUE),"")</f>
        <v/>
      </c>
      <c r="C28" s="246"/>
      <c r="D28" s="241"/>
      <c r="E28" s="235" t="str">
        <f>IF(ISNUMBER($A28),VLOOKUP($A28,'L-Cod'!$A$1:$F$78,3,TRUE),"")</f>
        <v/>
      </c>
      <c r="F28" s="236">
        <f t="shared" si="0"/>
        <v>0</v>
      </c>
      <c r="G28" s="242"/>
      <c r="H28" s="238" t="str">
        <f>IF(ISNUMBER($A28),VLOOKUP($A28,'L-Cod'!$A$1:$F$78,4,TRUE),"")</f>
        <v/>
      </c>
      <c r="I28" s="243">
        <f t="shared" si="1"/>
        <v>0</v>
      </c>
      <c r="J28" s="240" t="str">
        <f>IF(ISNUMBER($A28),VLOOKUP($A28,'L-Cod'!$A$1:$F$78,5,TRUE),"")</f>
        <v/>
      </c>
      <c r="K28" s="240" t="str">
        <f>IF(ISNUMBER($A28),VLOOKUP($A28,'L-Cod'!$A$1:$F$78,6,TRUE),"")</f>
        <v/>
      </c>
      <c r="M28" s="49" t="s">
        <v>205</v>
      </c>
      <c r="N28" s="49" t="s">
        <v>106</v>
      </c>
      <c r="O28" s="334">
        <f t="shared" si="2"/>
        <v>0</v>
      </c>
      <c r="P28" s="49" t="s">
        <v>137</v>
      </c>
      <c r="Q28" s="49"/>
    </row>
    <row r="29" spans="1:17" x14ac:dyDescent="0.25">
      <c r="A29" s="216"/>
      <c r="B29" s="233" t="str">
        <f>IF(ISNUMBER($A29),VLOOKUP($A29,'L-Cod'!$A$1:$F$78,2,TRUE),"")</f>
        <v/>
      </c>
      <c r="C29" s="246"/>
      <c r="D29" s="241"/>
      <c r="E29" s="235" t="str">
        <f>IF(ISNUMBER($A29),VLOOKUP($A29,'L-Cod'!$A$1:$F$78,3,TRUE),"")</f>
        <v/>
      </c>
      <c r="F29" s="236">
        <f t="shared" si="0"/>
        <v>0</v>
      </c>
      <c r="G29" s="242"/>
      <c r="H29" s="238" t="str">
        <f>IF(ISNUMBER($A29),VLOOKUP($A29,'L-Cod'!$A$1:$F$78,4,TRUE),"")</f>
        <v/>
      </c>
      <c r="I29" s="243">
        <f t="shared" si="1"/>
        <v>0</v>
      </c>
      <c r="J29" s="240" t="str">
        <f>IF(ISNUMBER($A29),VLOOKUP($A29,'L-Cod'!$A$1:$F$78,5,TRUE),"")</f>
        <v/>
      </c>
      <c r="K29" s="240" t="str">
        <f>IF(ISNUMBER($A29),VLOOKUP($A29,'L-Cod'!$A$1:$F$78,6,TRUE),"")</f>
        <v/>
      </c>
      <c r="M29" s="49" t="s">
        <v>107</v>
      </c>
      <c r="N29" s="49" t="s">
        <v>105</v>
      </c>
      <c r="O29" s="334">
        <f t="shared" si="2"/>
        <v>0</v>
      </c>
      <c r="P29" s="49" t="s">
        <v>137</v>
      </c>
      <c r="Q29" s="49"/>
    </row>
    <row r="30" spans="1:17" x14ac:dyDescent="0.25">
      <c r="A30" s="216"/>
      <c r="B30" s="233" t="str">
        <f>IF(ISNUMBER($A30),VLOOKUP($A30,'L-Cod'!$A$1:$F$78,2,TRUE),"")</f>
        <v/>
      </c>
      <c r="C30" s="246"/>
      <c r="D30" s="241"/>
      <c r="E30" s="235" t="str">
        <f>IF(ISNUMBER($A30),VLOOKUP($A30,'L-Cod'!$A$1:$F$78,3,TRUE),"")</f>
        <v/>
      </c>
      <c r="F30" s="236">
        <f t="shared" si="0"/>
        <v>0</v>
      </c>
      <c r="G30" s="242"/>
      <c r="H30" s="238" t="str">
        <f>IF(ISNUMBER($A30),VLOOKUP($A30,'L-Cod'!$A$1:$F$78,4,TRUE),"")</f>
        <v/>
      </c>
      <c r="I30" s="243">
        <f t="shared" si="1"/>
        <v>0</v>
      </c>
      <c r="J30" s="240" t="str">
        <f>IF(ISNUMBER($A30),VLOOKUP($A30,'L-Cod'!$A$1:$F$78,5,TRUE),"")</f>
        <v/>
      </c>
      <c r="K30" s="240" t="str">
        <f>IF(ISNUMBER($A30),VLOOKUP($A30,'L-Cod'!$A$1:$F$78,6,TRUE),"")</f>
        <v/>
      </c>
      <c r="M30" s="49" t="s">
        <v>80</v>
      </c>
      <c r="N30" s="49" t="s">
        <v>109</v>
      </c>
      <c r="O30" s="334">
        <f t="shared" si="2"/>
        <v>0</v>
      </c>
      <c r="P30" s="49" t="s">
        <v>140</v>
      </c>
      <c r="Q30" s="49"/>
    </row>
    <row r="31" spans="1:17" x14ac:dyDescent="0.25">
      <c r="A31" s="216"/>
      <c r="B31" s="233" t="str">
        <f>IF(ISNUMBER($A31),VLOOKUP($A31,'L-Cod'!$A$1:$F$78,2,TRUE),"")</f>
        <v/>
      </c>
      <c r="C31" s="246"/>
      <c r="D31" s="241"/>
      <c r="E31" s="235" t="str">
        <f>IF(ISNUMBER($A31),VLOOKUP($A31,'L-Cod'!$A$1:$F$78,3,TRUE),"")</f>
        <v/>
      </c>
      <c r="F31" s="236">
        <f t="shared" si="0"/>
        <v>0</v>
      </c>
      <c r="G31" s="242"/>
      <c r="H31" s="238" t="str">
        <f>IF(ISNUMBER($A31),VLOOKUP($A31,'L-Cod'!$A$1:$F$78,4,TRUE),"")</f>
        <v/>
      </c>
      <c r="I31" s="243">
        <f t="shared" si="1"/>
        <v>0</v>
      </c>
      <c r="J31" s="240" t="str">
        <f>IF(ISNUMBER($A31),VLOOKUP($A31,'L-Cod'!$A$1:$F$78,5,TRUE),"")</f>
        <v/>
      </c>
      <c r="K31" s="240" t="str">
        <f>IF(ISNUMBER($A31),VLOOKUP($A31,'L-Cod'!$A$1:$F$78,6,TRUE),"")</f>
        <v/>
      </c>
      <c r="M31" s="49" t="s">
        <v>53</v>
      </c>
      <c r="N31" s="49" t="s">
        <v>110</v>
      </c>
      <c r="O31" s="334">
        <f t="shared" si="2"/>
        <v>0</v>
      </c>
      <c r="P31" s="49" t="s">
        <v>140</v>
      </c>
      <c r="Q31" s="49"/>
    </row>
    <row r="32" spans="1:17" x14ac:dyDescent="0.25">
      <c r="A32" s="216"/>
      <c r="B32" s="233" t="str">
        <f>IF(ISNUMBER($A32),VLOOKUP($A32,'L-Cod'!$A$1:$F$78,2,TRUE),"")</f>
        <v/>
      </c>
      <c r="C32" s="246"/>
      <c r="D32" s="241"/>
      <c r="E32" s="235" t="str">
        <f>IF(ISNUMBER($A32),VLOOKUP($A32,'L-Cod'!$A$1:$F$78,3,TRUE),"")</f>
        <v/>
      </c>
      <c r="F32" s="236">
        <f t="shared" si="0"/>
        <v>0</v>
      </c>
      <c r="G32" s="242"/>
      <c r="H32" s="238" t="str">
        <f>IF(ISNUMBER($A32),VLOOKUP($A32,'L-Cod'!$A$1:$F$78,4,TRUE),"")</f>
        <v/>
      </c>
      <c r="I32" s="243">
        <f t="shared" si="1"/>
        <v>0</v>
      </c>
      <c r="J32" s="240" t="str">
        <f>IF(ISNUMBER($A32),VLOOKUP($A32,'L-Cod'!$A$1:$F$78,5,TRUE),"")</f>
        <v/>
      </c>
      <c r="K32" s="240" t="str">
        <f>IF(ISNUMBER($A32),VLOOKUP($A32,'L-Cod'!$A$1:$F$78,6,TRUE),"")</f>
        <v/>
      </c>
      <c r="M32" s="49" t="s">
        <v>54</v>
      </c>
      <c r="N32" s="49" t="s">
        <v>111</v>
      </c>
      <c r="O32" s="334">
        <f t="shared" si="2"/>
        <v>0</v>
      </c>
      <c r="P32" s="49" t="s">
        <v>140</v>
      </c>
      <c r="Q32" s="49"/>
    </row>
    <row r="33" spans="1:17" x14ac:dyDescent="0.25">
      <c r="A33" s="216"/>
      <c r="B33" s="233" t="str">
        <f>IF(ISNUMBER($A33),VLOOKUP($A33,'L-Cod'!$A$1:$F$78,2,TRUE),"")</f>
        <v/>
      </c>
      <c r="C33" s="246"/>
      <c r="D33" s="241"/>
      <c r="E33" s="235" t="str">
        <f>IF(ISNUMBER($A33),VLOOKUP($A33,'L-Cod'!$A$1:$F$78,3,TRUE),"")</f>
        <v/>
      </c>
      <c r="F33" s="236">
        <f t="shared" si="0"/>
        <v>0</v>
      </c>
      <c r="G33" s="242"/>
      <c r="H33" s="238" t="str">
        <f>IF(ISNUMBER($A33),VLOOKUP($A33,'L-Cod'!$A$1:$F$78,4,TRUE),"")</f>
        <v/>
      </c>
      <c r="I33" s="243">
        <f t="shared" si="1"/>
        <v>0</v>
      </c>
      <c r="J33" s="240" t="str">
        <f>IF(ISNUMBER($A33),VLOOKUP($A33,'L-Cod'!$A$1:$F$78,5,TRUE),"")</f>
        <v/>
      </c>
      <c r="K33" s="240" t="str">
        <f>IF(ISNUMBER($A33),VLOOKUP($A33,'L-Cod'!$A$1:$F$78,6,TRUE),"")</f>
        <v/>
      </c>
      <c r="M33" s="49" t="s">
        <v>297</v>
      </c>
      <c r="N33" s="49" t="s">
        <v>302</v>
      </c>
      <c r="O33" s="74">
        <f t="shared" si="2"/>
        <v>0</v>
      </c>
      <c r="P33" s="49" t="s">
        <v>140</v>
      </c>
      <c r="Q33" s="49"/>
    </row>
    <row r="34" spans="1:17" x14ac:dyDescent="0.25">
      <c r="A34" s="216"/>
      <c r="B34" s="233" t="str">
        <f>IF(ISNUMBER($A34),VLOOKUP($A34,'L-Cod'!$A$1:$F$78,2,TRUE),"")</f>
        <v/>
      </c>
      <c r="C34" s="246"/>
      <c r="D34" s="241"/>
      <c r="E34" s="235" t="str">
        <f>IF(ISNUMBER($A34),VLOOKUP($A34,'L-Cod'!$A$1:$F$78,3,TRUE),"")</f>
        <v/>
      </c>
      <c r="F34" s="236">
        <f t="shared" si="0"/>
        <v>0</v>
      </c>
      <c r="G34" s="242"/>
      <c r="H34" s="238" t="str">
        <f>IF(ISNUMBER($A34),VLOOKUP($A34,'L-Cod'!$A$1:$F$78,4,TRUE),"")</f>
        <v/>
      </c>
      <c r="I34" s="243">
        <f t="shared" si="1"/>
        <v>0</v>
      </c>
      <c r="J34" s="240" t="str">
        <f>IF(ISNUMBER($A34),VLOOKUP($A34,'L-Cod'!$A$1:$F$78,5,TRUE),"")</f>
        <v/>
      </c>
      <c r="K34" s="240" t="str">
        <f>IF(ISNUMBER($A34),VLOOKUP($A34,'L-Cod'!$A$1:$F$78,6,TRUE),"")</f>
        <v/>
      </c>
      <c r="M34" s="49" t="s">
        <v>298</v>
      </c>
      <c r="N34" s="49" t="s">
        <v>301</v>
      </c>
      <c r="O34" s="74">
        <f t="shared" si="2"/>
        <v>0</v>
      </c>
      <c r="P34" s="49" t="s">
        <v>140</v>
      </c>
      <c r="Q34" s="330"/>
    </row>
    <row r="35" spans="1:17" x14ac:dyDescent="0.25">
      <c r="A35" s="216"/>
      <c r="B35" s="233" t="str">
        <f>IF(ISNUMBER($A35),VLOOKUP($A35,'L-Cod'!$A$1:$F$78,2,TRUE),"")</f>
        <v/>
      </c>
      <c r="C35" s="246"/>
      <c r="D35" s="241"/>
      <c r="E35" s="235" t="str">
        <f>IF(ISNUMBER($A35),VLOOKUP($A35,'L-Cod'!$A$1:$F$78,3,TRUE),"")</f>
        <v/>
      </c>
      <c r="F35" s="236">
        <f t="shared" si="0"/>
        <v>0</v>
      </c>
      <c r="G35" s="242"/>
      <c r="H35" s="238" t="str">
        <f>IF(ISNUMBER($A35),VLOOKUP($A35,'L-Cod'!$A$1:$F$78,4,TRUE),"")</f>
        <v/>
      </c>
      <c r="I35" s="243">
        <f t="shared" si="1"/>
        <v>0</v>
      </c>
      <c r="J35" s="240" t="str">
        <f>IF(ISNUMBER($A35),VLOOKUP($A35,'L-Cod'!$A$1:$F$78,5,TRUE),"")</f>
        <v/>
      </c>
      <c r="K35" s="240" t="str">
        <f>IF(ISNUMBER($A35),VLOOKUP($A35,'L-Cod'!$A$1:$F$78,6,TRUE),"")</f>
        <v/>
      </c>
      <c r="M35" s="330" t="s">
        <v>117</v>
      </c>
      <c r="N35" s="49" t="s">
        <v>116</v>
      </c>
      <c r="O35" s="334">
        <f t="shared" si="2"/>
        <v>0</v>
      </c>
      <c r="P35" s="49"/>
      <c r="Q35" s="49"/>
    </row>
    <row r="36" spans="1:17" x14ac:dyDescent="0.25">
      <c r="A36" s="216"/>
      <c r="B36" s="233" t="str">
        <f>IF(ISNUMBER($A36),VLOOKUP($A36,'L-Cod'!$A$1:$F$78,2,TRUE),"")</f>
        <v/>
      </c>
      <c r="C36" s="246"/>
      <c r="D36" s="241"/>
      <c r="E36" s="235" t="str">
        <f>IF(ISNUMBER($A36),VLOOKUP($A36,'L-Cod'!$A$1:$F$78,3,TRUE),"")</f>
        <v/>
      </c>
      <c r="F36" s="236">
        <f t="shared" si="0"/>
        <v>0</v>
      </c>
      <c r="G36" s="242"/>
      <c r="H36" s="238" t="str">
        <f>IF(ISNUMBER($A36),VLOOKUP($A36,'L-Cod'!$A$1:$F$78,4,TRUE),"")</f>
        <v/>
      </c>
      <c r="I36" s="243">
        <f t="shared" si="1"/>
        <v>0</v>
      </c>
      <c r="J36" s="240" t="str">
        <f>IF(ISNUMBER($A36),VLOOKUP($A36,'L-Cod'!$A$1:$F$78,5,TRUE),"")</f>
        <v/>
      </c>
      <c r="K36" s="240" t="str">
        <f>IF(ISNUMBER($A36),VLOOKUP($A36,'L-Cod'!$A$1:$F$78,6,TRUE),"")</f>
        <v/>
      </c>
      <c r="M36" s="49" t="s">
        <v>149</v>
      </c>
      <c r="N36" s="115" t="s">
        <v>148</v>
      </c>
      <c r="O36" s="334">
        <f t="shared" si="2"/>
        <v>0</v>
      </c>
      <c r="P36" s="330" t="s">
        <v>137</v>
      </c>
      <c r="Q36" s="49"/>
    </row>
    <row r="37" spans="1:17" x14ac:dyDescent="0.25">
      <c r="A37" s="216"/>
      <c r="B37" s="233" t="str">
        <f>IF(ISNUMBER($A37),VLOOKUP($A37,'L-Cod'!$A$1:$F$78,2,TRUE),"")</f>
        <v/>
      </c>
      <c r="C37" s="246"/>
      <c r="D37" s="241"/>
      <c r="E37" s="235" t="str">
        <f>IF(ISNUMBER($A37),VLOOKUP($A37,'L-Cod'!$A$1:$F$78,3,TRUE),"")</f>
        <v/>
      </c>
      <c r="F37" s="236">
        <f t="shared" si="0"/>
        <v>0</v>
      </c>
      <c r="G37" s="242"/>
      <c r="H37" s="238" t="str">
        <f>IF(ISNUMBER($A37),VLOOKUP($A37,'L-Cod'!$A$1:$F$78,4,TRUE),"")</f>
        <v/>
      </c>
      <c r="I37" s="243">
        <f t="shared" si="1"/>
        <v>0</v>
      </c>
      <c r="J37" s="240" t="str">
        <f>IF(ISNUMBER($A37),VLOOKUP($A37,'L-Cod'!$A$1:$F$78,5,TRUE),"")</f>
        <v/>
      </c>
      <c r="K37" s="240" t="str">
        <f>IF(ISNUMBER($A37),VLOOKUP($A37,'L-Cod'!$A$1:$F$78,6,TRUE),"")</f>
        <v/>
      </c>
      <c r="M37" s="49" t="s">
        <v>213</v>
      </c>
      <c r="N37" s="49"/>
      <c r="O37" s="334">
        <f t="shared" si="2"/>
        <v>0</v>
      </c>
      <c r="P37" s="49" t="s">
        <v>141</v>
      </c>
      <c r="Q37" s="49"/>
    </row>
    <row r="38" spans="1:17" x14ac:dyDescent="0.25">
      <c r="A38" s="216"/>
      <c r="B38" s="233" t="str">
        <f>IF(ISNUMBER($A38),VLOOKUP($A38,'L-Cod'!$A$1:$F$78,2,TRUE),"")</f>
        <v/>
      </c>
      <c r="C38" s="246"/>
      <c r="D38" s="241"/>
      <c r="E38" s="235" t="str">
        <f>IF(ISNUMBER($A38),VLOOKUP($A38,'L-Cod'!$A$1:$F$78,3,TRUE),"")</f>
        <v/>
      </c>
      <c r="F38" s="236">
        <f t="shared" si="0"/>
        <v>0</v>
      </c>
      <c r="G38" s="242"/>
      <c r="H38" s="238" t="str">
        <f>IF(ISNUMBER($A38),VLOOKUP($A38,'L-Cod'!$A$1:$F$78,4,TRUE),"")</f>
        <v/>
      </c>
      <c r="I38" s="243">
        <f t="shared" si="1"/>
        <v>0</v>
      </c>
      <c r="J38" s="240" t="str">
        <f>IF(ISNUMBER($A38),VLOOKUP($A38,'L-Cod'!$A$1:$F$78,5,TRUE),"")</f>
        <v/>
      </c>
      <c r="K38" s="240" t="str">
        <f>IF(ISNUMBER($A38),VLOOKUP($A38,'L-Cod'!$A$1:$F$78,6,TRUE),"")</f>
        <v/>
      </c>
      <c r="M38" s="49" t="s">
        <v>294</v>
      </c>
      <c r="N38" s="49" t="s">
        <v>135</v>
      </c>
      <c r="O38" s="334">
        <f t="shared" si="2"/>
        <v>0</v>
      </c>
      <c r="P38" s="49"/>
      <c r="Q38" s="49"/>
    </row>
    <row r="39" spans="1:17" x14ac:dyDescent="0.25">
      <c r="A39" s="216"/>
      <c r="B39" s="233" t="str">
        <f>IF(ISNUMBER($A39),VLOOKUP($A39,'L-Cod'!$A$1:$F$78,2,TRUE),"")</f>
        <v/>
      </c>
      <c r="C39" s="246"/>
      <c r="D39" s="241"/>
      <c r="E39" s="235" t="str">
        <f>IF(ISNUMBER($A39),VLOOKUP($A39,'L-Cod'!$A$1:$F$78,3,TRUE),"")</f>
        <v/>
      </c>
      <c r="F39" s="236">
        <f t="shared" si="0"/>
        <v>0</v>
      </c>
      <c r="G39" s="242"/>
      <c r="H39" s="238" t="str">
        <f>IF(ISNUMBER($A39),VLOOKUP($A39,'L-Cod'!$A$1:$F$78,4,TRUE),"")</f>
        <v/>
      </c>
      <c r="I39" s="243">
        <f t="shared" si="1"/>
        <v>0</v>
      </c>
      <c r="J39" s="240" t="str">
        <f>IF(ISNUMBER($A39),VLOOKUP($A39,'L-Cod'!$A$1:$F$78,5,TRUE),"")</f>
        <v/>
      </c>
      <c r="K39" s="240" t="str">
        <f>IF(ISNUMBER($A39),VLOOKUP($A39,'L-Cod'!$A$1:$F$78,6,TRUE),"")</f>
        <v/>
      </c>
      <c r="M39" s="49" t="s">
        <v>295</v>
      </c>
      <c r="N39" s="49" t="s">
        <v>292</v>
      </c>
      <c r="O39" s="334">
        <f t="shared" si="2"/>
        <v>0</v>
      </c>
      <c r="P39" s="49"/>
      <c r="Q39" s="49"/>
    </row>
    <row r="40" spans="1:17" x14ac:dyDescent="0.25">
      <c r="A40" s="216"/>
      <c r="B40" s="233" t="str">
        <f>IF(ISNUMBER($A40),VLOOKUP($A40,'L-Cod'!$A$1:$F$78,2,TRUE),"")</f>
        <v/>
      </c>
      <c r="C40" s="246"/>
      <c r="D40" s="241"/>
      <c r="E40" s="235" t="str">
        <f>IF(ISNUMBER($A40),VLOOKUP($A40,'L-Cod'!$A$1:$F$78,3,TRUE),"")</f>
        <v/>
      </c>
      <c r="F40" s="236">
        <f t="shared" si="0"/>
        <v>0</v>
      </c>
      <c r="G40" s="242"/>
      <c r="H40" s="238" t="str">
        <f>IF(ISNUMBER($A40),VLOOKUP($A40,'L-Cod'!$A$1:$F$78,4,TRUE),"")</f>
        <v/>
      </c>
      <c r="I40" s="243">
        <f t="shared" si="1"/>
        <v>0</v>
      </c>
      <c r="J40" s="240" t="str">
        <f>IF(ISNUMBER($A40),VLOOKUP($A40,'L-Cod'!$A$1:$F$78,5,TRUE),"")</f>
        <v/>
      </c>
      <c r="K40" s="240" t="str">
        <f>IF(ISNUMBER($A40),VLOOKUP($A40,'L-Cod'!$A$1:$F$78,6,TRUE),"")</f>
        <v/>
      </c>
      <c r="M40" s="49" t="s">
        <v>214</v>
      </c>
      <c r="N40" s="49" t="s">
        <v>221</v>
      </c>
      <c r="O40" s="334">
        <f t="shared" si="2"/>
        <v>0</v>
      </c>
      <c r="P40" s="49" t="s">
        <v>139</v>
      </c>
      <c r="Q40" s="49"/>
    </row>
    <row r="41" spans="1:17" x14ac:dyDescent="0.25">
      <c r="A41" s="216"/>
      <c r="B41" s="233" t="str">
        <f>IF(ISNUMBER($A41),VLOOKUP($A41,'L-Cod'!$A$1:$F$78,2,TRUE),"")</f>
        <v/>
      </c>
      <c r="C41" s="246"/>
      <c r="D41" s="241"/>
      <c r="E41" s="235" t="str">
        <f>IF(ISNUMBER($A41),VLOOKUP($A41,'L-Cod'!$A$1:$F$78,3,TRUE),"")</f>
        <v/>
      </c>
      <c r="F41" s="236">
        <f t="shared" si="0"/>
        <v>0</v>
      </c>
      <c r="G41" s="242"/>
      <c r="H41" s="238" t="str">
        <f>IF(ISNUMBER($A41),VLOOKUP($A41,'L-Cod'!$A$1:$F$78,4,TRUE),"")</f>
        <v/>
      </c>
      <c r="I41" s="243">
        <f t="shared" si="1"/>
        <v>0</v>
      </c>
      <c r="J41" s="240" t="str">
        <f>IF(ISNUMBER($A41),VLOOKUP($A41,'L-Cod'!$A$1:$F$78,5,TRUE),"")</f>
        <v/>
      </c>
      <c r="K41" s="240" t="str">
        <f>IF(ISNUMBER($A41),VLOOKUP($A41,'L-Cod'!$A$1:$F$78,6,TRUE),"")</f>
        <v/>
      </c>
      <c r="M41" s="49" t="s">
        <v>215</v>
      </c>
      <c r="N41" s="49" t="s">
        <v>222</v>
      </c>
      <c r="O41" s="334">
        <f t="shared" si="2"/>
        <v>0</v>
      </c>
      <c r="P41" s="49" t="s">
        <v>137</v>
      </c>
      <c r="Q41" s="49"/>
    </row>
    <row r="42" spans="1:17" ht="16.5" customHeight="1" x14ac:dyDescent="0.25">
      <c r="A42" s="216"/>
      <c r="B42" s="233" t="str">
        <f>IF(ISNUMBER($A42),VLOOKUP($A42,'L-Cod'!$A$1:$F$78,2,TRUE),"")</f>
        <v/>
      </c>
      <c r="C42" s="246"/>
      <c r="D42" s="241"/>
      <c r="E42" s="235" t="str">
        <f>IF(ISNUMBER($A42),VLOOKUP($A42,'L-Cod'!$A$1:$F$78,3,TRUE),"")</f>
        <v/>
      </c>
      <c r="F42" s="236">
        <f t="shared" si="0"/>
        <v>0</v>
      </c>
      <c r="G42" s="242"/>
      <c r="H42" s="238" t="str">
        <f>IF(ISNUMBER($A42),VLOOKUP($A42,'L-Cod'!$A$1:$F$78,4,TRUE),"")</f>
        <v/>
      </c>
      <c r="I42" s="243">
        <f t="shared" si="1"/>
        <v>0</v>
      </c>
      <c r="J42" s="240" t="str">
        <f>IF(ISNUMBER($A42),VLOOKUP($A42,'L-Cod'!$A$1:$F$78,5,TRUE),"")</f>
        <v/>
      </c>
      <c r="K42" s="240" t="str">
        <f>IF(ISNUMBER($A42),VLOOKUP($A42,'L-Cod'!$A$1:$F$78,6,TRUE),"")</f>
        <v/>
      </c>
      <c r="M42" s="49" t="s">
        <v>216</v>
      </c>
      <c r="N42" s="49" t="s">
        <v>220</v>
      </c>
      <c r="O42" s="334">
        <f t="shared" si="2"/>
        <v>0</v>
      </c>
      <c r="P42" s="49" t="s">
        <v>137</v>
      </c>
      <c r="Q42" s="49"/>
    </row>
    <row r="43" spans="1:17" x14ac:dyDescent="0.25">
      <c r="A43" s="216"/>
      <c r="B43" s="233" t="str">
        <f>IF(ISNUMBER($A43),VLOOKUP($A43,'L-Cod'!$A$1:$F$78,2,TRUE),"")</f>
        <v/>
      </c>
      <c r="C43" s="246"/>
      <c r="D43" s="241"/>
      <c r="E43" s="235" t="str">
        <f>IF(ISNUMBER($A43),VLOOKUP($A43,'L-Cod'!$A$1:$F$78,3,TRUE),"")</f>
        <v/>
      </c>
      <c r="F43" s="236">
        <f t="shared" si="0"/>
        <v>0</v>
      </c>
      <c r="G43" s="242"/>
      <c r="H43" s="238" t="str">
        <f>IF(ISNUMBER($A43),VLOOKUP($A43,'L-Cod'!$A$1:$F$78,4,TRUE),"")</f>
        <v/>
      </c>
      <c r="I43" s="243">
        <f t="shared" si="1"/>
        <v>0</v>
      </c>
      <c r="J43" s="240" t="str">
        <f>IF(ISNUMBER($A43),VLOOKUP($A43,'L-Cod'!$A$1:$F$78,5,TRUE),"")</f>
        <v/>
      </c>
      <c r="K43" s="240" t="str">
        <f>IF(ISNUMBER($A43),VLOOKUP($A43,'L-Cod'!$A$1:$F$78,6,TRUE),"")</f>
        <v/>
      </c>
      <c r="M43" s="49" t="s">
        <v>305</v>
      </c>
      <c r="N43" s="49" t="s">
        <v>223</v>
      </c>
      <c r="O43" s="334">
        <f t="shared" si="2"/>
        <v>0</v>
      </c>
      <c r="P43" s="49" t="s">
        <v>137</v>
      </c>
      <c r="Q43" s="49"/>
    </row>
    <row r="44" spans="1:17" x14ac:dyDescent="0.25">
      <c r="A44" s="216"/>
      <c r="B44" s="233" t="str">
        <f>IF(ISNUMBER($A44),VLOOKUP($A44,'L-Cod'!$A$1:$F$78,2,TRUE),"")</f>
        <v/>
      </c>
      <c r="C44" s="246"/>
      <c r="D44" s="241"/>
      <c r="E44" s="235" t="str">
        <f>IF(ISNUMBER($A44),VLOOKUP($A44,'L-Cod'!$A$1:$F$78,3,TRUE),"")</f>
        <v/>
      </c>
      <c r="F44" s="236">
        <f t="shared" si="0"/>
        <v>0</v>
      </c>
      <c r="G44" s="242"/>
      <c r="H44" s="238" t="str">
        <f>IF(ISNUMBER($A44),VLOOKUP($A44,'L-Cod'!$A$1:$F$78,4,TRUE),"")</f>
        <v/>
      </c>
      <c r="I44" s="243">
        <f t="shared" si="1"/>
        <v>0</v>
      </c>
      <c r="J44" s="240" t="str">
        <f>IF(ISNUMBER($A44),VLOOKUP($A44,'L-Cod'!$A$1:$F$78,5,TRUE),"")</f>
        <v/>
      </c>
      <c r="K44" s="240" t="str">
        <f>IF(ISNUMBER($A44),VLOOKUP($A44,'L-Cod'!$A$1:$F$78,6,TRUE),"")</f>
        <v/>
      </c>
      <c r="M44" s="2" t="s">
        <v>310</v>
      </c>
      <c r="N44" s="209" t="s">
        <v>56</v>
      </c>
      <c r="O44" s="334">
        <f t="shared" si="2"/>
        <v>0</v>
      </c>
      <c r="P44" s="49" t="s">
        <v>38</v>
      </c>
      <c r="Q44" s="49"/>
    </row>
    <row r="45" spans="1:17" x14ac:dyDescent="0.25">
      <c r="A45" s="216"/>
      <c r="B45" s="233" t="str">
        <f>IF(ISNUMBER($A45),VLOOKUP($A45,'L-Cod'!$A$1:$F$78,2,TRUE),"")</f>
        <v/>
      </c>
      <c r="C45" s="246"/>
      <c r="D45" s="241"/>
      <c r="E45" s="235" t="str">
        <f>IF(ISNUMBER($A45),VLOOKUP($A45,'L-Cod'!$A$1:$F$78,3,TRUE),"")</f>
        <v/>
      </c>
      <c r="F45" s="236">
        <f t="shared" si="0"/>
        <v>0</v>
      </c>
      <c r="G45" s="242"/>
      <c r="H45" s="238" t="str">
        <f>IF(ISNUMBER($A45),VLOOKUP($A45,'L-Cod'!$A$1:$F$78,4,TRUE),"")</f>
        <v/>
      </c>
      <c r="I45" s="243">
        <f t="shared" si="1"/>
        <v>0</v>
      </c>
      <c r="J45" s="240" t="str">
        <f>IF(ISNUMBER($A45),VLOOKUP($A45,'L-Cod'!$A$1:$F$78,5,TRUE),"")</f>
        <v/>
      </c>
      <c r="K45" s="240" t="str">
        <f>IF(ISNUMBER($A45),VLOOKUP($A45,'L-Cod'!$A$1:$F$78,6,TRUE),"")</f>
        <v/>
      </c>
      <c r="M45" s="332" t="s">
        <v>311</v>
      </c>
      <c r="N45" s="209"/>
      <c r="O45" s="334">
        <f t="shared" si="2"/>
        <v>0</v>
      </c>
      <c r="P45" s="49"/>
      <c r="Q45" s="325"/>
    </row>
    <row r="46" spans="1:17" x14ac:dyDescent="0.25">
      <c r="A46" s="216"/>
      <c r="B46" s="233" t="str">
        <f>IF(ISNUMBER($A46),VLOOKUP($A46,'L-Cod'!$A$1:$F$78,2,TRUE),"")</f>
        <v/>
      </c>
      <c r="C46" s="273"/>
      <c r="D46" s="241"/>
      <c r="E46" s="235" t="str">
        <f>IF(ISNUMBER($A46),VLOOKUP($A46,'L-Cod'!$A$1:$F$78,3,TRUE),"")</f>
        <v/>
      </c>
      <c r="F46" s="236">
        <f t="shared" si="0"/>
        <v>0</v>
      </c>
      <c r="G46" s="242"/>
      <c r="H46" s="238" t="str">
        <f>IF(ISNUMBER($A46),VLOOKUP($A46,'L-Cod'!$A$1:$F$78,4,TRUE),"")</f>
        <v/>
      </c>
      <c r="I46" s="243">
        <f t="shared" si="1"/>
        <v>0</v>
      </c>
      <c r="J46" s="240" t="str">
        <f>IF(ISNUMBER($A46),VLOOKUP($A46,'L-Cod'!$A$1:$F$78,5,TRUE),"")</f>
        <v/>
      </c>
      <c r="K46" s="240" t="str">
        <f>IF(ISNUMBER($A46),VLOOKUP($A46,'L-Cod'!$A$1:$F$78,6,TRUE),"")</f>
        <v/>
      </c>
      <c r="M46" s="2" t="s">
        <v>283</v>
      </c>
      <c r="N46" s="114" t="s">
        <v>136</v>
      </c>
      <c r="O46" s="334">
        <f>SUMIF($K$11:$K$59,N46,$I$11:$I$59)</f>
        <v>0</v>
      </c>
      <c r="P46" s="49"/>
      <c r="Q46" s="49"/>
    </row>
    <row r="47" spans="1:17" x14ac:dyDescent="0.25">
      <c r="A47" s="216"/>
      <c r="B47" s="233" t="str">
        <f>IF(ISNUMBER($A47),VLOOKUP($A47,'L-Cod'!$A$1:$F$78,2,TRUE),"")</f>
        <v/>
      </c>
      <c r="C47" s="273"/>
      <c r="D47" s="241"/>
      <c r="E47" s="235" t="str">
        <f>IF(ISNUMBER($A47),VLOOKUP($A47,'L-Cod'!$A$1:$F$78,3,TRUE),"")</f>
        <v/>
      </c>
      <c r="F47" s="236">
        <f t="shared" si="0"/>
        <v>0</v>
      </c>
      <c r="G47" s="242"/>
      <c r="H47" s="238" t="str">
        <f>IF(ISNUMBER($A47),VLOOKUP($A47,'L-Cod'!$A$1:$F$78,4,TRUE),"")</f>
        <v/>
      </c>
      <c r="I47" s="243">
        <f t="shared" si="1"/>
        <v>0</v>
      </c>
      <c r="J47" s="240" t="str">
        <f>IF(ISNUMBER($A47),VLOOKUP($A47,'L-Cod'!$A$1:$F$78,5,TRUE),"")</f>
        <v/>
      </c>
      <c r="K47" s="240" t="str">
        <f>IF(ISNUMBER($A47),VLOOKUP($A47,'L-Cod'!$A$1:$F$78,6,TRUE),"")</f>
        <v/>
      </c>
      <c r="M47" s="49" t="s">
        <v>121</v>
      </c>
      <c r="N47" s="49" t="s">
        <v>131</v>
      </c>
      <c r="O47" s="334">
        <f>SUMIF($K$11:$K$59,N47,$I$11:$I$59)</f>
        <v>0</v>
      </c>
      <c r="P47" s="49" t="s">
        <v>314</v>
      </c>
      <c r="Q47" s="49"/>
    </row>
    <row r="48" spans="1:17" x14ac:dyDescent="0.25">
      <c r="A48" s="216"/>
      <c r="B48" s="233" t="str">
        <f>IF(ISNUMBER($A48),VLOOKUP($A48,'L-Cod'!$A$1:$F$78,2,TRUE),"")</f>
        <v/>
      </c>
      <c r="C48" s="273"/>
      <c r="D48" s="274"/>
      <c r="E48" s="235" t="str">
        <f>IF(ISNUMBER($A48),VLOOKUP($A48,'L-Cod'!$A$1:$F$78,3,TRUE),"")</f>
        <v/>
      </c>
      <c r="F48" s="236">
        <f t="shared" si="0"/>
        <v>0</v>
      </c>
      <c r="G48" s="242"/>
      <c r="H48" s="238" t="str">
        <f>IF(ISNUMBER($A48),VLOOKUP($A48,'L-Cod'!$A$1:$F$78,4,TRUE),"")</f>
        <v/>
      </c>
      <c r="I48" s="243">
        <f t="shared" si="1"/>
        <v>0</v>
      </c>
      <c r="J48" s="240" t="str">
        <f>IF(ISNUMBER($A48),VLOOKUP($A48,'L-Cod'!$A$1:$F$78,5,TRUE),"")</f>
        <v/>
      </c>
      <c r="K48" s="240" t="str">
        <f>IF(ISNUMBER($A48),VLOOKUP($A48,'L-Cod'!$A$1:$F$78,6,TRUE),"")</f>
        <v/>
      </c>
      <c r="M48" s="49" t="s">
        <v>122</v>
      </c>
      <c r="N48" s="114" t="s">
        <v>132</v>
      </c>
      <c r="O48" s="334">
        <f t="shared" ref="O48:O54" si="3">SUMIF($K$11:$K$59,N48,$I$11:$I$59)</f>
        <v>0</v>
      </c>
      <c r="P48" s="49" t="s">
        <v>314</v>
      </c>
      <c r="Q48" s="49"/>
    </row>
    <row r="49" spans="1:16" x14ac:dyDescent="0.25">
      <c r="A49" s="218"/>
      <c r="B49" s="233" t="str">
        <f>IF(ISNUMBER($A49),VLOOKUP($A49,'L-Cod'!$A$1:$F$78,2,TRUE),"")</f>
        <v/>
      </c>
      <c r="C49" s="218"/>
      <c r="D49" s="254"/>
      <c r="E49" s="235" t="str">
        <f>IF(ISNUMBER($A49),VLOOKUP($A49,'L-Cod'!$A$1:$F$78,3,TRUE),"")</f>
        <v/>
      </c>
      <c r="F49" s="236">
        <f t="shared" si="0"/>
        <v>0</v>
      </c>
      <c r="H49" s="238" t="str">
        <f>IF(ISNUMBER($A49),VLOOKUP($A49,'L-Cod'!$A$1:$F$78,4,TRUE),"")</f>
        <v/>
      </c>
      <c r="I49" s="243">
        <f t="shared" si="1"/>
        <v>0</v>
      </c>
      <c r="J49" s="240" t="str">
        <f>IF(ISNUMBER($A49),VLOOKUP($A49,'L-Cod'!$A$1:$F$78,5,TRUE),"")</f>
        <v/>
      </c>
      <c r="K49" s="240" t="str">
        <f>IF(ISNUMBER($A49),VLOOKUP($A49,'L-Cod'!$A$1:$F$78,6,TRUE),"")</f>
        <v/>
      </c>
      <c r="M49" s="49" t="s">
        <v>130</v>
      </c>
      <c r="N49" s="114" t="s">
        <v>134</v>
      </c>
      <c r="O49" s="334">
        <f t="shared" si="3"/>
        <v>0</v>
      </c>
      <c r="P49" s="49" t="s">
        <v>314</v>
      </c>
    </row>
    <row r="50" spans="1:16" x14ac:dyDescent="0.25">
      <c r="A50" s="218"/>
      <c r="B50" s="233" t="str">
        <f>IF(ISNUMBER($A50),VLOOKUP($A50,'L-Cod'!$A$1:$F$78,2,TRUE),"")</f>
        <v/>
      </c>
      <c r="C50" s="218"/>
      <c r="D50" s="254"/>
      <c r="E50" s="235" t="str">
        <f>IF(ISNUMBER($A50),VLOOKUP($A50,'L-Cod'!$A$1:$F$78,3,TRUE),"")</f>
        <v/>
      </c>
      <c r="F50" s="236">
        <f t="shared" si="0"/>
        <v>0</v>
      </c>
      <c r="H50" s="238" t="str">
        <f>IF(ISNUMBER($A50),VLOOKUP($A50,'L-Cod'!$A$1:$F$78,4,TRUE),"")</f>
        <v/>
      </c>
      <c r="I50" s="243">
        <f t="shared" si="1"/>
        <v>0</v>
      </c>
      <c r="J50" s="240" t="str">
        <f>IF(ISNUMBER($A50),VLOOKUP($A50,'L-Cod'!$A$1:$F$78,5,TRUE),"")</f>
        <v/>
      </c>
      <c r="K50" s="240" t="str">
        <f>IF(ISNUMBER($A50),VLOOKUP($A50,'L-Cod'!$A$1:$F$78,6,TRUE),"")</f>
        <v/>
      </c>
      <c r="M50" s="49" t="s">
        <v>123</v>
      </c>
      <c r="N50" s="114" t="s">
        <v>133</v>
      </c>
      <c r="O50" s="334">
        <f t="shared" si="3"/>
        <v>0</v>
      </c>
      <c r="P50" s="49" t="s">
        <v>314</v>
      </c>
    </row>
    <row r="51" spans="1:16" ht="15.75" thickBot="1" x14ac:dyDescent="0.3">
      <c r="A51" s="272"/>
      <c r="B51" s="233" t="str">
        <f>IF(ISNUMBER($A51),VLOOKUP($A51,'L-Cod'!$A$1:$F$78,2,TRUE),"")</f>
        <v/>
      </c>
      <c r="C51" s="272"/>
      <c r="D51" s="275"/>
      <c r="E51" s="235" t="str">
        <f>IF(ISNUMBER($A51),VLOOKUP($A51,'L-Cod'!$A$1:$F$78,3,TRUE),"")</f>
        <v/>
      </c>
      <c r="F51" s="236">
        <f t="shared" si="0"/>
        <v>0</v>
      </c>
      <c r="H51" s="238" t="str">
        <f>IF(ISNUMBER($A51),VLOOKUP($A51,'L-Cod'!$A$1:$F$78,4,TRUE),"")</f>
        <v/>
      </c>
      <c r="I51" s="243">
        <f t="shared" si="1"/>
        <v>0</v>
      </c>
      <c r="J51" s="240" t="str">
        <f>IF(ISNUMBER($A51),VLOOKUP($A51,'L-Cod'!$A$1:$F$78,5,TRUE),"")</f>
        <v/>
      </c>
      <c r="K51" s="240" t="str">
        <f>IF(ISNUMBER($A51),VLOOKUP($A51,'L-Cod'!$A$1:$F$78,6,TRUE),"")</f>
        <v/>
      </c>
      <c r="M51" s="2" t="s">
        <v>119</v>
      </c>
      <c r="N51" s="332" t="s">
        <v>293</v>
      </c>
      <c r="O51" s="334">
        <f t="shared" si="3"/>
        <v>0</v>
      </c>
      <c r="P51" s="49" t="s">
        <v>314</v>
      </c>
    </row>
    <row r="52" spans="1:16" ht="15.75" thickTop="1" x14ac:dyDescent="0.25">
      <c r="B52" s="261"/>
      <c r="C52" s="262"/>
      <c r="D52" s="263"/>
      <c r="E52" s="264"/>
      <c r="F52" s="357"/>
      <c r="G52" s="357"/>
      <c r="M52" s="2" t="s">
        <v>120</v>
      </c>
      <c r="N52" s="332" t="s">
        <v>291</v>
      </c>
      <c r="O52" s="334">
        <f t="shared" si="3"/>
        <v>0</v>
      </c>
      <c r="P52" s="49" t="s">
        <v>314</v>
      </c>
    </row>
    <row r="53" spans="1:16" x14ac:dyDescent="0.25">
      <c r="B53" s="161"/>
      <c r="C53" s="355"/>
      <c r="D53" s="355"/>
      <c r="E53" s="161"/>
      <c r="F53" s="265"/>
      <c r="G53" s="11"/>
      <c r="M53" s="2" t="s">
        <v>21</v>
      </c>
      <c r="N53" s="332" t="s">
        <v>289</v>
      </c>
      <c r="O53" s="334">
        <f t="shared" si="3"/>
        <v>0</v>
      </c>
      <c r="P53" s="49" t="s">
        <v>314</v>
      </c>
    </row>
    <row r="54" spans="1:16" x14ac:dyDescent="0.25">
      <c r="B54" s="161"/>
      <c r="C54" s="355"/>
      <c r="D54" s="355"/>
      <c r="E54" s="161"/>
      <c r="F54" s="265"/>
      <c r="G54" s="11"/>
      <c r="M54" s="2" t="s">
        <v>197</v>
      </c>
      <c r="N54" s="332" t="s">
        <v>290</v>
      </c>
      <c r="O54" s="334">
        <f t="shared" si="3"/>
        <v>0</v>
      </c>
      <c r="P54" s="49" t="s">
        <v>314</v>
      </c>
    </row>
    <row r="55" spans="1:16" x14ac:dyDescent="0.25">
      <c r="B55" s="161"/>
      <c r="C55" s="355"/>
      <c r="D55" s="355"/>
      <c r="E55" s="161"/>
      <c r="F55" s="265"/>
      <c r="G55" s="11"/>
      <c r="P55" s="49"/>
    </row>
    <row r="56" spans="1:16" x14ac:dyDescent="0.25">
      <c r="B56" s="161"/>
      <c r="C56" s="355"/>
      <c r="D56" s="355"/>
      <c r="E56" s="161"/>
      <c r="F56" s="265"/>
      <c r="G56" s="11"/>
    </row>
    <row r="57" spans="1:16" x14ac:dyDescent="0.25">
      <c r="B57" s="161"/>
      <c r="C57" s="355"/>
      <c r="D57" s="355"/>
      <c r="E57" s="161"/>
      <c r="F57" s="265"/>
      <c r="G57" s="11"/>
    </row>
    <row r="58" spans="1:16" x14ac:dyDescent="0.25">
      <c r="B58" s="161"/>
      <c r="C58" s="355"/>
      <c r="D58" s="355"/>
      <c r="E58" s="161"/>
      <c r="F58" s="265"/>
      <c r="G58" s="11"/>
    </row>
    <row r="59" spans="1:16" x14ac:dyDescent="0.25">
      <c r="B59" s="161"/>
      <c r="C59" s="161"/>
      <c r="D59" s="355"/>
      <c r="E59" s="355"/>
      <c r="F59" s="265"/>
      <c r="G59" s="11"/>
    </row>
    <row r="60" spans="1:16" x14ac:dyDescent="0.25">
      <c r="B60" s="11"/>
      <c r="C60" s="11"/>
      <c r="D60" s="11"/>
      <c r="E60" s="11"/>
      <c r="F60" s="11"/>
      <c r="G60" s="11"/>
    </row>
  </sheetData>
  <sheetProtection algorithmName="SHA-512" hashValue="N0ofzaCLI4YsgCIiwNaBTu80qK4EHz99+mJAW26Pkb1dvzgBYoqjE+6rV5v1DZfvrPZHKAbchS/ZDzIISwyt4g==" saltValue="w2/3ar424jAeil0XklmHLg==" spinCount="100000" sheet="1" objects="1" scenarios="1"/>
  <mergeCells count="22">
    <mergeCell ref="H5:I5"/>
    <mergeCell ref="C6:D6"/>
    <mergeCell ref="C1:D1"/>
    <mergeCell ref="C2:D2"/>
    <mergeCell ref="C3:D3"/>
    <mergeCell ref="C5:D5"/>
    <mergeCell ref="C57:D57"/>
    <mergeCell ref="C58:D58"/>
    <mergeCell ref="D59:E59"/>
    <mergeCell ref="C4:D4"/>
    <mergeCell ref="F52:G52"/>
    <mergeCell ref="C53:D53"/>
    <mergeCell ref="C54:D54"/>
    <mergeCell ref="C55:D55"/>
    <mergeCell ref="C56:D56"/>
    <mergeCell ref="M6:N6"/>
    <mergeCell ref="M7:N7"/>
    <mergeCell ref="M8:N8"/>
    <mergeCell ref="M2:N2"/>
    <mergeCell ref="M3:N3"/>
    <mergeCell ref="M4:N4"/>
    <mergeCell ref="M5:N5"/>
  </mergeCells>
  <conditionalFormatting sqref="O11:O32 O48:O54 O35:O46">
    <cfRule type="cellIs" dxfId="12" priority="2" operator="greaterThan">
      <formula>0</formula>
    </cfRule>
  </conditionalFormatting>
  <conditionalFormatting sqref="O47">
    <cfRule type="cellIs" dxfId="11" priority="1" operator="greaterThan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9"/>
  <sheetViews>
    <sheetView zoomScale="85" zoomScaleNormal="85" workbookViewId="0">
      <selection activeCell="C11" sqref="C11"/>
    </sheetView>
  </sheetViews>
  <sheetFormatPr baseColWidth="10" defaultColWidth="11.42578125" defaultRowHeight="15" x14ac:dyDescent="0.25"/>
  <cols>
    <col min="1" max="1" width="11.42578125" style="49"/>
    <col min="2" max="2" width="30.42578125" style="49" customWidth="1"/>
    <col min="3" max="3" width="5.28515625" style="49" customWidth="1"/>
    <col min="4" max="4" width="8.7109375" style="49" customWidth="1"/>
    <col min="5" max="5" width="8.28515625" style="49" customWidth="1"/>
    <col min="6" max="6" width="11.42578125" style="49"/>
    <col min="7" max="7" width="7.7109375" style="49" customWidth="1"/>
    <col min="8" max="8" width="7.85546875" style="49" customWidth="1"/>
    <col min="9" max="9" width="11.28515625" style="49" customWidth="1"/>
    <col min="10" max="10" width="4.140625" style="49" customWidth="1"/>
    <col min="11" max="11" width="7.5703125" style="49" customWidth="1"/>
    <col min="12" max="12" width="5.7109375" style="49" customWidth="1"/>
    <col min="13" max="13" width="29.5703125" style="49" bestFit="1" customWidth="1"/>
    <col min="14" max="14" width="3.85546875" style="49" customWidth="1"/>
    <col min="15" max="15" width="7.85546875" style="49" customWidth="1"/>
    <col min="16" max="16" width="3.5703125" style="49" customWidth="1"/>
    <col min="17" max="17" width="3" style="49" customWidth="1"/>
    <col min="18" max="18" width="8.5703125" style="49" customWidth="1"/>
    <col min="19" max="19" width="11.42578125" style="49"/>
    <col min="20" max="20" width="4.85546875" style="49" customWidth="1"/>
    <col min="21" max="21" width="7" style="49" customWidth="1"/>
    <col min="22" max="22" width="4.28515625" style="49" customWidth="1"/>
    <col min="23" max="16384" width="11.42578125" style="49"/>
  </cols>
  <sheetData>
    <row r="1" spans="1:21" ht="15.75" thickBot="1" x14ac:dyDescent="0.3">
      <c r="A1" s="64" t="s">
        <v>24</v>
      </c>
      <c r="B1" s="86"/>
      <c r="C1" s="342" t="s">
        <v>25</v>
      </c>
      <c r="D1" s="342"/>
      <c r="E1" s="65" t="s">
        <v>6</v>
      </c>
      <c r="F1" s="42">
        <f>SUMIF($J$11:$J$51,E1,$F$11:$F$51)</f>
        <v>0</v>
      </c>
      <c r="H1" s="94" t="s">
        <v>143</v>
      </c>
      <c r="I1" s="94"/>
      <c r="K1" s="72">
        <f>di!K4</f>
        <v>2.5</v>
      </c>
      <c r="L1" s="43"/>
      <c r="M1" s="257" t="s">
        <v>267</v>
      </c>
      <c r="N1" s="260"/>
      <c r="O1" s="252" t="s">
        <v>199</v>
      </c>
      <c r="P1" s="43"/>
      <c r="Q1" s="43"/>
      <c r="R1" s="43"/>
    </row>
    <row r="2" spans="1:21" x14ac:dyDescent="0.25">
      <c r="A2" s="64" t="s">
        <v>26</v>
      </c>
      <c r="B2" s="168"/>
      <c r="C2" s="342" t="s">
        <v>27</v>
      </c>
      <c r="D2" s="342"/>
      <c r="E2" s="65" t="s">
        <v>10</v>
      </c>
      <c r="F2" s="42">
        <f>SUMIF($J$11:$J$51,E2,$F$11:$F$51)</f>
        <v>0</v>
      </c>
      <c r="H2" s="94" t="s">
        <v>144</v>
      </c>
      <c r="I2" s="94"/>
      <c r="K2" s="72">
        <f>O11</f>
        <v>0</v>
      </c>
      <c r="L2" s="43"/>
      <c r="M2" s="347"/>
      <c r="N2" s="347"/>
      <c r="O2" s="179"/>
      <c r="P2" s="43"/>
      <c r="Q2" s="43"/>
      <c r="R2" s="43"/>
    </row>
    <row r="3" spans="1:21" x14ac:dyDescent="0.25">
      <c r="A3" s="64" t="s">
        <v>28</v>
      </c>
      <c r="B3" s="44"/>
      <c r="C3" s="342" t="s">
        <v>29</v>
      </c>
      <c r="D3" s="342"/>
      <c r="E3" s="65"/>
      <c r="F3" s="45">
        <f>ROUNDUP(F1+F2,0)/10</f>
        <v>0</v>
      </c>
      <c r="H3" s="94" t="s">
        <v>145</v>
      </c>
      <c r="I3" s="94"/>
      <c r="K3" s="72">
        <f>K1+K2</f>
        <v>2.5</v>
      </c>
      <c r="L3" s="43"/>
      <c r="M3" s="343"/>
      <c r="N3" s="343"/>
      <c r="O3" s="181"/>
      <c r="P3" s="43"/>
      <c r="Q3" s="43"/>
      <c r="R3" s="43"/>
    </row>
    <row r="4" spans="1:21" x14ac:dyDescent="0.25">
      <c r="A4" s="64" t="s">
        <v>57</v>
      </c>
      <c r="B4" s="48">
        <f>di!B9</f>
        <v>15.5</v>
      </c>
      <c r="C4" s="342" t="s">
        <v>33</v>
      </c>
      <c r="D4" s="342"/>
      <c r="E4" s="67"/>
      <c r="F4" s="45">
        <f>O8</f>
        <v>0</v>
      </c>
      <c r="H4" s="94" t="s">
        <v>146</v>
      </c>
      <c r="I4" s="94"/>
      <c r="K4" s="72">
        <f>K3</f>
        <v>2.5</v>
      </c>
      <c r="L4" s="43"/>
      <c r="M4" s="343"/>
      <c r="N4" s="343"/>
      <c r="O4" s="181"/>
      <c r="P4" s="43"/>
      <c r="Q4" s="43"/>
      <c r="R4" s="43"/>
    </row>
    <row r="5" spans="1:21" x14ac:dyDescent="0.25">
      <c r="A5" s="49" t="s">
        <v>41</v>
      </c>
      <c r="B5" s="47">
        <f>F1+F2</f>
        <v>0</v>
      </c>
      <c r="C5" s="342"/>
      <c r="D5" s="342"/>
      <c r="E5" s="65"/>
      <c r="F5" s="42"/>
      <c r="H5" s="349"/>
      <c r="I5" s="349"/>
      <c r="J5" s="43"/>
      <c r="K5" s="43"/>
      <c r="L5" s="43"/>
      <c r="M5" s="343"/>
      <c r="N5" s="343"/>
      <c r="O5" s="181"/>
      <c r="P5" s="43"/>
      <c r="Q5" s="43"/>
      <c r="R5" s="43"/>
    </row>
    <row r="6" spans="1:21" x14ac:dyDescent="0.25">
      <c r="A6" s="49" t="s">
        <v>40</v>
      </c>
      <c r="B6" s="48">
        <f>B4+B5</f>
        <v>15.5</v>
      </c>
      <c r="C6" s="342"/>
      <c r="D6" s="342"/>
      <c r="E6" s="66"/>
      <c r="F6" s="42"/>
      <c r="H6" s="43"/>
      <c r="I6" s="43"/>
      <c r="J6" s="43"/>
      <c r="K6" s="43"/>
      <c r="L6" s="43"/>
      <c r="M6" s="343"/>
      <c r="N6" s="343"/>
      <c r="O6" s="181"/>
      <c r="P6" s="43"/>
      <c r="Q6" s="43"/>
      <c r="R6" s="43"/>
    </row>
    <row r="7" spans="1:21" ht="15.75" thickBot="1" x14ac:dyDescent="0.3">
      <c r="A7" s="64" t="s">
        <v>82</v>
      </c>
      <c r="B7" s="48">
        <f>F4</f>
        <v>0</v>
      </c>
      <c r="H7" s="43"/>
      <c r="I7" s="43"/>
      <c r="J7" s="43"/>
      <c r="K7" s="43"/>
      <c r="L7" s="43"/>
      <c r="M7" s="343"/>
      <c r="N7" s="343"/>
      <c r="O7" s="181"/>
      <c r="P7" s="43"/>
      <c r="Q7" s="43"/>
      <c r="R7" s="43"/>
    </row>
    <row r="8" spans="1:21" x14ac:dyDescent="0.25">
      <c r="A8" s="64" t="s">
        <v>32</v>
      </c>
      <c r="B8" s="46"/>
      <c r="H8" s="43"/>
      <c r="I8" s="43"/>
      <c r="J8" s="43"/>
      <c r="K8" s="43"/>
      <c r="L8" s="43"/>
      <c r="M8" s="359" t="s">
        <v>40</v>
      </c>
      <c r="N8" s="359"/>
      <c r="O8" s="179">
        <f>(SUM(O2:O7))</f>
        <v>0</v>
      </c>
      <c r="P8" s="43"/>
      <c r="Q8" s="43"/>
      <c r="R8" s="43"/>
    </row>
    <row r="9" spans="1:21" ht="15.75" thickBot="1" x14ac:dyDescent="0.3">
      <c r="A9" s="64" t="s">
        <v>31</v>
      </c>
      <c r="B9" s="47">
        <f>SUM(B6-(B7+B8))</f>
        <v>15.5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21" ht="33" thickTop="1" thickBot="1" x14ac:dyDescent="0.3">
      <c r="A10" s="87" t="s">
        <v>0</v>
      </c>
      <c r="B10" s="68" t="s">
        <v>1</v>
      </c>
      <c r="C10" s="69" t="s">
        <v>34</v>
      </c>
      <c r="D10" s="69" t="s">
        <v>35</v>
      </c>
      <c r="E10" s="69" t="s">
        <v>2</v>
      </c>
      <c r="F10" s="70" t="s">
        <v>36</v>
      </c>
      <c r="H10" s="118" t="s">
        <v>52</v>
      </c>
      <c r="I10" s="118" t="s">
        <v>97</v>
      </c>
      <c r="J10" s="118" t="s">
        <v>37</v>
      </c>
      <c r="K10" s="119" t="s">
        <v>38</v>
      </c>
      <c r="L10" s="43"/>
      <c r="M10" s="43"/>
      <c r="O10" s="71" t="s">
        <v>112</v>
      </c>
      <c r="R10" s="83"/>
    </row>
    <row r="11" spans="1:21" x14ac:dyDescent="0.25">
      <c r="A11" s="198"/>
      <c r="B11" s="103" t="str">
        <f>IF(ISNUMBER($A11),VLOOKUP($A11,'L-Cod'!$A$1:$F$78,2,TRUE),"")</f>
        <v/>
      </c>
      <c r="C11" s="199"/>
      <c r="D11" s="59"/>
      <c r="E11" s="105" t="str">
        <f>IF(ISNUMBER($A11),VLOOKUP($A11,'L-Cod'!$A$1:$F$78,3,TRUE),"")</f>
        <v/>
      </c>
      <c r="F11" s="60">
        <f t="shared" ref="F11:F51" si="0">IF(ISNUMBER($A11),(C11)*E11,0)</f>
        <v>0</v>
      </c>
      <c r="G11" s="61"/>
      <c r="H11" s="108" t="str">
        <f>IF(ISNUMBER($A11),VLOOKUP($A11,'L-Cod'!$A$1:$F$78,4,TRUE),"")</f>
        <v/>
      </c>
      <c r="I11" s="62">
        <f t="shared" ref="I11:I51" si="1">IF(ISNUMBER($A11),(C11+D11)*H11,0)</f>
        <v>0</v>
      </c>
      <c r="J11" s="101" t="str">
        <f>IF(ISNUMBER($A11),VLOOKUP($A11,'L-Cod'!$A$1:$F$78,5,TRUE),"")</f>
        <v/>
      </c>
      <c r="K11" s="101" t="str">
        <f>IF(ISNUMBER($A11),VLOOKUP($A11,'L-Cod'!$A$1:$F$78,6,TRUE),"")</f>
        <v/>
      </c>
      <c r="L11" s="61"/>
      <c r="M11" s="318" t="s">
        <v>63</v>
      </c>
      <c r="N11" s="314" t="s">
        <v>7</v>
      </c>
      <c r="O11" s="334">
        <f>SUMIF($K$11:$K$59,N11,$I$11:$I$59)</f>
        <v>0</v>
      </c>
      <c r="P11" s="92" t="s">
        <v>38</v>
      </c>
      <c r="Q11" s="92"/>
      <c r="U11" s="72"/>
    </row>
    <row r="12" spans="1:21" x14ac:dyDescent="0.25">
      <c r="A12" s="197"/>
      <c r="B12" s="103" t="str">
        <f>IF(ISNUMBER($A12),VLOOKUP($A12,'L-Cod'!$A$1:$F$78,2,TRUE),"")</f>
        <v/>
      </c>
      <c r="C12" s="199"/>
      <c r="D12" s="104"/>
      <c r="E12" s="105" t="str">
        <f>IF(ISNUMBER($A12),VLOOKUP($A12,'L-Cod'!$A$1:$F$78,3,TRUE),"")</f>
        <v/>
      </c>
      <c r="F12" s="106">
        <f t="shared" si="0"/>
        <v>0</v>
      </c>
      <c r="G12" s="107"/>
      <c r="H12" s="108" t="str">
        <f>IF(ISNUMBER($A12),VLOOKUP($A12,'L-Cod'!$A$1:$F$78,4,TRUE),"")</f>
        <v/>
      </c>
      <c r="I12" s="109">
        <f t="shared" si="1"/>
        <v>0</v>
      </c>
      <c r="J12" s="101" t="str">
        <f>IF(ISNUMBER($A12),VLOOKUP($A12,'L-Cod'!$A$1:$F$78,5,TRUE),"")</f>
        <v/>
      </c>
      <c r="K12" s="101" t="str">
        <f>IF(ISNUMBER($A12),VLOOKUP($A12,'L-Cod'!$A$1:$F$78,6,TRUE),"")</f>
        <v/>
      </c>
      <c r="M12" s="331" t="s">
        <v>30</v>
      </c>
      <c r="N12" s="49" t="s">
        <v>14</v>
      </c>
      <c r="O12" s="334">
        <f t="shared" ref="O12:O45" si="2">SUMIF($K$11:$K$59,N12,$I$11:$I$59)</f>
        <v>0</v>
      </c>
      <c r="P12" s="49" t="s">
        <v>38</v>
      </c>
      <c r="U12" s="72"/>
    </row>
    <row r="13" spans="1:21" x14ac:dyDescent="0.25">
      <c r="A13" s="197"/>
      <c r="B13" s="103" t="str">
        <f>IF(ISNUMBER($A13),VLOOKUP($A13,'L-Cod'!$A$1:$F$78,2,TRUE),"")</f>
        <v/>
      </c>
      <c r="C13" s="199"/>
      <c r="D13" s="104"/>
      <c r="E13" s="105" t="str">
        <f>IF(ISNUMBER($A13),VLOOKUP($A13,'L-Cod'!$A$1:$F$78,3,TRUE),"")</f>
        <v/>
      </c>
      <c r="F13" s="106">
        <f t="shared" si="0"/>
        <v>0</v>
      </c>
      <c r="G13" s="107"/>
      <c r="H13" s="108" t="str">
        <f>IF(ISNUMBER($A13),VLOOKUP($A13,'L-Cod'!$A$1:$F$78,4,TRUE),"")</f>
        <v/>
      </c>
      <c r="I13" s="109">
        <f t="shared" si="1"/>
        <v>0</v>
      </c>
      <c r="J13" s="101" t="str">
        <f>IF(ISNUMBER($A13),VLOOKUP($A13,'L-Cod'!$A$1:$F$78,5,TRUE),"")</f>
        <v/>
      </c>
      <c r="K13" s="101" t="str">
        <f>IF(ISNUMBER($A13),VLOOKUP($A13,'L-Cod'!$A$1:$F$78,6,TRUE),"")</f>
        <v/>
      </c>
      <c r="M13" s="330" t="s">
        <v>83</v>
      </c>
      <c r="N13" s="49" t="s">
        <v>58</v>
      </c>
      <c r="O13" s="334">
        <f t="shared" si="2"/>
        <v>0</v>
      </c>
      <c r="P13" s="49" t="s">
        <v>137</v>
      </c>
      <c r="U13" s="72"/>
    </row>
    <row r="14" spans="1:21" x14ac:dyDescent="0.25">
      <c r="A14" s="197"/>
      <c r="B14" s="103" t="str">
        <f>IF(ISNUMBER($A14),VLOOKUP($A14,'L-Cod'!$A$1:$F$78,2,TRUE),"")</f>
        <v/>
      </c>
      <c r="C14" s="199"/>
      <c r="D14" s="104"/>
      <c r="E14" s="105" t="str">
        <f>IF(ISNUMBER($A14),VLOOKUP($A14,'L-Cod'!$A$1:$F$78,3,TRUE),"")</f>
        <v/>
      </c>
      <c r="F14" s="106">
        <f t="shared" si="0"/>
        <v>0</v>
      </c>
      <c r="G14" s="107"/>
      <c r="H14" s="108" t="str">
        <f>IF(ISNUMBER($A14),VLOOKUP($A14,'L-Cod'!$A$1:$F$78,4,TRUE),"")</f>
        <v/>
      </c>
      <c r="I14" s="109">
        <f t="shared" si="1"/>
        <v>0</v>
      </c>
      <c r="J14" s="101" t="str">
        <f>IF(ISNUMBER($A14),VLOOKUP($A14,'L-Cod'!$A$1:$F$78,5,TRUE),"")</f>
        <v/>
      </c>
      <c r="K14" s="101" t="str">
        <f>IF(ISNUMBER($A14),VLOOKUP($A14,'L-Cod'!$A$1:$F$78,6,TRUE),"")</f>
        <v/>
      </c>
      <c r="M14" s="330" t="s">
        <v>84</v>
      </c>
      <c r="N14" s="49" t="s">
        <v>59</v>
      </c>
      <c r="O14" s="334">
        <f t="shared" si="2"/>
        <v>0</v>
      </c>
      <c r="P14" s="49" t="s">
        <v>137</v>
      </c>
      <c r="U14" s="72"/>
    </row>
    <row r="15" spans="1:21" x14ac:dyDescent="0.25">
      <c r="A15" s="197"/>
      <c r="B15" s="103" t="str">
        <f>IF(ISNUMBER($A15),VLOOKUP($A15,'L-Cod'!$A$1:$F$78,2,TRUE),"")</f>
        <v/>
      </c>
      <c r="C15" s="199"/>
      <c r="D15" s="104"/>
      <c r="E15" s="105" t="str">
        <f>IF(ISNUMBER($A15),VLOOKUP($A15,'L-Cod'!$A$1:$F$78,3,TRUE),"")</f>
        <v/>
      </c>
      <c r="F15" s="106">
        <f t="shared" si="0"/>
        <v>0</v>
      </c>
      <c r="G15" s="107"/>
      <c r="H15" s="108" t="str">
        <f>IF(ISNUMBER($A15),VLOOKUP($A15,'L-Cod'!$A$1:$F$78,4,TRUE),"")</f>
        <v/>
      </c>
      <c r="I15" s="109">
        <f t="shared" si="1"/>
        <v>0</v>
      </c>
      <c r="J15" s="101" t="str">
        <f>IF(ISNUMBER($A15),VLOOKUP($A15,'L-Cod'!$A$1:$F$78,5,TRUE),"")</f>
        <v/>
      </c>
      <c r="K15" s="101" t="str">
        <f>IF(ISNUMBER($A15),VLOOKUP($A15,'L-Cod'!$A$1:$F$78,6,TRUE),"")</f>
        <v/>
      </c>
      <c r="M15" s="330" t="s">
        <v>85</v>
      </c>
      <c r="N15" s="49" t="s">
        <v>60</v>
      </c>
      <c r="O15" s="334">
        <f t="shared" si="2"/>
        <v>0</v>
      </c>
      <c r="P15" s="49" t="s">
        <v>38</v>
      </c>
      <c r="U15" s="72"/>
    </row>
    <row r="16" spans="1:21" x14ac:dyDescent="0.25">
      <c r="A16" s="197"/>
      <c r="B16" s="103" t="str">
        <f>IF(ISNUMBER($A16),VLOOKUP($A16,'L-Cod'!$A$1:$F$78,2,TRUE),"")</f>
        <v/>
      </c>
      <c r="C16" s="199"/>
      <c r="D16" s="104"/>
      <c r="E16" s="105" t="str">
        <f>IF(ISNUMBER($A16),VLOOKUP($A16,'L-Cod'!$A$1:$F$78,3,TRUE),"")</f>
        <v/>
      </c>
      <c r="F16" s="106">
        <f t="shared" si="0"/>
        <v>0</v>
      </c>
      <c r="G16" s="107"/>
      <c r="H16" s="108" t="str">
        <f>IF(ISNUMBER($A16),VLOOKUP($A16,'L-Cod'!$A$1:$F$78,4,TRUE),"")</f>
        <v/>
      </c>
      <c r="I16" s="109">
        <f t="shared" si="1"/>
        <v>0</v>
      </c>
      <c r="J16" s="101" t="str">
        <f>IF(ISNUMBER($A16),VLOOKUP($A16,'L-Cod'!$A$1:$F$78,5,TRUE),"")</f>
        <v/>
      </c>
      <c r="K16" s="101" t="str">
        <f>IF(ISNUMBER($A16),VLOOKUP($A16,'L-Cod'!$A$1:$F$78,6,TRUE),"")</f>
        <v/>
      </c>
      <c r="M16" s="330" t="s">
        <v>92</v>
      </c>
      <c r="N16" s="49" t="s">
        <v>61</v>
      </c>
      <c r="O16" s="334">
        <f t="shared" si="2"/>
        <v>0</v>
      </c>
      <c r="P16" s="49" t="s">
        <v>38</v>
      </c>
    </row>
    <row r="17" spans="1:16" x14ac:dyDescent="0.25">
      <c r="A17" s="197"/>
      <c r="B17" s="103" t="str">
        <f>IF(ISNUMBER($A17),VLOOKUP($A17,'L-Cod'!$A$1:$F$78,2,TRUE),"")</f>
        <v/>
      </c>
      <c r="C17" s="199"/>
      <c r="D17" s="104"/>
      <c r="E17" s="105" t="str">
        <f>IF(ISNUMBER($A17),VLOOKUP($A17,'L-Cod'!$A$1:$F$78,3,TRUE),"")</f>
        <v/>
      </c>
      <c r="F17" s="106">
        <f t="shared" si="0"/>
        <v>0</v>
      </c>
      <c r="G17" s="107"/>
      <c r="H17" s="108" t="str">
        <f>IF(ISNUMBER($A17),VLOOKUP($A17,'L-Cod'!$A$1:$F$78,4,TRUE),"")</f>
        <v/>
      </c>
      <c r="I17" s="109">
        <f t="shared" si="1"/>
        <v>0</v>
      </c>
      <c r="J17" s="101" t="str">
        <f>IF(ISNUMBER($A17),VLOOKUP($A17,'L-Cod'!$A$1:$F$78,5,TRUE),"")</f>
        <v/>
      </c>
      <c r="K17" s="101" t="str">
        <f>IF(ISNUMBER($A17),VLOOKUP($A17,'L-Cod'!$A$1:$F$78,6,TRUE),"")</f>
        <v/>
      </c>
      <c r="M17" s="330" t="s">
        <v>86</v>
      </c>
      <c r="N17" s="49" t="s">
        <v>62</v>
      </c>
      <c r="O17" s="334">
        <f t="shared" si="2"/>
        <v>0</v>
      </c>
      <c r="P17" s="49" t="s">
        <v>38</v>
      </c>
    </row>
    <row r="18" spans="1:16" x14ac:dyDescent="0.25">
      <c r="A18" s="197"/>
      <c r="B18" s="103" t="str">
        <f>IF(ISNUMBER($A18),VLOOKUP($A18,'L-Cod'!$A$1:$F$78,2,TRUE),"")</f>
        <v/>
      </c>
      <c r="C18" s="199"/>
      <c r="D18" s="104"/>
      <c r="E18" s="105" t="str">
        <f>IF(ISNUMBER($A18),VLOOKUP($A18,'L-Cod'!$A$1:$F$78,3,TRUE),"")</f>
        <v/>
      </c>
      <c r="F18" s="106">
        <f t="shared" si="0"/>
        <v>0</v>
      </c>
      <c r="G18" s="107"/>
      <c r="H18" s="108" t="str">
        <f>IF(ISNUMBER($A18),VLOOKUP($A18,'L-Cod'!$A$1:$F$78,4,TRUE),"")</f>
        <v/>
      </c>
      <c r="I18" s="109">
        <f t="shared" si="1"/>
        <v>0</v>
      </c>
      <c r="J18" s="101" t="str">
        <f>IF(ISNUMBER($A18),VLOOKUP($A18,'L-Cod'!$A$1:$F$78,5,TRUE),"")</f>
        <v/>
      </c>
      <c r="K18" s="101" t="str">
        <f>IF(ISNUMBER($A18),VLOOKUP($A18,'L-Cod'!$A$1:$F$78,6,TRUE),"")</f>
        <v/>
      </c>
      <c r="M18" s="330" t="s">
        <v>89</v>
      </c>
      <c r="N18" s="49" t="s">
        <v>88</v>
      </c>
      <c r="O18" s="334">
        <f t="shared" si="2"/>
        <v>0</v>
      </c>
      <c r="P18" s="49" t="s">
        <v>137</v>
      </c>
    </row>
    <row r="19" spans="1:16" x14ac:dyDescent="0.25">
      <c r="A19" s="197"/>
      <c r="B19" s="103" t="str">
        <f>IF(ISNUMBER($A19),VLOOKUP($A19,'L-Cod'!$A$1:$F$78,2,TRUE),"")</f>
        <v/>
      </c>
      <c r="C19" s="199"/>
      <c r="D19" s="104"/>
      <c r="E19" s="105" t="str">
        <f>IF(ISNUMBER($A19),VLOOKUP($A19,'L-Cod'!$A$1:$F$78,3,TRUE),"")</f>
        <v/>
      </c>
      <c r="F19" s="106">
        <f t="shared" si="0"/>
        <v>0</v>
      </c>
      <c r="G19" s="107"/>
      <c r="H19" s="108" t="str">
        <f>IF(ISNUMBER($A19),VLOOKUP($A19,'L-Cod'!$A$1:$F$78,4,TRUE),"")</f>
        <v/>
      </c>
      <c r="I19" s="109">
        <f t="shared" si="1"/>
        <v>0</v>
      </c>
      <c r="J19" s="101" t="str">
        <f>IF(ISNUMBER($A19),VLOOKUP($A19,'L-Cod'!$A$1:$F$78,5,TRUE),"")</f>
        <v/>
      </c>
      <c r="K19" s="101" t="str">
        <f>IF(ISNUMBER($A19),VLOOKUP($A19,'L-Cod'!$A$1:$F$78,6,TRUE),"")</f>
        <v/>
      </c>
      <c r="M19" s="330" t="s">
        <v>96</v>
      </c>
      <c r="N19" s="49" t="s">
        <v>91</v>
      </c>
      <c r="O19" s="334">
        <f t="shared" si="2"/>
        <v>0</v>
      </c>
      <c r="P19" s="49" t="s">
        <v>38</v>
      </c>
    </row>
    <row r="20" spans="1:16" x14ac:dyDescent="0.25">
      <c r="A20" s="197"/>
      <c r="B20" s="103" t="str">
        <f>IF(ISNUMBER($A20),VLOOKUP($A20,'L-Cod'!$A$1:$F$78,2,TRUE),"")</f>
        <v/>
      </c>
      <c r="C20" s="199"/>
      <c r="D20" s="104"/>
      <c r="E20" s="105" t="str">
        <f>IF(ISNUMBER($A20),VLOOKUP($A20,'L-Cod'!$A$1:$F$78,3,TRUE),"")</f>
        <v/>
      </c>
      <c r="F20" s="106">
        <f t="shared" si="0"/>
        <v>0</v>
      </c>
      <c r="G20" s="107"/>
      <c r="H20" s="108" t="str">
        <f>IF(ISNUMBER($A20),VLOOKUP($A20,'L-Cod'!$A$1:$F$78,4,TRUE),"")</f>
        <v/>
      </c>
      <c r="I20" s="109">
        <f t="shared" si="1"/>
        <v>0</v>
      </c>
      <c r="J20" s="101" t="str">
        <f>IF(ISNUMBER($A20),VLOOKUP($A20,'L-Cod'!$A$1:$F$78,5,TRUE),"")</f>
        <v/>
      </c>
      <c r="K20" s="101" t="str">
        <f>IF(ISNUMBER($A20),VLOOKUP($A20,'L-Cod'!$A$1:$F$78,6,TRUE),"")</f>
        <v/>
      </c>
      <c r="M20" s="330" t="s">
        <v>93</v>
      </c>
      <c r="N20" s="49" t="s">
        <v>94</v>
      </c>
      <c r="O20" s="334">
        <f t="shared" si="2"/>
        <v>0</v>
      </c>
      <c r="P20" s="49" t="s">
        <v>137</v>
      </c>
    </row>
    <row r="21" spans="1:16" x14ac:dyDescent="0.25">
      <c r="A21" s="197"/>
      <c r="B21" s="103" t="str">
        <f>IF(ISNUMBER($A21),VLOOKUP($A21,'L-Cod'!$A$1:$F$78,2,TRUE),"")</f>
        <v/>
      </c>
      <c r="C21" s="199"/>
      <c r="D21" s="104"/>
      <c r="E21" s="105" t="str">
        <f>IF(ISNUMBER($A21),VLOOKUP($A21,'L-Cod'!$A$1:$F$78,3,TRUE),"")</f>
        <v/>
      </c>
      <c r="F21" s="106">
        <f t="shared" si="0"/>
        <v>0</v>
      </c>
      <c r="G21" s="107"/>
      <c r="H21" s="108" t="str">
        <f>IF(ISNUMBER($A21),VLOOKUP($A21,'L-Cod'!$A$1:$F$78,4,TRUE),"")</f>
        <v/>
      </c>
      <c r="I21" s="109">
        <f t="shared" si="1"/>
        <v>0</v>
      </c>
      <c r="J21" s="101" t="str">
        <f>IF(ISNUMBER($A21),VLOOKUP($A21,'L-Cod'!$A$1:$F$78,5,TRUE),"")</f>
        <v/>
      </c>
      <c r="K21" s="101" t="str">
        <f>IF(ISNUMBER($A21),VLOOKUP($A21,'L-Cod'!$A$1:$F$78,6,TRUE),"")</f>
        <v/>
      </c>
      <c r="M21" s="330" t="s">
        <v>218</v>
      </c>
      <c r="N21" s="49" t="s">
        <v>219</v>
      </c>
      <c r="O21" s="334">
        <f t="shared" si="2"/>
        <v>0</v>
      </c>
      <c r="P21" s="49" t="s">
        <v>137</v>
      </c>
    </row>
    <row r="22" spans="1:16" x14ac:dyDescent="0.25">
      <c r="A22" s="197"/>
      <c r="B22" s="103" t="str">
        <f>IF(ISNUMBER($A22),VLOOKUP($A22,'L-Cod'!$A$1:$F$78,2,TRUE),"")</f>
        <v/>
      </c>
      <c r="C22" s="199"/>
      <c r="D22" s="104"/>
      <c r="E22" s="105" t="str">
        <f>IF(ISNUMBER($A22),VLOOKUP($A22,'L-Cod'!$A$1:$F$78,3,TRUE),"")</f>
        <v/>
      </c>
      <c r="F22" s="106">
        <f t="shared" si="0"/>
        <v>0</v>
      </c>
      <c r="G22" s="107"/>
      <c r="H22" s="108" t="str">
        <f>IF(ISNUMBER($A22),VLOOKUP($A22,'L-Cod'!$A$1:$F$78,4,TRUE),"")</f>
        <v/>
      </c>
      <c r="I22" s="109">
        <f t="shared" si="1"/>
        <v>0</v>
      </c>
      <c r="J22" s="101" t="str">
        <f>IF(ISNUMBER($A22),VLOOKUP($A22,'L-Cod'!$A$1:$F$78,5,TRUE),"")</f>
        <v/>
      </c>
      <c r="K22" s="101" t="str">
        <f>IF(ISNUMBER($A22),VLOOKUP($A22,'L-Cod'!$A$1:$F$78,6,TRUE),"")</f>
        <v/>
      </c>
      <c r="M22" s="330" t="s">
        <v>98</v>
      </c>
      <c r="N22" s="49" t="s">
        <v>95</v>
      </c>
      <c r="O22" s="334">
        <f t="shared" si="2"/>
        <v>0</v>
      </c>
      <c r="P22" s="49" t="s">
        <v>38</v>
      </c>
    </row>
    <row r="23" spans="1:16" x14ac:dyDescent="0.25">
      <c r="A23" s="197"/>
      <c r="B23" s="103" t="str">
        <f>IF(ISNUMBER($A23),VLOOKUP($A23,'L-Cod'!$A$1:$F$78,2,TRUE),"")</f>
        <v/>
      </c>
      <c r="C23" s="199"/>
      <c r="D23" s="104"/>
      <c r="E23" s="105" t="str">
        <f>IF(ISNUMBER($A23),VLOOKUP($A23,'L-Cod'!$A$1:$F$78,3,TRUE),"")</f>
        <v/>
      </c>
      <c r="F23" s="106">
        <f t="shared" si="0"/>
        <v>0</v>
      </c>
      <c r="G23" s="107"/>
      <c r="H23" s="108" t="str">
        <f>IF(ISNUMBER($A23),VLOOKUP($A23,'L-Cod'!$A$1:$F$78,4,TRUE),"")</f>
        <v/>
      </c>
      <c r="I23" s="109">
        <f t="shared" si="1"/>
        <v>0</v>
      </c>
      <c r="J23" s="101" t="str">
        <f>IF(ISNUMBER($A23),VLOOKUP($A23,'L-Cod'!$A$1:$F$78,5,TRUE),"")</f>
        <v/>
      </c>
      <c r="K23" s="101" t="str">
        <f>IF(ISNUMBER($A23),VLOOKUP($A23,'L-Cod'!$A$1:$F$78,6,TRUE),"")</f>
        <v/>
      </c>
      <c r="M23" s="330" t="s">
        <v>100</v>
      </c>
      <c r="N23" s="49" t="s">
        <v>99</v>
      </c>
      <c r="O23" s="334">
        <f t="shared" si="2"/>
        <v>0</v>
      </c>
      <c r="P23" s="49" t="s">
        <v>137</v>
      </c>
    </row>
    <row r="24" spans="1:16" x14ac:dyDescent="0.25">
      <c r="A24" s="197"/>
      <c r="B24" s="103" t="str">
        <f>IF(ISNUMBER($A24),VLOOKUP($A24,'L-Cod'!$A$1:$F$78,2,TRUE),"")</f>
        <v/>
      </c>
      <c r="C24" s="199"/>
      <c r="D24" s="104"/>
      <c r="E24" s="105" t="str">
        <f>IF(ISNUMBER($A24),VLOOKUP($A24,'L-Cod'!$A$1:$F$78,3,TRUE),"")</f>
        <v/>
      </c>
      <c r="F24" s="106">
        <f t="shared" si="0"/>
        <v>0</v>
      </c>
      <c r="G24" s="107"/>
      <c r="H24" s="108" t="str">
        <f>IF(ISNUMBER($A24),VLOOKUP($A24,'L-Cod'!$A$1:$F$78,4,TRUE),"")</f>
        <v/>
      </c>
      <c r="I24" s="109">
        <f t="shared" si="1"/>
        <v>0</v>
      </c>
      <c r="J24" s="101" t="str">
        <f>IF(ISNUMBER($A24),VLOOKUP($A24,'L-Cod'!$A$1:$F$78,5,TRUE),"")</f>
        <v/>
      </c>
      <c r="K24" s="101" t="str">
        <f>IF(ISNUMBER($A24),VLOOKUP($A24,'L-Cod'!$A$1:$F$78,6,TRUE),"")</f>
        <v/>
      </c>
      <c r="M24" s="330" t="s">
        <v>101</v>
      </c>
      <c r="N24" s="49" t="s">
        <v>90</v>
      </c>
      <c r="O24" s="334">
        <f t="shared" si="2"/>
        <v>0</v>
      </c>
      <c r="P24" s="49" t="s">
        <v>137</v>
      </c>
    </row>
    <row r="25" spans="1:16" x14ac:dyDescent="0.25">
      <c r="A25" s="197"/>
      <c r="B25" s="103" t="str">
        <f>IF(ISNUMBER($A25),VLOOKUP($A25,'L-Cod'!$A$1:$F$78,2,TRUE),"")</f>
        <v/>
      </c>
      <c r="C25" s="199"/>
      <c r="D25" s="104"/>
      <c r="E25" s="105" t="str">
        <f>IF(ISNUMBER($A25),VLOOKUP($A25,'L-Cod'!$A$1:$F$78,3,TRUE),"")</f>
        <v/>
      </c>
      <c r="F25" s="106">
        <f t="shared" si="0"/>
        <v>0</v>
      </c>
      <c r="G25" s="107"/>
      <c r="H25" s="108" t="str">
        <f>IF(ISNUMBER($A25),VLOOKUP($A25,'L-Cod'!$A$1:$F$78,4,TRUE),"")</f>
        <v/>
      </c>
      <c r="I25" s="109">
        <f t="shared" si="1"/>
        <v>0</v>
      </c>
      <c r="J25" s="101" t="str">
        <f>IF(ISNUMBER($A25),VLOOKUP($A25,'L-Cod'!$A$1:$F$78,5,TRUE),"")</f>
        <v/>
      </c>
      <c r="K25" s="101" t="str">
        <f>IF(ISNUMBER($A25),VLOOKUP($A25,'L-Cod'!$A$1:$F$78,6,TRUE),"")</f>
        <v/>
      </c>
      <c r="M25" s="330" t="s">
        <v>102</v>
      </c>
      <c r="N25" s="49" t="s">
        <v>64</v>
      </c>
      <c r="O25" s="334">
        <f t="shared" si="2"/>
        <v>0</v>
      </c>
      <c r="P25" s="49" t="s">
        <v>137</v>
      </c>
    </row>
    <row r="26" spans="1:16" x14ac:dyDescent="0.25">
      <c r="A26" s="197"/>
      <c r="B26" s="103" t="str">
        <f>IF(ISNUMBER($A26),VLOOKUP($A26,'L-Cod'!$A$1:$F$78,2,TRUE),"")</f>
        <v/>
      </c>
      <c r="C26" s="199"/>
      <c r="D26" s="104"/>
      <c r="E26" s="105" t="str">
        <f>IF(ISNUMBER($A26),VLOOKUP($A26,'L-Cod'!$A$1:$F$78,3,TRUE),"")</f>
        <v/>
      </c>
      <c r="F26" s="106">
        <f t="shared" si="0"/>
        <v>0</v>
      </c>
      <c r="G26" s="107"/>
      <c r="H26" s="108" t="str">
        <f>IF(ISNUMBER($A26),VLOOKUP($A26,'L-Cod'!$A$1:$F$78,4,TRUE),"")</f>
        <v/>
      </c>
      <c r="I26" s="109">
        <f t="shared" si="1"/>
        <v>0</v>
      </c>
      <c r="J26" s="101" t="str">
        <f>IF(ISNUMBER($A26),VLOOKUP($A26,'L-Cod'!$A$1:$F$78,5,TRUE),"")</f>
        <v/>
      </c>
      <c r="K26" s="101" t="str">
        <f>IF(ISNUMBER($A26),VLOOKUP($A26,'L-Cod'!$A$1:$F$78,6,TRUE),"")</f>
        <v/>
      </c>
      <c r="M26" s="330" t="s">
        <v>103</v>
      </c>
      <c r="N26" s="49" t="s">
        <v>65</v>
      </c>
      <c r="O26" s="334">
        <f t="shared" si="2"/>
        <v>0</v>
      </c>
      <c r="P26" s="49" t="s">
        <v>38</v>
      </c>
    </row>
    <row r="27" spans="1:16" x14ac:dyDescent="0.25">
      <c r="A27" s="197"/>
      <c r="B27" s="103" t="str">
        <f>IF(ISNUMBER($A27),VLOOKUP($A27,'L-Cod'!$A$1:$F$78,2,TRUE),"")</f>
        <v/>
      </c>
      <c r="C27" s="199"/>
      <c r="D27" s="104"/>
      <c r="E27" s="105" t="str">
        <f>IF(ISNUMBER($A27),VLOOKUP($A27,'L-Cod'!$A$1:$F$78,3,TRUE),"")</f>
        <v/>
      </c>
      <c r="F27" s="106">
        <f t="shared" si="0"/>
        <v>0</v>
      </c>
      <c r="G27" s="107"/>
      <c r="H27" s="108" t="str">
        <f>IF(ISNUMBER($A27),VLOOKUP($A27,'L-Cod'!$A$1:$F$78,4,TRUE),"")</f>
        <v/>
      </c>
      <c r="I27" s="109">
        <f t="shared" si="1"/>
        <v>0</v>
      </c>
      <c r="J27" s="101" t="str">
        <f>IF(ISNUMBER($A27),VLOOKUP($A27,'L-Cod'!$A$1:$F$78,5,TRUE),"")</f>
        <v/>
      </c>
      <c r="K27" s="101" t="str">
        <f>IF(ISNUMBER($A27),VLOOKUP($A27,'L-Cod'!$A$1:$F$78,6,TRUE),"")</f>
        <v/>
      </c>
      <c r="M27" s="58" t="s">
        <v>206</v>
      </c>
      <c r="N27" s="49" t="s">
        <v>104</v>
      </c>
      <c r="O27" s="334">
        <f t="shared" si="2"/>
        <v>0</v>
      </c>
      <c r="P27" s="49" t="s">
        <v>137</v>
      </c>
    </row>
    <row r="28" spans="1:16" x14ac:dyDescent="0.25">
      <c r="A28" s="197"/>
      <c r="B28" s="103" t="str">
        <f>IF(ISNUMBER($A28),VLOOKUP($A28,'L-Cod'!$A$1:$F$78,2,TRUE),"")</f>
        <v/>
      </c>
      <c r="C28" s="199"/>
      <c r="D28" s="104"/>
      <c r="E28" s="105" t="str">
        <f>IF(ISNUMBER($A28),VLOOKUP($A28,'L-Cod'!$A$1:$F$78,3,TRUE),"")</f>
        <v/>
      </c>
      <c r="F28" s="106">
        <f t="shared" si="0"/>
        <v>0</v>
      </c>
      <c r="G28" s="107"/>
      <c r="H28" s="108" t="str">
        <f>IF(ISNUMBER($A28),VLOOKUP($A28,'L-Cod'!$A$1:$F$78,4,TRUE),"")</f>
        <v/>
      </c>
      <c r="I28" s="109">
        <f t="shared" si="1"/>
        <v>0</v>
      </c>
      <c r="J28" s="101" t="str">
        <f>IF(ISNUMBER($A28),VLOOKUP($A28,'L-Cod'!$A$1:$F$78,5,TRUE),"")</f>
        <v/>
      </c>
      <c r="K28" s="101" t="str">
        <f>IF(ISNUMBER($A28),VLOOKUP($A28,'L-Cod'!$A$1:$F$78,6,TRUE),"")</f>
        <v/>
      </c>
      <c r="M28" s="49" t="s">
        <v>205</v>
      </c>
      <c r="N28" s="49" t="s">
        <v>106</v>
      </c>
      <c r="O28" s="334">
        <f t="shared" si="2"/>
        <v>0</v>
      </c>
      <c r="P28" s="49" t="s">
        <v>137</v>
      </c>
    </row>
    <row r="29" spans="1:16" x14ac:dyDescent="0.25">
      <c r="A29" s="197"/>
      <c r="B29" s="103" t="str">
        <f>IF(ISNUMBER($A29),VLOOKUP($A29,'L-Cod'!$A$1:$F$78,2,TRUE),"")</f>
        <v/>
      </c>
      <c r="C29" s="199"/>
      <c r="D29" s="104"/>
      <c r="E29" s="105" t="str">
        <f>IF(ISNUMBER($A29),VLOOKUP($A29,'L-Cod'!$A$1:$F$78,3,TRUE),"")</f>
        <v/>
      </c>
      <c r="F29" s="106">
        <f t="shared" si="0"/>
        <v>0</v>
      </c>
      <c r="G29" s="107"/>
      <c r="H29" s="108" t="str">
        <f>IF(ISNUMBER($A29),VLOOKUP($A29,'L-Cod'!$A$1:$F$78,4,TRUE),"")</f>
        <v/>
      </c>
      <c r="I29" s="109">
        <f t="shared" si="1"/>
        <v>0</v>
      </c>
      <c r="J29" s="101" t="str">
        <f>IF(ISNUMBER($A29),VLOOKUP($A29,'L-Cod'!$A$1:$F$78,5,TRUE),"")</f>
        <v/>
      </c>
      <c r="K29" s="101" t="str">
        <f>IF(ISNUMBER($A29),VLOOKUP($A29,'L-Cod'!$A$1:$F$78,6,TRUE),"")</f>
        <v/>
      </c>
      <c r="M29" s="49" t="s">
        <v>107</v>
      </c>
      <c r="N29" s="49" t="s">
        <v>105</v>
      </c>
      <c r="O29" s="334">
        <f t="shared" si="2"/>
        <v>0</v>
      </c>
      <c r="P29" s="49" t="s">
        <v>137</v>
      </c>
    </row>
    <row r="30" spans="1:16" x14ac:dyDescent="0.25">
      <c r="A30" s="197"/>
      <c r="B30" s="103" t="str">
        <f>IF(ISNUMBER($A30),VLOOKUP($A30,'L-Cod'!$A$1:$F$78,2,TRUE),"")</f>
        <v/>
      </c>
      <c r="C30" s="199"/>
      <c r="D30" s="104"/>
      <c r="E30" s="105" t="str">
        <f>IF(ISNUMBER($A30),VLOOKUP($A30,'L-Cod'!$A$1:$F$78,3,TRUE),"")</f>
        <v/>
      </c>
      <c r="F30" s="106">
        <f t="shared" si="0"/>
        <v>0</v>
      </c>
      <c r="G30" s="107"/>
      <c r="H30" s="108" t="str">
        <f>IF(ISNUMBER($A30),VLOOKUP($A30,'L-Cod'!$A$1:$F$78,4,TRUE),"")</f>
        <v/>
      </c>
      <c r="I30" s="109">
        <f t="shared" si="1"/>
        <v>0</v>
      </c>
      <c r="J30" s="101" t="str">
        <f>IF(ISNUMBER($A30),VLOOKUP($A30,'L-Cod'!$A$1:$F$78,5,TRUE),"")</f>
        <v/>
      </c>
      <c r="K30" s="101" t="str">
        <f>IF(ISNUMBER($A30),VLOOKUP($A30,'L-Cod'!$A$1:$F$78,6,TRUE),"")</f>
        <v/>
      </c>
      <c r="M30" s="49" t="s">
        <v>80</v>
      </c>
      <c r="N30" s="49" t="s">
        <v>109</v>
      </c>
      <c r="O30" s="334">
        <f t="shared" si="2"/>
        <v>0</v>
      </c>
      <c r="P30" s="49" t="s">
        <v>140</v>
      </c>
    </row>
    <row r="31" spans="1:16" x14ac:dyDescent="0.25">
      <c r="A31" s="197"/>
      <c r="B31" s="103" t="str">
        <f>IF(ISNUMBER($A31),VLOOKUP($A31,'L-Cod'!$A$1:$F$78,2,TRUE),"")</f>
        <v/>
      </c>
      <c r="C31" s="199"/>
      <c r="D31" s="104"/>
      <c r="E31" s="105" t="str">
        <f>IF(ISNUMBER($A31),VLOOKUP($A31,'L-Cod'!$A$1:$F$78,3,TRUE),"")</f>
        <v/>
      </c>
      <c r="F31" s="106">
        <f t="shared" si="0"/>
        <v>0</v>
      </c>
      <c r="G31" s="107"/>
      <c r="H31" s="108" t="str">
        <f>IF(ISNUMBER($A31),VLOOKUP($A31,'L-Cod'!$A$1:$F$78,4,TRUE),"")</f>
        <v/>
      </c>
      <c r="I31" s="109">
        <f t="shared" si="1"/>
        <v>0</v>
      </c>
      <c r="J31" s="101" t="str">
        <f>IF(ISNUMBER($A31),VLOOKUP($A31,'L-Cod'!$A$1:$F$78,5,TRUE),"")</f>
        <v/>
      </c>
      <c r="K31" s="101" t="str">
        <f>IF(ISNUMBER($A31),VLOOKUP($A31,'L-Cod'!$A$1:$F$78,6,TRUE),"")</f>
        <v/>
      </c>
      <c r="M31" s="49" t="s">
        <v>53</v>
      </c>
      <c r="N31" s="49" t="s">
        <v>110</v>
      </c>
      <c r="O31" s="334">
        <f t="shared" si="2"/>
        <v>0</v>
      </c>
      <c r="P31" s="49" t="s">
        <v>140</v>
      </c>
    </row>
    <row r="32" spans="1:16" x14ac:dyDescent="0.25">
      <c r="A32" s="197"/>
      <c r="B32" s="103" t="str">
        <f>IF(ISNUMBER($A32),VLOOKUP($A32,'L-Cod'!$A$1:$F$78,2,TRUE),"")</f>
        <v/>
      </c>
      <c r="C32" s="199"/>
      <c r="D32" s="104"/>
      <c r="E32" s="105" t="str">
        <f>IF(ISNUMBER($A32),VLOOKUP($A32,'L-Cod'!$A$1:$F$78,3,TRUE),"")</f>
        <v/>
      </c>
      <c r="F32" s="106">
        <f t="shared" si="0"/>
        <v>0</v>
      </c>
      <c r="G32" s="107"/>
      <c r="H32" s="108" t="str">
        <f>IF(ISNUMBER($A32),VLOOKUP($A32,'L-Cod'!$A$1:$F$78,4,TRUE),"")</f>
        <v/>
      </c>
      <c r="I32" s="109">
        <f t="shared" si="1"/>
        <v>0</v>
      </c>
      <c r="J32" s="101" t="str">
        <f>IF(ISNUMBER($A32),VLOOKUP($A32,'L-Cod'!$A$1:$F$78,5,TRUE),"")</f>
        <v/>
      </c>
      <c r="K32" s="101" t="str">
        <f>IF(ISNUMBER($A32),VLOOKUP($A32,'L-Cod'!$A$1:$F$78,6,TRUE),"")</f>
        <v/>
      </c>
      <c r="M32" s="49" t="s">
        <v>54</v>
      </c>
      <c r="N32" s="49" t="s">
        <v>111</v>
      </c>
      <c r="O32" s="334">
        <f t="shared" si="2"/>
        <v>0</v>
      </c>
      <c r="P32" s="49" t="s">
        <v>140</v>
      </c>
    </row>
    <row r="33" spans="1:17" x14ac:dyDescent="0.25">
      <c r="A33" s="197"/>
      <c r="B33" s="103" t="str">
        <f>IF(ISNUMBER($A33),VLOOKUP($A33,'L-Cod'!$A$1:$F$78,2,TRUE),"")</f>
        <v/>
      </c>
      <c r="C33" s="199"/>
      <c r="D33" s="104"/>
      <c r="E33" s="105" t="str">
        <f>IF(ISNUMBER($A33),VLOOKUP($A33,'L-Cod'!$A$1:$F$78,3,TRUE),"")</f>
        <v/>
      </c>
      <c r="F33" s="106">
        <f t="shared" si="0"/>
        <v>0</v>
      </c>
      <c r="G33" s="107"/>
      <c r="H33" s="108" t="str">
        <f>IF(ISNUMBER($A33),VLOOKUP($A33,'L-Cod'!$A$1:$F$78,4,TRUE),"")</f>
        <v/>
      </c>
      <c r="I33" s="109">
        <f t="shared" si="1"/>
        <v>0</v>
      </c>
      <c r="J33" s="101" t="str">
        <f>IF(ISNUMBER($A33),VLOOKUP($A33,'L-Cod'!$A$1:$F$78,5,TRUE),"")</f>
        <v/>
      </c>
      <c r="K33" s="101" t="str">
        <f>IF(ISNUMBER($A33),VLOOKUP($A33,'L-Cod'!$A$1:$F$78,6,TRUE),"")</f>
        <v/>
      </c>
      <c r="M33" s="49" t="s">
        <v>297</v>
      </c>
      <c r="N33" s="49" t="s">
        <v>302</v>
      </c>
      <c r="O33" s="74">
        <f t="shared" si="2"/>
        <v>0</v>
      </c>
      <c r="P33" s="49" t="s">
        <v>140</v>
      </c>
    </row>
    <row r="34" spans="1:17" x14ac:dyDescent="0.25">
      <c r="A34" s="197"/>
      <c r="B34" s="103" t="str">
        <f>IF(ISNUMBER($A34),VLOOKUP($A34,'L-Cod'!$A$1:$F$78,2,TRUE),"")</f>
        <v/>
      </c>
      <c r="C34" s="199"/>
      <c r="D34" s="104"/>
      <c r="E34" s="105" t="str">
        <f>IF(ISNUMBER($A34),VLOOKUP($A34,'L-Cod'!$A$1:$F$78,3,TRUE),"")</f>
        <v/>
      </c>
      <c r="F34" s="106">
        <f t="shared" si="0"/>
        <v>0</v>
      </c>
      <c r="G34" s="107"/>
      <c r="H34" s="108" t="str">
        <f>IF(ISNUMBER($A34),VLOOKUP($A34,'L-Cod'!$A$1:$F$78,4,TRUE),"")</f>
        <v/>
      </c>
      <c r="I34" s="109">
        <f t="shared" si="1"/>
        <v>0</v>
      </c>
      <c r="J34" s="101" t="str">
        <f>IF(ISNUMBER($A34),VLOOKUP($A34,'L-Cod'!$A$1:$F$78,5,TRUE),"")</f>
        <v/>
      </c>
      <c r="K34" s="101" t="str">
        <f>IF(ISNUMBER($A34),VLOOKUP($A34,'L-Cod'!$A$1:$F$78,6,TRUE),"")</f>
        <v/>
      </c>
      <c r="M34" s="49" t="s">
        <v>298</v>
      </c>
      <c r="N34" s="49" t="s">
        <v>301</v>
      </c>
      <c r="O34" s="74">
        <f t="shared" si="2"/>
        <v>0</v>
      </c>
      <c r="P34" s="49" t="s">
        <v>140</v>
      </c>
      <c r="Q34" s="330"/>
    </row>
    <row r="35" spans="1:17" x14ac:dyDescent="0.25">
      <c r="A35" s="197"/>
      <c r="B35" s="103" t="str">
        <f>IF(ISNUMBER($A35),VLOOKUP($A35,'L-Cod'!$A$1:$F$78,2,TRUE),"")</f>
        <v/>
      </c>
      <c r="C35" s="199"/>
      <c r="D35" s="104"/>
      <c r="E35" s="105" t="str">
        <f>IF(ISNUMBER($A35),VLOOKUP($A35,'L-Cod'!$A$1:$F$78,3,TRUE),"")</f>
        <v/>
      </c>
      <c r="F35" s="106">
        <f t="shared" si="0"/>
        <v>0</v>
      </c>
      <c r="G35" s="107"/>
      <c r="H35" s="108" t="str">
        <f>IF(ISNUMBER($A35),VLOOKUP($A35,'L-Cod'!$A$1:$F$78,4,TRUE),"")</f>
        <v/>
      </c>
      <c r="I35" s="109">
        <f t="shared" si="1"/>
        <v>0</v>
      </c>
      <c r="J35" s="101" t="str">
        <f>IF(ISNUMBER($A35),VLOOKUP($A35,'L-Cod'!$A$1:$F$78,5,TRUE),"")</f>
        <v/>
      </c>
      <c r="K35" s="101" t="str">
        <f>IF(ISNUMBER($A35),VLOOKUP($A35,'L-Cod'!$A$1:$F$78,6,TRUE),"")</f>
        <v/>
      </c>
      <c r="M35" s="330" t="s">
        <v>117</v>
      </c>
      <c r="N35" s="49" t="s">
        <v>116</v>
      </c>
      <c r="O35" s="334">
        <f t="shared" si="2"/>
        <v>0</v>
      </c>
    </row>
    <row r="36" spans="1:17" x14ac:dyDescent="0.25">
      <c r="A36" s="197"/>
      <c r="B36" s="103" t="str">
        <f>IF(ISNUMBER($A36),VLOOKUP($A36,'L-Cod'!$A$1:$F$78,2,TRUE),"")</f>
        <v/>
      </c>
      <c r="C36" s="199"/>
      <c r="D36" s="104"/>
      <c r="E36" s="105" t="str">
        <f>IF(ISNUMBER($A36),VLOOKUP($A36,'L-Cod'!$A$1:$F$78,3,TRUE),"")</f>
        <v/>
      </c>
      <c r="F36" s="106">
        <f t="shared" si="0"/>
        <v>0</v>
      </c>
      <c r="G36" s="107"/>
      <c r="H36" s="108" t="str">
        <f>IF(ISNUMBER($A36),VLOOKUP($A36,'L-Cod'!$A$1:$F$78,4,TRUE),"")</f>
        <v/>
      </c>
      <c r="I36" s="109">
        <f t="shared" si="1"/>
        <v>0</v>
      </c>
      <c r="J36" s="101" t="str">
        <f>IF(ISNUMBER($A36),VLOOKUP($A36,'L-Cod'!$A$1:$F$78,5,TRUE),"")</f>
        <v/>
      </c>
      <c r="K36" s="101" t="str">
        <f>IF(ISNUMBER($A36),VLOOKUP($A36,'L-Cod'!$A$1:$F$78,6,TRUE),"")</f>
        <v/>
      </c>
      <c r="M36" s="49" t="s">
        <v>149</v>
      </c>
      <c r="N36" s="115" t="s">
        <v>148</v>
      </c>
      <c r="O36" s="334">
        <f t="shared" si="2"/>
        <v>0</v>
      </c>
      <c r="P36" s="330" t="s">
        <v>137</v>
      </c>
    </row>
    <row r="37" spans="1:17" x14ac:dyDescent="0.25">
      <c r="A37" s="197"/>
      <c r="B37" s="103" t="str">
        <f>IF(ISNUMBER($A37),VLOOKUP($A37,'L-Cod'!$A$1:$F$78,2,TRUE),"")</f>
        <v/>
      </c>
      <c r="C37" s="199"/>
      <c r="D37" s="104"/>
      <c r="E37" s="105" t="str">
        <f>IF(ISNUMBER($A37),VLOOKUP($A37,'L-Cod'!$A$1:$F$78,3,TRUE),"")</f>
        <v/>
      </c>
      <c r="F37" s="106">
        <f t="shared" si="0"/>
        <v>0</v>
      </c>
      <c r="G37" s="107"/>
      <c r="H37" s="108" t="str">
        <f>IF(ISNUMBER($A37),VLOOKUP($A37,'L-Cod'!$A$1:$F$78,4,TRUE),"")</f>
        <v/>
      </c>
      <c r="I37" s="109">
        <f t="shared" si="1"/>
        <v>0</v>
      </c>
      <c r="J37" s="101" t="str">
        <f>IF(ISNUMBER($A37),VLOOKUP($A37,'L-Cod'!$A$1:$F$78,5,TRUE),"")</f>
        <v/>
      </c>
      <c r="K37" s="101" t="str">
        <f>IF(ISNUMBER($A37),VLOOKUP($A37,'L-Cod'!$A$1:$F$78,6,TRUE),"")</f>
        <v/>
      </c>
      <c r="M37" s="49" t="s">
        <v>213</v>
      </c>
      <c r="O37" s="334">
        <f t="shared" si="2"/>
        <v>0</v>
      </c>
      <c r="P37" s="49" t="s">
        <v>141</v>
      </c>
    </row>
    <row r="38" spans="1:17" x14ac:dyDescent="0.25">
      <c r="A38" s="197"/>
      <c r="B38" s="103" t="str">
        <f>IF(ISNUMBER($A38),VLOOKUP($A38,'L-Cod'!$A$1:$F$78,2,TRUE),"")</f>
        <v/>
      </c>
      <c r="C38" s="199"/>
      <c r="D38" s="104"/>
      <c r="E38" s="105" t="str">
        <f>IF(ISNUMBER($A38),VLOOKUP($A38,'L-Cod'!$A$1:$F$78,3,TRUE),"")</f>
        <v/>
      </c>
      <c r="F38" s="106">
        <f t="shared" si="0"/>
        <v>0</v>
      </c>
      <c r="G38" s="107"/>
      <c r="H38" s="108" t="str">
        <f>IF(ISNUMBER($A38),VLOOKUP($A38,'L-Cod'!$A$1:$F$78,4,TRUE),"")</f>
        <v/>
      </c>
      <c r="I38" s="109">
        <f t="shared" si="1"/>
        <v>0</v>
      </c>
      <c r="J38" s="101" t="str">
        <f>IF(ISNUMBER($A38),VLOOKUP($A38,'L-Cod'!$A$1:$F$78,5,TRUE),"")</f>
        <v/>
      </c>
      <c r="K38" s="101" t="str">
        <f>IF(ISNUMBER($A38),VLOOKUP($A38,'L-Cod'!$A$1:$F$78,6,TRUE),"")</f>
        <v/>
      </c>
      <c r="M38" s="49" t="s">
        <v>294</v>
      </c>
      <c r="N38" s="49" t="s">
        <v>135</v>
      </c>
      <c r="O38" s="334">
        <f t="shared" si="2"/>
        <v>0</v>
      </c>
    </row>
    <row r="39" spans="1:17" x14ac:dyDescent="0.25">
      <c r="A39" s="197"/>
      <c r="B39" s="103" t="str">
        <f>IF(ISNUMBER($A39),VLOOKUP($A39,'L-Cod'!$A$1:$F$78,2,TRUE),"")</f>
        <v/>
      </c>
      <c r="C39" s="199"/>
      <c r="D39" s="104"/>
      <c r="E39" s="105" t="str">
        <f>IF(ISNUMBER($A39),VLOOKUP($A39,'L-Cod'!$A$1:$F$78,3,TRUE),"")</f>
        <v/>
      </c>
      <c r="F39" s="106">
        <f t="shared" si="0"/>
        <v>0</v>
      </c>
      <c r="G39" s="107"/>
      <c r="H39" s="108" t="str">
        <f>IF(ISNUMBER($A39),VLOOKUP($A39,'L-Cod'!$A$1:$F$78,4,TRUE),"")</f>
        <v/>
      </c>
      <c r="I39" s="109">
        <f t="shared" si="1"/>
        <v>0</v>
      </c>
      <c r="J39" s="101" t="str">
        <f>IF(ISNUMBER($A39),VLOOKUP($A39,'L-Cod'!$A$1:$F$78,5,TRUE),"")</f>
        <v/>
      </c>
      <c r="K39" s="101" t="str">
        <f>IF(ISNUMBER($A39),VLOOKUP($A39,'L-Cod'!$A$1:$F$78,6,TRUE),"")</f>
        <v/>
      </c>
      <c r="M39" s="49" t="s">
        <v>295</v>
      </c>
      <c r="N39" s="49" t="s">
        <v>292</v>
      </c>
      <c r="O39" s="334">
        <f t="shared" si="2"/>
        <v>0</v>
      </c>
    </row>
    <row r="40" spans="1:17" x14ac:dyDescent="0.25">
      <c r="A40" s="197"/>
      <c r="B40" s="103" t="str">
        <f>IF(ISNUMBER($A40),VLOOKUP($A40,'L-Cod'!$A$1:$F$78,2,TRUE),"")</f>
        <v/>
      </c>
      <c r="C40" s="199"/>
      <c r="D40" s="104"/>
      <c r="E40" s="105" t="str">
        <f>IF(ISNUMBER($A40),VLOOKUP($A40,'L-Cod'!$A$1:$F$78,3,TRUE),"")</f>
        <v/>
      </c>
      <c r="F40" s="106">
        <f t="shared" si="0"/>
        <v>0</v>
      </c>
      <c r="G40" s="107"/>
      <c r="H40" s="108" t="str">
        <f>IF(ISNUMBER($A40),VLOOKUP($A40,'L-Cod'!$A$1:$F$78,4,TRUE),"")</f>
        <v/>
      </c>
      <c r="I40" s="109">
        <f t="shared" si="1"/>
        <v>0</v>
      </c>
      <c r="J40" s="101" t="str">
        <f>IF(ISNUMBER($A40),VLOOKUP($A40,'L-Cod'!$A$1:$F$78,5,TRUE),"")</f>
        <v/>
      </c>
      <c r="K40" s="101" t="str">
        <f>IF(ISNUMBER($A40),VLOOKUP($A40,'L-Cod'!$A$1:$F$78,6,TRUE),"")</f>
        <v/>
      </c>
      <c r="M40" s="49" t="s">
        <v>214</v>
      </c>
      <c r="N40" s="49" t="s">
        <v>221</v>
      </c>
      <c r="O40" s="334">
        <f t="shared" si="2"/>
        <v>0</v>
      </c>
      <c r="P40" s="49" t="s">
        <v>139</v>
      </c>
    </row>
    <row r="41" spans="1:17" x14ac:dyDescent="0.25">
      <c r="A41" s="197"/>
      <c r="B41" s="103" t="str">
        <f>IF(ISNUMBER($A41),VLOOKUP($A41,'L-Cod'!$A$1:$F$78,2,TRUE),"")</f>
        <v/>
      </c>
      <c r="C41" s="199"/>
      <c r="D41" s="104"/>
      <c r="E41" s="105" t="str">
        <f>IF(ISNUMBER($A41),VLOOKUP($A41,'L-Cod'!$A$1:$F$78,3,TRUE),"")</f>
        <v/>
      </c>
      <c r="F41" s="106">
        <f t="shared" si="0"/>
        <v>0</v>
      </c>
      <c r="G41" s="107"/>
      <c r="H41" s="108" t="str">
        <f>IF(ISNUMBER($A41),VLOOKUP($A41,'L-Cod'!$A$1:$F$78,4,TRUE),"")</f>
        <v/>
      </c>
      <c r="I41" s="109">
        <f t="shared" si="1"/>
        <v>0</v>
      </c>
      <c r="J41" s="101" t="str">
        <f>IF(ISNUMBER($A41),VLOOKUP($A41,'L-Cod'!$A$1:$F$78,5,TRUE),"")</f>
        <v/>
      </c>
      <c r="K41" s="101" t="str">
        <f>IF(ISNUMBER($A41),VLOOKUP($A41,'L-Cod'!$A$1:$F$78,6,TRUE),"")</f>
        <v/>
      </c>
      <c r="M41" s="49" t="s">
        <v>215</v>
      </c>
      <c r="N41" s="49" t="s">
        <v>222</v>
      </c>
      <c r="O41" s="334">
        <f t="shared" si="2"/>
        <v>0</v>
      </c>
      <c r="P41" s="49" t="s">
        <v>137</v>
      </c>
    </row>
    <row r="42" spans="1:17" ht="16.5" customHeight="1" x14ac:dyDescent="0.25">
      <c r="A42" s="197"/>
      <c r="B42" s="103" t="str">
        <f>IF(ISNUMBER($A42),VLOOKUP($A42,'L-Cod'!$A$1:$F$78,2,TRUE),"")</f>
        <v/>
      </c>
      <c r="C42" s="199"/>
      <c r="D42" s="104"/>
      <c r="E42" s="105" t="str">
        <f>IF(ISNUMBER($A42),VLOOKUP($A42,'L-Cod'!$A$1:$F$78,3,TRUE),"")</f>
        <v/>
      </c>
      <c r="F42" s="106">
        <f t="shared" si="0"/>
        <v>0</v>
      </c>
      <c r="G42" s="107"/>
      <c r="H42" s="108" t="str">
        <f>IF(ISNUMBER($A42),VLOOKUP($A42,'L-Cod'!$A$1:$F$78,4,TRUE),"")</f>
        <v/>
      </c>
      <c r="I42" s="109">
        <f t="shared" si="1"/>
        <v>0</v>
      </c>
      <c r="J42" s="101" t="str">
        <f>IF(ISNUMBER($A42),VLOOKUP($A42,'L-Cod'!$A$1:$F$78,5,TRUE),"")</f>
        <v/>
      </c>
      <c r="K42" s="101" t="str">
        <f>IF(ISNUMBER($A42),VLOOKUP($A42,'L-Cod'!$A$1:$F$78,6,TRUE),"")</f>
        <v/>
      </c>
      <c r="M42" s="49" t="s">
        <v>216</v>
      </c>
      <c r="N42" s="49" t="s">
        <v>220</v>
      </c>
      <c r="O42" s="334">
        <f t="shared" si="2"/>
        <v>0</v>
      </c>
      <c r="P42" s="49" t="s">
        <v>137</v>
      </c>
    </row>
    <row r="43" spans="1:17" x14ac:dyDescent="0.25">
      <c r="A43" s="197"/>
      <c r="B43" s="103" t="str">
        <f>IF(ISNUMBER($A43),VLOOKUP($A43,'L-Cod'!$A$1:$F$78,2,TRUE),"")</f>
        <v/>
      </c>
      <c r="C43" s="199"/>
      <c r="D43" s="104"/>
      <c r="E43" s="105" t="str">
        <f>IF(ISNUMBER($A43),VLOOKUP($A43,'L-Cod'!$A$1:$F$78,3,TRUE),"")</f>
        <v/>
      </c>
      <c r="F43" s="106">
        <f t="shared" si="0"/>
        <v>0</v>
      </c>
      <c r="G43" s="107"/>
      <c r="H43" s="108" t="str">
        <f>IF(ISNUMBER($A43),VLOOKUP($A43,'L-Cod'!$A$1:$F$78,4,TRUE),"")</f>
        <v/>
      </c>
      <c r="I43" s="109">
        <f t="shared" si="1"/>
        <v>0</v>
      </c>
      <c r="J43" s="101" t="str">
        <f>IF(ISNUMBER($A43),VLOOKUP($A43,'L-Cod'!$A$1:$F$78,5,TRUE),"")</f>
        <v/>
      </c>
      <c r="K43" s="101" t="str">
        <f>IF(ISNUMBER($A43),VLOOKUP($A43,'L-Cod'!$A$1:$F$78,6,TRUE),"")</f>
        <v/>
      </c>
      <c r="M43" s="49" t="s">
        <v>305</v>
      </c>
      <c r="N43" s="49" t="s">
        <v>223</v>
      </c>
      <c r="O43" s="334">
        <f t="shared" si="2"/>
        <v>0</v>
      </c>
      <c r="P43" s="49" t="s">
        <v>137</v>
      </c>
    </row>
    <row r="44" spans="1:17" x14ac:dyDescent="0.25">
      <c r="A44" s="197"/>
      <c r="B44" s="103" t="str">
        <f>IF(ISNUMBER($A44),VLOOKUP($A44,'L-Cod'!$A$1:$F$78,2,TRUE),"")</f>
        <v/>
      </c>
      <c r="C44" s="199"/>
      <c r="D44" s="104"/>
      <c r="E44" s="105" t="str">
        <f>IF(ISNUMBER($A44),VLOOKUP($A44,'L-Cod'!$A$1:$F$78,3,TRUE),"")</f>
        <v/>
      </c>
      <c r="F44" s="106">
        <f t="shared" si="0"/>
        <v>0</v>
      </c>
      <c r="G44" s="107"/>
      <c r="H44" s="108" t="str">
        <f>IF(ISNUMBER($A44),VLOOKUP($A44,'L-Cod'!$A$1:$F$78,4,TRUE),"")</f>
        <v/>
      </c>
      <c r="I44" s="109">
        <f t="shared" si="1"/>
        <v>0</v>
      </c>
      <c r="J44" s="101" t="str">
        <f>IF(ISNUMBER($A44),VLOOKUP($A44,'L-Cod'!$A$1:$F$78,5,TRUE),"")</f>
        <v/>
      </c>
      <c r="K44" s="101" t="str">
        <f>IF(ISNUMBER($A44),VLOOKUP($A44,'L-Cod'!$A$1:$F$78,6,TRUE),"")</f>
        <v/>
      </c>
      <c r="M44" s="2" t="s">
        <v>310</v>
      </c>
      <c r="N44" s="209" t="s">
        <v>56</v>
      </c>
      <c r="O44" s="334">
        <f t="shared" si="2"/>
        <v>0</v>
      </c>
      <c r="P44" s="49" t="s">
        <v>38</v>
      </c>
    </row>
    <row r="45" spans="1:17" x14ac:dyDescent="0.25">
      <c r="A45" s="197"/>
      <c r="B45" s="103" t="str">
        <f>IF(ISNUMBER($A45),VLOOKUP($A45,'L-Cod'!$A$1:$F$78,2,TRUE),"")</f>
        <v/>
      </c>
      <c r="C45" s="199"/>
      <c r="D45" s="104"/>
      <c r="E45" s="105" t="str">
        <f>IF(ISNUMBER($A45),VLOOKUP($A45,'L-Cod'!$A$1:$F$78,3,TRUE),"")</f>
        <v/>
      </c>
      <c r="F45" s="106">
        <f t="shared" si="0"/>
        <v>0</v>
      </c>
      <c r="G45" s="107"/>
      <c r="H45" s="108" t="str">
        <f>IF(ISNUMBER($A45),VLOOKUP($A45,'L-Cod'!$A$1:$F$78,4,TRUE),"")</f>
        <v/>
      </c>
      <c r="I45" s="109">
        <f t="shared" si="1"/>
        <v>0</v>
      </c>
      <c r="J45" s="101" t="str">
        <f>IF(ISNUMBER($A45),VLOOKUP($A45,'L-Cod'!$A$1:$F$78,5,TRUE),"")</f>
        <v/>
      </c>
      <c r="K45" s="101" t="str">
        <f>IF(ISNUMBER($A45),VLOOKUP($A45,'L-Cod'!$A$1:$F$78,6,TRUE),"")</f>
        <v/>
      </c>
      <c r="M45" s="332" t="s">
        <v>311</v>
      </c>
      <c r="N45" s="209"/>
      <c r="O45" s="334">
        <f t="shared" si="2"/>
        <v>0</v>
      </c>
      <c r="Q45" s="325"/>
    </row>
    <row r="46" spans="1:17" x14ac:dyDescent="0.25">
      <c r="A46" s="197"/>
      <c r="B46" s="103" t="str">
        <f>IF(ISNUMBER($A46),VLOOKUP($A46,'L-Cod'!$A$1:$F$78,2,TRUE),"")</f>
        <v/>
      </c>
      <c r="C46" s="199"/>
      <c r="D46" s="104"/>
      <c r="E46" s="105" t="str">
        <f>IF(ISNUMBER($A46),VLOOKUP($A46,'L-Cod'!$A$1:$F$78,3,TRUE),"")</f>
        <v/>
      </c>
      <c r="F46" s="106">
        <f t="shared" si="0"/>
        <v>0</v>
      </c>
      <c r="G46" s="107"/>
      <c r="H46" s="108" t="str">
        <f>IF(ISNUMBER($A46),VLOOKUP($A46,'L-Cod'!$A$1:$F$78,4,TRUE),"")</f>
        <v/>
      </c>
      <c r="I46" s="109">
        <f t="shared" si="1"/>
        <v>0</v>
      </c>
      <c r="J46" s="101" t="str">
        <f>IF(ISNUMBER($A46),VLOOKUP($A46,'L-Cod'!$A$1:$F$78,5,TRUE),"")</f>
        <v/>
      </c>
      <c r="K46" s="101" t="str">
        <f>IF(ISNUMBER($A46),VLOOKUP($A46,'L-Cod'!$A$1:$F$78,6,TRUE),"")</f>
        <v/>
      </c>
      <c r="M46" s="2" t="s">
        <v>283</v>
      </c>
      <c r="N46" s="114" t="s">
        <v>136</v>
      </c>
      <c r="O46" s="334">
        <f>SUMIF($K$11:$K$59,N46,$I$11:$I$59)</f>
        <v>0</v>
      </c>
    </row>
    <row r="47" spans="1:17" x14ac:dyDescent="0.25">
      <c r="A47" s="197"/>
      <c r="B47" s="103" t="str">
        <f>IF(ISNUMBER($A47),VLOOKUP($A47,'L-Cod'!$A$1:$F$78,2,TRUE),"")</f>
        <v/>
      </c>
      <c r="C47" s="199"/>
      <c r="D47" s="104"/>
      <c r="E47" s="105" t="str">
        <f>IF(ISNUMBER($A47),VLOOKUP($A47,'L-Cod'!$A$1:$F$78,3,TRUE),"")</f>
        <v/>
      </c>
      <c r="F47" s="106">
        <f t="shared" si="0"/>
        <v>0</v>
      </c>
      <c r="G47" s="107"/>
      <c r="H47" s="108" t="str">
        <f>IF(ISNUMBER($A47),VLOOKUP($A47,'L-Cod'!$A$1:$F$78,4,TRUE),"")</f>
        <v/>
      </c>
      <c r="I47" s="109">
        <f t="shared" si="1"/>
        <v>0</v>
      </c>
      <c r="J47" s="101" t="str">
        <f>IF(ISNUMBER($A47),VLOOKUP($A47,'L-Cod'!$A$1:$F$78,5,TRUE),"")</f>
        <v/>
      </c>
      <c r="K47" s="101" t="str">
        <f>IF(ISNUMBER($A47),VLOOKUP($A47,'L-Cod'!$A$1:$F$78,6,TRUE),"")</f>
        <v/>
      </c>
      <c r="M47" s="49" t="s">
        <v>121</v>
      </c>
      <c r="N47" s="49" t="s">
        <v>131</v>
      </c>
      <c r="O47" s="334">
        <f>SUMIF($K$11:$K$59,N47,$I$11:$I$59)</f>
        <v>0</v>
      </c>
      <c r="P47" s="49" t="s">
        <v>314</v>
      </c>
    </row>
    <row r="48" spans="1:17" x14ac:dyDescent="0.25">
      <c r="A48" s="197"/>
      <c r="B48" s="284" t="str">
        <f>IF(ISNUMBER($A48),VLOOKUP($A48,'L-Cod'!$A$1:$F$78,2,TRUE),"")</f>
        <v/>
      </c>
      <c r="C48" s="199"/>
      <c r="D48" s="110"/>
      <c r="E48" s="285" t="str">
        <f>IF(ISNUMBER($A48),VLOOKUP($A48,'L-Cod'!$A$1:$F$78,3,TRUE),"")</f>
        <v/>
      </c>
      <c r="F48" s="106">
        <f t="shared" si="0"/>
        <v>0</v>
      </c>
      <c r="G48" s="107"/>
      <c r="H48" s="108" t="str">
        <f>IF(ISNUMBER($A48),VLOOKUP($A48,'L-Cod'!$A$1:$F$78,4,TRUE),"")</f>
        <v/>
      </c>
      <c r="I48" s="109">
        <f t="shared" si="1"/>
        <v>0</v>
      </c>
      <c r="J48" s="286" t="str">
        <f>IF(ISNUMBER($A48),VLOOKUP($A48,'L-Cod'!$A$1:$F$78,5,TRUE),"")</f>
        <v/>
      </c>
      <c r="K48" s="286" t="str">
        <f>IF(ISNUMBER($A48),VLOOKUP($A48,'L-Cod'!$A$1:$F$78,6,TRUE),"")</f>
        <v/>
      </c>
      <c r="M48" s="49" t="s">
        <v>122</v>
      </c>
      <c r="N48" s="114" t="s">
        <v>132</v>
      </c>
      <c r="O48" s="334">
        <f t="shared" ref="O48:O55" si="3">SUMIF($K$11:$K$59,N48,$I$11:$I$59)</f>
        <v>0</v>
      </c>
      <c r="P48" s="49" t="s">
        <v>314</v>
      </c>
    </row>
    <row r="49" spans="1:18" x14ac:dyDescent="0.25">
      <c r="A49" s="197"/>
      <c r="B49" s="284" t="str">
        <f>IF(ISNUMBER($A49),VLOOKUP($A49,'L-Cod'!$A$1:$F$78,2,TRUE),"")</f>
        <v/>
      </c>
      <c r="C49" s="199"/>
      <c r="D49" s="174"/>
      <c r="E49" s="285" t="str">
        <f>IF(ISNUMBER($A49),VLOOKUP($A49,'L-Cod'!$A$1:$F$78,3,TRUE),"")</f>
        <v/>
      </c>
      <c r="F49" s="106">
        <f t="shared" si="0"/>
        <v>0</v>
      </c>
      <c r="H49" s="108" t="str">
        <f>IF(ISNUMBER($A49),VLOOKUP($A49,'L-Cod'!$A$1:$F$78,4,TRUE),"")</f>
        <v/>
      </c>
      <c r="I49" s="109">
        <f t="shared" si="1"/>
        <v>0</v>
      </c>
      <c r="J49" s="286" t="str">
        <f>IF(ISNUMBER($A49),VLOOKUP($A49,'L-Cod'!$A$1:$F$78,5,TRUE),"")</f>
        <v/>
      </c>
      <c r="K49" s="286" t="str">
        <f>IF(ISNUMBER($A49),VLOOKUP($A49,'L-Cod'!$A$1:$F$78,6,TRUE),"")</f>
        <v/>
      </c>
      <c r="M49" s="49" t="s">
        <v>130</v>
      </c>
      <c r="N49" s="114" t="s">
        <v>134</v>
      </c>
      <c r="O49" s="334">
        <f t="shared" si="3"/>
        <v>0</v>
      </c>
      <c r="P49" s="49" t="s">
        <v>314</v>
      </c>
    </row>
    <row r="50" spans="1:18" x14ac:dyDescent="0.25">
      <c r="A50" s="197"/>
      <c r="B50" s="284" t="str">
        <f>IF(ISNUMBER($A50),VLOOKUP($A50,'L-Cod'!$A$1:$F$78,2,TRUE),"")</f>
        <v/>
      </c>
      <c r="C50" s="199"/>
      <c r="D50" s="174"/>
      <c r="E50" s="285" t="str">
        <f>IF(ISNUMBER($A50),VLOOKUP($A50,'L-Cod'!$A$1:$F$78,3,TRUE),"")</f>
        <v/>
      </c>
      <c r="F50" s="106">
        <f t="shared" si="0"/>
        <v>0</v>
      </c>
      <c r="H50" s="108" t="str">
        <f>IF(ISNUMBER($A50),VLOOKUP($A50,'L-Cod'!$A$1:$F$78,4,TRUE),"")</f>
        <v/>
      </c>
      <c r="I50" s="109">
        <f t="shared" si="1"/>
        <v>0</v>
      </c>
      <c r="J50" s="286" t="str">
        <f>IF(ISNUMBER($A50),VLOOKUP($A50,'L-Cod'!$A$1:$F$78,5,TRUE),"")</f>
        <v/>
      </c>
      <c r="K50" s="286" t="str">
        <f>IF(ISNUMBER($A50),VLOOKUP($A50,'L-Cod'!$A$1:$F$78,6,TRUE),"")</f>
        <v/>
      </c>
      <c r="M50" s="49" t="s">
        <v>123</v>
      </c>
      <c r="N50" s="114" t="s">
        <v>133</v>
      </c>
      <c r="O50" s="334">
        <f t="shared" si="3"/>
        <v>0</v>
      </c>
      <c r="P50" s="49" t="s">
        <v>314</v>
      </c>
    </row>
    <row r="51" spans="1:18" ht="15.75" thickBot="1" x14ac:dyDescent="0.3">
      <c r="A51" s="289"/>
      <c r="B51" s="290" t="str">
        <f>IF(ISNUMBER($A51),VLOOKUP($A51,'L-Cod'!$A$1:$F$78,2,TRUE),"")</f>
        <v/>
      </c>
      <c r="C51" s="291"/>
      <c r="D51" s="292"/>
      <c r="E51" s="293" t="str">
        <f>IF(ISNUMBER($A51),VLOOKUP($A51,'L-Cod'!$A$1:$F$78,3,TRUE),"")</f>
        <v/>
      </c>
      <c r="F51" s="294">
        <f t="shared" si="0"/>
        <v>0</v>
      </c>
      <c r="G51" s="295"/>
      <c r="H51" s="108" t="str">
        <f>IF(ISNUMBER($A51),VLOOKUP($A51,'L-Cod'!$A$1:$F$78,4,TRUE),"")</f>
        <v/>
      </c>
      <c r="I51" s="109">
        <f t="shared" si="1"/>
        <v>0</v>
      </c>
      <c r="J51" s="286" t="str">
        <f>IF(ISNUMBER($A51),VLOOKUP($A51,'L-Cod'!$A$1:$F$78,5,TRUE),"")</f>
        <v/>
      </c>
      <c r="K51" s="286" t="str">
        <f>IF(ISNUMBER($A51),VLOOKUP($A51,'L-Cod'!$A$1:$F$78,6,TRUE),"")</f>
        <v/>
      </c>
      <c r="L51" s="43"/>
      <c r="M51" s="2" t="s">
        <v>119</v>
      </c>
      <c r="N51" s="332" t="s">
        <v>293</v>
      </c>
      <c r="O51" s="334">
        <f t="shared" si="3"/>
        <v>0</v>
      </c>
      <c r="P51" s="49" t="s">
        <v>314</v>
      </c>
      <c r="Q51" s="43"/>
      <c r="R51" s="43"/>
    </row>
    <row r="52" spans="1:18" ht="15.75" thickTop="1" x14ac:dyDescent="0.25">
      <c r="B52" s="170"/>
      <c r="C52" s="170"/>
      <c r="D52" s="186"/>
      <c r="E52" s="248"/>
      <c r="F52" s="350"/>
      <c r="G52" s="350"/>
      <c r="H52" s="43"/>
      <c r="I52" s="43"/>
      <c r="J52" s="43"/>
      <c r="K52" s="43"/>
      <c r="L52" s="43"/>
      <c r="M52" s="2" t="s">
        <v>120</v>
      </c>
      <c r="N52" s="332" t="s">
        <v>291</v>
      </c>
      <c r="O52" s="334">
        <f t="shared" si="3"/>
        <v>0</v>
      </c>
      <c r="P52" s="49" t="s">
        <v>314</v>
      </c>
      <c r="Q52" s="43"/>
      <c r="R52" s="43"/>
    </row>
    <row r="53" spans="1:18" x14ac:dyDescent="0.25">
      <c r="B53" s="169"/>
      <c r="C53" s="341"/>
      <c r="D53" s="341"/>
      <c r="E53" s="169"/>
      <c r="F53" s="171"/>
      <c r="G53" s="169"/>
      <c r="H53" s="43"/>
      <c r="I53" s="43"/>
      <c r="J53" s="43"/>
      <c r="K53" s="43"/>
      <c r="L53" s="43"/>
      <c r="M53" s="2" t="s">
        <v>21</v>
      </c>
      <c r="N53" s="332" t="s">
        <v>289</v>
      </c>
      <c r="O53" s="334">
        <f t="shared" si="3"/>
        <v>0</v>
      </c>
      <c r="P53" s="49" t="s">
        <v>314</v>
      </c>
      <c r="Q53" s="43"/>
      <c r="R53" s="43"/>
    </row>
    <row r="54" spans="1:18" x14ac:dyDescent="0.25">
      <c r="B54" s="169"/>
      <c r="C54" s="341"/>
      <c r="D54" s="341"/>
      <c r="E54" s="169"/>
      <c r="F54" s="171"/>
      <c r="G54" s="169"/>
      <c r="H54" s="43"/>
      <c r="I54" s="43"/>
      <c r="J54" s="43"/>
      <c r="K54" s="43"/>
      <c r="L54" s="43"/>
      <c r="M54" s="2" t="s">
        <v>197</v>
      </c>
      <c r="N54" s="332" t="s">
        <v>290</v>
      </c>
      <c r="O54" s="334">
        <f t="shared" si="3"/>
        <v>0</v>
      </c>
      <c r="P54" s="49" t="s">
        <v>314</v>
      </c>
      <c r="Q54" s="43"/>
      <c r="R54" s="43"/>
    </row>
    <row r="55" spans="1:18" x14ac:dyDescent="0.25">
      <c r="B55" s="169"/>
      <c r="C55" s="341"/>
      <c r="D55" s="341"/>
      <c r="E55" s="169"/>
      <c r="F55" s="171"/>
      <c r="G55" s="169"/>
      <c r="H55" s="43"/>
      <c r="I55" s="43"/>
      <c r="J55" s="43"/>
      <c r="K55" s="43"/>
      <c r="L55" s="43"/>
      <c r="M55" s="2" t="s">
        <v>197</v>
      </c>
      <c r="N55" s="332" t="s">
        <v>290</v>
      </c>
      <c r="O55" s="334">
        <f t="shared" si="3"/>
        <v>0</v>
      </c>
      <c r="Q55" s="43"/>
      <c r="R55" s="43"/>
    </row>
    <row r="56" spans="1:18" x14ac:dyDescent="0.25">
      <c r="B56" s="169"/>
      <c r="C56" s="341"/>
      <c r="D56" s="341"/>
      <c r="E56" s="169"/>
      <c r="F56" s="171"/>
      <c r="G56" s="169"/>
      <c r="H56" s="43"/>
      <c r="I56" s="43"/>
      <c r="J56" s="43"/>
      <c r="K56" s="43"/>
      <c r="L56" s="43"/>
      <c r="P56" s="43"/>
      <c r="Q56" s="43"/>
      <c r="R56" s="43"/>
    </row>
    <row r="57" spans="1:18" x14ac:dyDescent="0.25">
      <c r="B57" s="169"/>
      <c r="C57" s="341"/>
      <c r="D57" s="341"/>
      <c r="E57" s="169"/>
      <c r="F57" s="171"/>
      <c r="G57" s="169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</row>
    <row r="58" spans="1:18" x14ac:dyDescent="0.25">
      <c r="B58" s="169"/>
      <c r="C58" s="341"/>
      <c r="D58" s="341"/>
      <c r="E58" s="169"/>
      <c r="F58" s="171"/>
      <c r="G58" s="169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</row>
    <row r="59" spans="1:18" x14ac:dyDescent="0.25">
      <c r="B59" s="92"/>
      <c r="C59" s="92"/>
      <c r="D59" s="348"/>
      <c r="E59" s="348"/>
      <c r="F59" s="172"/>
      <c r="G59" s="92"/>
    </row>
  </sheetData>
  <sheetProtection algorithmName="SHA-512" hashValue="5PalbhNStj90KiGQTX6VSKJNphqOB3K2X9oTb2nbp81A0z8yH/yLUQ8BBUJFfvDQaCM5AwA3wD9DluHcJpeO9Q==" saltValue="tLlFS+dBDpYRian9X+NKVw==" spinCount="100000" sheet="1" objects="1" scenarios="1"/>
  <mergeCells count="22">
    <mergeCell ref="H5:I5"/>
    <mergeCell ref="C6:D6"/>
    <mergeCell ref="C1:D1"/>
    <mergeCell ref="C2:D2"/>
    <mergeCell ref="C3:D3"/>
    <mergeCell ref="C5:D5"/>
    <mergeCell ref="C57:D57"/>
    <mergeCell ref="C58:D58"/>
    <mergeCell ref="D59:E59"/>
    <mergeCell ref="C4:D4"/>
    <mergeCell ref="F52:G52"/>
    <mergeCell ref="C53:D53"/>
    <mergeCell ref="C54:D54"/>
    <mergeCell ref="C55:D55"/>
    <mergeCell ref="C56:D56"/>
    <mergeCell ref="M7:N7"/>
    <mergeCell ref="M8:N8"/>
    <mergeCell ref="M2:N2"/>
    <mergeCell ref="M3:N3"/>
    <mergeCell ref="M4:N4"/>
    <mergeCell ref="M5:N5"/>
    <mergeCell ref="M6:N6"/>
  </mergeCells>
  <conditionalFormatting sqref="O11:O32 O35:O55">
    <cfRule type="cellIs" dxfId="10" priority="3" operator="greaterThan">
      <formula>0</formula>
    </cfRule>
  </conditionalFormatting>
  <conditionalFormatting sqref="O48">
    <cfRule type="cellIs" dxfId="9" priority="2" operator="greaterThan">
      <formula>0</formula>
    </cfRule>
  </conditionalFormatting>
  <conditionalFormatting sqref="O47">
    <cfRule type="cellIs" dxfId="8" priority="1" operator="greaterThan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9"/>
  <sheetViews>
    <sheetView zoomScale="85" zoomScaleNormal="85" workbookViewId="0">
      <selection activeCell="C11" sqref="C11"/>
    </sheetView>
  </sheetViews>
  <sheetFormatPr baseColWidth="10" defaultColWidth="11.42578125" defaultRowHeight="15" x14ac:dyDescent="0.25"/>
  <cols>
    <col min="1" max="1" width="11.42578125" style="49"/>
    <col min="2" max="2" width="30.42578125" style="49" customWidth="1"/>
    <col min="3" max="3" width="5.28515625" style="49" customWidth="1"/>
    <col min="4" max="4" width="8.7109375" style="49" customWidth="1"/>
    <col min="5" max="5" width="8.28515625" style="49" customWidth="1"/>
    <col min="6" max="6" width="11.42578125" style="49"/>
    <col min="7" max="7" width="7.7109375" style="49" customWidth="1"/>
    <col min="8" max="8" width="7.85546875" style="49" customWidth="1"/>
    <col min="9" max="9" width="11.28515625" style="49" customWidth="1"/>
    <col min="10" max="10" width="4.140625" style="49" customWidth="1"/>
    <col min="11" max="11" width="7.5703125" style="49" customWidth="1"/>
    <col min="12" max="12" width="5.7109375" style="49" customWidth="1"/>
    <col min="13" max="13" width="29.5703125" style="49" bestFit="1" customWidth="1"/>
    <col min="14" max="14" width="3.85546875" style="49" customWidth="1"/>
    <col min="15" max="15" width="7.85546875" style="49" customWidth="1"/>
    <col min="16" max="16" width="3.5703125" style="49" customWidth="1"/>
    <col min="17" max="17" width="3" style="49" customWidth="1"/>
    <col min="18" max="18" width="8.5703125" style="49" customWidth="1"/>
    <col min="19" max="19" width="11.42578125" style="49"/>
    <col min="20" max="20" width="4.85546875" style="49" customWidth="1"/>
    <col min="21" max="21" width="7" style="49" customWidth="1"/>
    <col min="22" max="22" width="4.28515625" style="49" customWidth="1"/>
    <col min="23" max="16384" width="11.42578125" style="49"/>
  </cols>
  <sheetData>
    <row r="1" spans="1:21" ht="15.75" thickBot="1" x14ac:dyDescent="0.3">
      <c r="A1" s="64" t="s">
        <v>24</v>
      </c>
      <c r="B1" s="86"/>
      <c r="C1" s="360" t="s">
        <v>25</v>
      </c>
      <c r="D1" s="360"/>
      <c r="E1" s="65" t="s">
        <v>6</v>
      </c>
      <c r="F1" s="42">
        <f>SUMIF($J$11:$J$51,E1,$F$11:$F$51)</f>
        <v>0</v>
      </c>
      <c r="H1" s="94" t="s">
        <v>143</v>
      </c>
      <c r="I1" s="94"/>
      <c r="K1" s="72">
        <f>mi!K4</f>
        <v>2.5</v>
      </c>
      <c r="L1" s="43"/>
      <c r="M1" s="257" t="s">
        <v>267</v>
      </c>
      <c r="N1" s="260"/>
      <c r="O1" s="252" t="s">
        <v>199</v>
      </c>
      <c r="P1" s="43"/>
      <c r="Q1" s="43"/>
      <c r="R1" s="43"/>
    </row>
    <row r="2" spans="1:21" x14ac:dyDescent="0.25">
      <c r="A2" s="64" t="s">
        <v>26</v>
      </c>
      <c r="B2" s="168"/>
      <c r="C2" s="342" t="s">
        <v>27</v>
      </c>
      <c r="D2" s="342"/>
      <c r="E2" s="65" t="s">
        <v>10</v>
      </c>
      <c r="F2" s="42">
        <f>SUMIF($J$11:$J$51,E2,$F$11:$F$51)</f>
        <v>0</v>
      </c>
      <c r="H2" s="94" t="s">
        <v>144</v>
      </c>
      <c r="I2" s="94"/>
      <c r="K2" s="72">
        <f>O11</f>
        <v>0</v>
      </c>
      <c r="L2" s="43"/>
      <c r="M2" s="347"/>
      <c r="N2" s="347"/>
      <c r="O2" s="179"/>
      <c r="P2" s="43"/>
      <c r="Q2" s="43"/>
      <c r="R2" s="43"/>
    </row>
    <row r="3" spans="1:21" x14ac:dyDescent="0.25">
      <c r="A3" s="64" t="s">
        <v>28</v>
      </c>
      <c r="B3" s="44"/>
      <c r="C3" s="342" t="s">
        <v>29</v>
      </c>
      <c r="D3" s="342"/>
      <c r="E3" s="65"/>
      <c r="F3" s="45">
        <f>ROUNDUP(F1+F2,0)/10</f>
        <v>0</v>
      </c>
      <c r="H3" s="94" t="s">
        <v>145</v>
      </c>
      <c r="I3" s="94"/>
      <c r="K3" s="72">
        <f>K1+K2</f>
        <v>2.5</v>
      </c>
      <c r="L3" s="43"/>
      <c r="M3" s="343"/>
      <c r="N3" s="343"/>
      <c r="O3" s="181"/>
      <c r="P3" s="43"/>
      <c r="Q3" s="43"/>
      <c r="R3" s="43"/>
    </row>
    <row r="4" spans="1:21" x14ac:dyDescent="0.25">
      <c r="A4" s="64" t="s">
        <v>57</v>
      </c>
      <c r="B4" s="48">
        <f>mi!B9</f>
        <v>15.5</v>
      </c>
      <c r="C4" s="342" t="s">
        <v>33</v>
      </c>
      <c r="D4" s="342"/>
      <c r="E4" s="67"/>
      <c r="F4" s="45">
        <f>O8</f>
        <v>0</v>
      </c>
      <c r="H4" s="94" t="s">
        <v>146</v>
      </c>
      <c r="I4" s="94"/>
      <c r="K4" s="72">
        <f>K3</f>
        <v>2.5</v>
      </c>
      <c r="L4" s="43"/>
      <c r="M4" s="343"/>
      <c r="N4" s="343"/>
      <c r="O4" s="181"/>
      <c r="P4" s="43"/>
      <c r="Q4" s="43"/>
      <c r="R4" s="43"/>
    </row>
    <row r="5" spans="1:21" x14ac:dyDescent="0.25">
      <c r="A5" s="49" t="s">
        <v>41</v>
      </c>
      <c r="B5" s="47">
        <f>F1+F2</f>
        <v>0</v>
      </c>
      <c r="C5" s="342"/>
      <c r="D5" s="342"/>
      <c r="E5" s="65"/>
      <c r="F5" s="42"/>
      <c r="H5" s="349"/>
      <c r="I5" s="349"/>
      <c r="J5" s="43"/>
      <c r="K5" s="43"/>
      <c r="L5" s="43"/>
      <c r="M5" s="343"/>
      <c r="N5" s="343"/>
      <c r="O5" s="181"/>
      <c r="P5" s="43"/>
      <c r="Q5" s="43"/>
      <c r="R5" s="43"/>
    </row>
    <row r="6" spans="1:21" x14ac:dyDescent="0.25">
      <c r="A6" s="49" t="s">
        <v>118</v>
      </c>
      <c r="B6" s="48">
        <f>B4+B5</f>
        <v>15.5</v>
      </c>
      <c r="C6" s="342"/>
      <c r="D6" s="342"/>
      <c r="E6" s="66"/>
      <c r="F6" s="42"/>
      <c r="H6" s="43"/>
      <c r="I6" s="43"/>
      <c r="J6" s="43"/>
      <c r="K6" s="43"/>
      <c r="L6" s="43"/>
      <c r="M6" s="343"/>
      <c r="N6" s="343"/>
      <c r="O6" s="181"/>
      <c r="P6" s="43"/>
      <c r="Q6" s="43"/>
      <c r="R6" s="43"/>
    </row>
    <row r="7" spans="1:21" ht="15.75" thickBot="1" x14ac:dyDescent="0.3">
      <c r="A7" s="64" t="s">
        <v>82</v>
      </c>
      <c r="B7" s="48">
        <f>F4</f>
        <v>0</v>
      </c>
      <c r="H7" s="43"/>
      <c r="I7" s="43"/>
      <c r="J7" s="43"/>
      <c r="K7" s="43"/>
      <c r="L7" s="43"/>
      <c r="M7" s="343"/>
      <c r="N7" s="343"/>
      <c r="O7" s="181"/>
      <c r="P7" s="43"/>
      <c r="Q7" s="43"/>
      <c r="R7" s="43"/>
    </row>
    <row r="8" spans="1:21" x14ac:dyDescent="0.25">
      <c r="A8" s="64" t="s">
        <v>32</v>
      </c>
      <c r="B8" s="46"/>
      <c r="H8" s="43"/>
      <c r="I8" s="43"/>
      <c r="J8" s="43"/>
      <c r="K8" s="43"/>
      <c r="L8" s="43"/>
      <c r="M8" s="359" t="s">
        <v>40</v>
      </c>
      <c r="N8" s="359"/>
      <c r="O8" s="179">
        <f>(SUM(O2:O7))</f>
        <v>0</v>
      </c>
      <c r="P8" s="43"/>
      <c r="Q8" s="43"/>
      <c r="R8" s="43"/>
    </row>
    <row r="9" spans="1:21" ht="15.75" thickBot="1" x14ac:dyDescent="0.3">
      <c r="A9" s="64" t="s">
        <v>31</v>
      </c>
      <c r="B9" s="47">
        <f>SUM(B6-(B7+B8))</f>
        <v>15.5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21" ht="33" thickTop="1" thickBot="1" x14ac:dyDescent="0.3">
      <c r="A10" s="87" t="s">
        <v>0</v>
      </c>
      <c r="B10" s="68" t="s">
        <v>1</v>
      </c>
      <c r="C10" s="69" t="s">
        <v>34</v>
      </c>
      <c r="D10" s="69" t="s">
        <v>35</v>
      </c>
      <c r="E10" s="69" t="s">
        <v>2</v>
      </c>
      <c r="F10" s="70" t="s">
        <v>36</v>
      </c>
      <c r="H10" s="118" t="s">
        <v>52</v>
      </c>
      <c r="I10" s="118" t="s">
        <v>97</v>
      </c>
      <c r="J10" s="118" t="s">
        <v>37</v>
      </c>
      <c r="K10" s="119" t="s">
        <v>38</v>
      </c>
      <c r="L10" s="43"/>
      <c r="M10" s="43"/>
      <c r="O10" s="71" t="s">
        <v>112</v>
      </c>
      <c r="R10" s="83"/>
    </row>
    <row r="11" spans="1:21" x14ac:dyDescent="0.25">
      <c r="A11" s="198"/>
      <c r="B11" s="103" t="str">
        <f>IF(ISNUMBER($A11),VLOOKUP($A11,'L-Cod'!$A$1:$F$78,2,TRUE),"")</f>
        <v/>
      </c>
      <c r="C11" s="59"/>
      <c r="D11" s="59"/>
      <c r="E11" s="105" t="str">
        <f>IF(ISNUMBER($A11),VLOOKUP($A11,'L-Cod'!$A$1:$F$78,3,TRUE),"")</f>
        <v/>
      </c>
      <c r="F11" s="60">
        <f t="shared" ref="F11:F51" si="0">IF(ISNUMBER($A11),(C11)*E11,0)</f>
        <v>0</v>
      </c>
      <c r="G11" s="61"/>
      <c r="H11" s="108" t="str">
        <f>IF(ISNUMBER($A11),VLOOKUP($A11,'L-Cod'!$A$1:$F$78,4,TRUE),"")</f>
        <v/>
      </c>
      <c r="I11" s="62">
        <f t="shared" ref="I11:I51" si="1">IF(ISNUMBER($A11),(C11+D11)*H11,0)</f>
        <v>0</v>
      </c>
      <c r="J11" s="101" t="str">
        <f>IF(ISNUMBER($A11),VLOOKUP($A11,'L-Cod'!$A$1:$F$78,5,TRUE),"")</f>
        <v/>
      </c>
      <c r="K11" s="101" t="str">
        <f>IF(ISNUMBER($A11),VLOOKUP($A11,'L-Cod'!$A$1:$F$78,6,TRUE),"")</f>
        <v/>
      </c>
      <c r="L11" s="61"/>
      <c r="M11" s="318" t="s">
        <v>63</v>
      </c>
      <c r="N11" s="314" t="s">
        <v>7</v>
      </c>
      <c r="O11" s="334">
        <f>SUMIF($K$11:$K$59,N11,$I$11:$I$59)</f>
        <v>0</v>
      </c>
      <c r="P11" s="92" t="s">
        <v>38</v>
      </c>
      <c r="Q11" s="92"/>
      <c r="U11" s="72"/>
    </row>
    <row r="12" spans="1:21" x14ac:dyDescent="0.25">
      <c r="A12" s="197"/>
      <c r="B12" s="103" t="str">
        <f>IF(ISNUMBER($A12),VLOOKUP($A12,'L-Cod'!$A$1:$F$78,2,TRUE),"")</f>
        <v/>
      </c>
      <c r="C12" s="199"/>
      <c r="D12" s="104"/>
      <c r="E12" s="105" t="str">
        <f>IF(ISNUMBER($A12),VLOOKUP($A12,'L-Cod'!$A$1:$F$78,3,TRUE),"")</f>
        <v/>
      </c>
      <c r="F12" s="106">
        <f t="shared" si="0"/>
        <v>0</v>
      </c>
      <c r="G12" s="107"/>
      <c r="H12" s="108" t="str">
        <f>IF(ISNUMBER($A12),VLOOKUP($A12,'L-Cod'!$A$1:$F$78,4,TRUE),"")</f>
        <v/>
      </c>
      <c r="I12" s="109">
        <f t="shared" si="1"/>
        <v>0</v>
      </c>
      <c r="J12" s="101" t="str">
        <f>IF(ISNUMBER($A12),VLOOKUP($A12,'L-Cod'!$A$1:$F$78,5,TRUE),"")</f>
        <v/>
      </c>
      <c r="K12" s="101" t="str">
        <f>IF(ISNUMBER($A12),VLOOKUP($A12,'L-Cod'!$A$1:$F$78,6,TRUE),"")</f>
        <v/>
      </c>
      <c r="M12" s="331" t="s">
        <v>30</v>
      </c>
      <c r="N12" s="49" t="s">
        <v>14</v>
      </c>
      <c r="O12" s="334">
        <f t="shared" ref="O12:O45" si="2">SUMIF($K$11:$K$59,N12,$I$11:$I$59)</f>
        <v>0</v>
      </c>
      <c r="P12" s="49" t="s">
        <v>38</v>
      </c>
      <c r="U12" s="72"/>
    </row>
    <row r="13" spans="1:21" x14ac:dyDescent="0.25">
      <c r="A13" s="197"/>
      <c r="B13" s="103" t="str">
        <f>IF(ISNUMBER($A13),VLOOKUP($A13,'L-Cod'!$A$1:$F$78,2,TRUE),"")</f>
        <v/>
      </c>
      <c r="C13" s="199"/>
      <c r="D13" s="104"/>
      <c r="E13" s="105" t="str">
        <f>IF(ISNUMBER($A13),VLOOKUP($A13,'L-Cod'!$A$1:$F$78,3,TRUE),"")</f>
        <v/>
      </c>
      <c r="F13" s="106">
        <f t="shared" si="0"/>
        <v>0</v>
      </c>
      <c r="G13" s="107"/>
      <c r="H13" s="108" t="str">
        <f>IF(ISNUMBER($A13),VLOOKUP($A13,'L-Cod'!$A$1:$F$78,4,TRUE),"")</f>
        <v/>
      </c>
      <c r="I13" s="109">
        <f t="shared" si="1"/>
        <v>0</v>
      </c>
      <c r="J13" s="101" t="str">
        <f>IF(ISNUMBER($A13),VLOOKUP($A13,'L-Cod'!$A$1:$F$78,5,TRUE),"")</f>
        <v/>
      </c>
      <c r="K13" s="101" t="str">
        <f>IF(ISNUMBER($A13),VLOOKUP($A13,'L-Cod'!$A$1:$F$78,6,TRUE),"")</f>
        <v/>
      </c>
      <c r="M13" s="330" t="s">
        <v>83</v>
      </c>
      <c r="N13" s="49" t="s">
        <v>58</v>
      </c>
      <c r="O13" s="334">
        <f t="shared" si="2"/>
        <v>0</v>
      </c>
      <c r="P13" s="49" t="s">
        <v>137</v>
      </c>
      <c r="U13" s="72"/>
    </row>
    <row r="14" spans="1:21" x14ac:dyDescent="0.25">
      <c r="A14" s="197"/>
      <c r="B14" s="103" t="str">
        <f>IF(ISNUMBER($A14),VLOOKUP($A14,'L-Cod'!$A$1:$F$78,2,TRUE),"")</f>
        <v/>
      </c>
      <c r="C14" s="199"/>
      <c r="D14" s="104"/>
      <c r="E14" s="105" t="str">
        <f>IF(ISNUMBER($A14),VLOOKUP($A14,'L-Cod'!$A$1:$F$78,3,TRUE),"")</f>
        <v/>
      </c>
      <c r="F14" s="106">
        <f t="shared" si="0"/>
        <v>0</v>
      </c>
      <c r="G14" s="107"/>
      <c r="H14" s="108" t="str">
        <f>IF(ISNUMBER($A14),VLOOKUP($A14,'L-Cod'!$A$1:$F$78,4,TRUE),"")</f>
        <v/>
      </c>
      <c r="I14" s="109">
        <f t="shared" si="1"/>
        <v>0</v>
      </c>
      <c r="J14" s="101" t="str">
        <f>IF(ISNUMBER($A14),VLOOKUP($A14,'L-Cod'!$A$1:$F$78,5,TRUE),"")</f>
        <v/>
      </c>
      <c r="K14" s="101" t="str">
        <f>IF(ISNUMBER($A14),VLOOKUP($A14,'L-Cod'!$A$1:$F$78,6,TRUE),"")</f>
        <v/>
      </c>
      <c r="M14" s="330" t="s">
        <v>84</v>
      </c>
      <c r="N14" s="49" t="s">
        <v>59</v>
      </c>
      <c r="O14" s="334">
        <f t="shared" si="2"/>
        <v>0</v>
      </c>
      <c r="P14" s="49" t="s">
        <v>137</v>
      </c>
      <c r="U14" s="72"/>
    </row>
    <row r="15" spans="1:21" x14ac:dyDescent="0.25">
      <c r="A15" s="197"/>
      <c r="B15" s="103" t="str">
        <f>IF(ISNUMBER($A15),VLOOKUP($A15,'L-Cod'!$A$1:$F$78,2,TRUE),"")</f>
        <v/>
      </c>
      <c r="C15" s="199"/>
      <c r="D15" s="104"/>
      <c r="E15" s="105" t="str">
        <f>IF(ISNUMBER($A15),VLOOKUP($A15,'L-Cod'!$A$1:$F$78,3,TRUE),"")</f>
        <v/>
      </c>
      <c r="F15" s="106">
        <f t="shared" si="0"/>
        <v>0</v>
      </c>
      <c r="G15" s="107"/>
      <c r="H15" s="108" t="str">
        <f>IF(ISNUMBER($A15),VLOOKUP($A15,'L-Cod'!$A$1:$F$78,4,TRUE),"")</f>
        <v/>
      </c>
      <c r="I15" s="109">
        <f t="shared" si="1"/>
        <v>0</v>
      </c>
      <c r="J15" s="101" t="str">
        <f>IF(ISNUMBER($A15),VLOOKUP($A15,'L-Cod'!$A$1:$F$78,5,TRUE),"")</f>
        <v/>
      </c>
      <c r="K15" s="101" t="str">
        <f>IF(ISNUMBER($A15),VLOOKUP($A15,'L-Cod'!$A$1:$F$78,6,TRUE),"")</f>
        <v/>
      </c>
      <c r="M15" s="330" t="s">
        <v>85</v>
      </c>
      <c r="N15" s="49" t="s">
        <v>60</v>
      </c>
      <c r="O15" s="334">
        <f t="shared" si="2"/>
        <v>0</v>
      </c>
      <c r="P15" s="49" t="s">
        <v>38</v>
      </c>
      <c r="U15" s="72"/>
    </row>
    <row r="16" spans="1:21" x14ac:dyDescent="0.25">
      <c r="A16" s="197"/>
      <c r="B16" s="103" t="str">
        <f>IF(ISNUMBER($A16),VLOOKUP($A16,'L-Cod'!$A$1:$F$78,2,TRUE),"")</f>
        <v/>
      </c>
      <c r="C16" s="199"/>
      <c r="D16" s="104"/>
      <c r="E16" s="105" t="str">
        <f>IF(ISNUMBER($A16),VLOOKUP($A16,'L-Cod'!$A$1:$F$78,3,TRUE),"")</f>
        <v/>
      </c>
      <c r="F16" s="106">
        <f t="shared" si="0"/>
        <v>0</v>
      </c>
      <c r="G16" s="107"/>
      <c r="H16" s="108" t="str">
        <f>IF(ISNUMBER($A16),VLOOKUP($A16,'L-Cod'!$A$1:$F$78,4,TRUE),"")</f>
        <v/>
      </c>
      <c r="I16" s="109">
        <f t="shared" si="1"/>
        <v>0</v>
      </c>
      <c r="J16" s="101" t="str">
        <f>IF(ISNUMBER($A16),VLOOKUP($A16,'L-Cod'!$A$1:$F$78,5,TRUE),"")</f>
        <v/>
      </c>
      <c r="K16" s="101" t="str">
        <f>IF(ISNUMBER($A16),VLOOKUP($A16,'L-Cod'!$A$1:$F$78,6,TRUE),"")</f>
        <v/>
      </c>
      <c r="M16" s="330" t="s">
        <v>92</v>
      </c>
      <c r="N16" s="49" t="s">
        <v>61</v>
      </c>
      <c r="O16" s="334">
        <f t="shared" si="2"/>
        <v>0</v>
      </c>
      <c r="P16" s="49" t="s">
        <v>38</v>
      </c>
    </row>
    <row r="17" spans="1:16" x14ac:dyDescent="0.25">
      <c r="A17" s="197"/>
      <c r="B17" s="103" t="str">
        <f>IF(ISNUMBER($A17),VLOOKUP($A17,'L-Cod'!$A$1:$F$78,2,TRUE),"")</f>
        <v/>
      </c>
      <c r="C17" s="199"/>
      <c r="D17" s="104"/>
      <c r="E17" s="105" t="str">
        <f>IF(ISNUMBER($A17),VLOOKUP($A17,'L-Cod'!$A$1:$F$78,3,TRUE),"")</f>
        <v/>
      </c>
      <c r="F17" s="106">
        <f t="shared" si="0"/>
        <v>0</v>
      </c>
      <c r="G17" s="107"/>
      <c r="H17" s="108" t="str">
        <f>IF(ISNUMBER($A17),VLOOKUP($A17,'L-Cod'!$A$1:$F$78,4,TRUE),"")</f>
        <v/>
      </c>
      <c r="I17" s="109">
        <f t="shared" si="1"/>
        <v>0</v>
      </c>
      <c r="J17" s="101" t="str">
        <f>IF(ISNUMBER($A17),VLOOKUP($A17,'L-Cod'!$A$1:$F$78,5,TRUE),"")</f>
        <v/>
      </c>
      <c r="K17" s="101" t="str">
        <f>IF(ISNUMBER($A17),VLOOKUP($A17,'L-Cod'!$A$1:$F$78,6,TRUE),"")</f>
        <v/>
      </c>
      <c r="M17" s="330" t="s">
        <v>86</v>
      </c>
      <c r="N17" s="49" t="s">
        <v>62</v>
      </c>
      <c r="O17" s="334">
        <f t="shared" si="2"/>
        <v>0</v>
      </c>
      <c r="P17" s="49" t="s">
        <v>38</v>
      </c>
    </row>
    <row r="18" spans="1:16" x14ac:dyDescent="0.25">
      <c r="A18" s="197"/>
      <c r="B18" s="103" t="str">
        <f>IF(ISNUMBER($A18),VLOOKUP($A18,'L-Cod'!$A$1:$F$78,2,TRUE),"")</f>
        <v/>
      </c>
      <c r="C18" s="199"/>
      <c r="D18" s="104"/>
      <c r="E18" s="105" t="str">
        <f>IF(ISNUMBER($A18),VLOOKUP($A18,'L-Cod'!$A$1:$F$78,3,TRUE),"")</f>
        <v/>
      </c>
      <c r="F18" s="106">
        <f t="shared" si="0"/>
        <v>0</v>
      </c>
      <c r="G18" s="107"/>
      <c r="H18" s="108" t="str">
        <f>IF(ISNUMBER($A18),VLOOKUP($A18,'L-Cod'!$A$1:$F$78,4,TRUE),"")</f>
        <v/>
      </c>
      <c r="I18" s="109">
        <f t="shared" si="1"/>
        <v>0</v>
      </c>
      <c r="J18" s="101" t="str">
        <f>IF(ISNUMBER($A18),VLOOKUP($A18,'L-Cod'!$A$1:$F$78,5,TRUE),"")</f>
        <v/>
      </c>
      <c r="K18" s="101" t="str">
        <f>IF(ISNUMBER($A18),VLOOKUP($A18,'L-Cod'!$A$1:$F$78,6,TRUE),"")</f>
        <v/>
      </c>
      <c r="M18" s="330" t="s">
        <v>89</v>
      </c>
      <c r="N18" s="49" t="s">
        <v>88</v>
      </c>
      <c r="O18" s="334">
        <f t="shared" si="2"/>
        <v>0</v>
      </c>
      <c r="P18" s="49" t="s">
        <v>137</v>
      </c>
    </row>
    <row r="19" spans="1:16" x14ac:dyDescent="0.25">
      <c r="A19" s="197"/>
      <c r="B19" s="103" t="str">
        <f>IF(ISNUMBER($A19),VLOOKUP($A19,'L-Cod'!$A$1:$F$78,2,TRUE),"")</f>
        <v/>
      </c>
      <c r="C19" s="199"/>
      <c r="D19" s="104"/>
      <c r="E19" s="105" t="str">
        <f>IF(ISNUMBER($A19),VLOOKUP($A19,'L-Cod'!$A$1:$F$78,3,TRUE),"")</f>
        <v/>
      </c>
      <c r="F19" s="106">
        <f t="shared" si="0"/>
        <v>0</v>
      </c>
      <c r="G19" s="107"/>
      <c r="H19" s="108" t="str">
        <f>IF(ISNUMBER($A19),VLOOKUP($A19,'L-Cod'!$A$1:$F$78,4,TRUE),"")</f>
        <v/>
      </c>
      <c r="I19" s="109">
        <f t="shared" si="1"/>
        <v>0</v>
      </c>
      <c r="J19" s="101" t="str">
        <f>IF(ISNUMBER($A19),VLOOKUP($A19,'L-Cod'!$A$1:$F$78,5,TRUE),"")</f>
        <v/>
      </c>
      <c r="K19" s="101" t="str">
        <f>IF(ISNUMBER($A19),VLOOKUP($A19,'L-Cod'!$A$1:$F$78,6,TRUE),"")</f>
        <v/>
      </c>
      <c r="M19" s="330" t="s">
        <v>96</v>
      </c>
      <c r="N19" s="49" t="s">
        <v>91</v>
      </c>
      <c r="O19" s="334">
        <f t="shared" si="2"/>
        <v>0</v>
      </c>
      <c r="P19" s="49" t="s">
        <v>38</v>
      </c>
    </row>
    <row r="20" spans="1:16" x14ac:dyDescent="0.25">
      <c r="A20" s="197"/>
      <c r="B20" s="103" t="str">
        <f>IF(ISNUMBER($A20),VLOOKUP($A20,'L-Cod'!$A$1:$F$78,2,TRUE),"")</f>
        <v/>
      </c>
      <c r="C20" s="199"/>
      <c r="D20" s="104"/>
      <c r="E20" s="105" t="str">
        <f>IF(ISNUMBER($A20),VLOOKUP($A20,'L-Cod'!$A$1:$F$78,3,TRUE),"")</f>
        <v/>
      </c>
      <c r="F20" s="106">
        <f t="shared" si="0"/>
        <v>0</v>
      </c>
      <c r="G20" s="107"/>
      <c r="H20" s="108" t="str">
        <f>IF(ISNUMBER($A20),VLOOKUP($A20,'L-Cod'!$A$1:$F$78,4,TRUE),"")</f>
        <v/>
      </c>
      <c r="I20" s="109">
        <f t="shared" si="1"/>
        <v>0</v>
      </c>
      <c r="J20" s="101" t="str">
        <f>IF(ISNUMBER($A20),VLOOKUP($A20,'L-Cod'!$A$1:$F$78,5,TRUE),"")</f>
        <v/>
      </c>
      <c r="K20" s="101" t="str">
        <f>IF(ISNUMBER($A20),VLOOKUP($A20,'L-Cod'!$A$1:$F$78,6,TRUE),"")</f>
        <v/>
      </c>
      <c r="M20" s="330" t="s">
        <v>93</v>
      </c>
      <c r="N20" s="49" t="s">
        <v>94</v>
      </c>
      <c r="O20" s="334">
        <f t="shared" si="2"/>
        <v>0</v>
      </c>
      <c r="P20" s="49" t="s">
        <v>137</v>
      </c>
    </row>
    <row r="21" spans="1:16" x14ac:dyDescent="0.25">
      <c r="A21" s="197"/>
      <c r="B21" s="103" t="str">
        <f>IF(ISNUMBER($A21),VLOOKUP($A21,'L-Cod'!$A$1:$F$78,2,TRUE),"")</f>
        <v/>
      </c>
      <c r="C21" s="199"/>
      <c r="D21" s="104"/>
      <c r="E21" s="105" t="str">
        <f>IF(ISNUMBER($A21),VLOOKUP($A21,'L-Cod'!$A$1:$F$78,3,TRUE),"")</f>
        <v/>
      </c>
      <c r="F21" s="106">
        <f t="shared" si="0"/>
        <v>0</v>
      </c>
      <c r="G21" s="107"/>
      <c r="H21" s="108" t="str">
        <f>IF(ISNUMBER($A21),VLOOKUP($A21,'L-Cod'!$A$1:$F$78,4,TRUE),"")</f>
        <v/>
      </c>
      <c r="I21" s="109">
        <f t="shared" si="1"/>
        <v>0</v>
      </c>
      <c r="J21" s="101" t="str">
        <f>IF(ISNUMBER($A21),VLOOKUP($A21,'L-Cod'!$A$1:$F$78,5,TRUE),"")</f>
        <v/>
      </c>
      <c r="K21" s="101" t="str">
        <f>IF(ISNUMBER($A21),VLOOKUP($A21,'L-Cod'!$A$1:$F$78,6,TRUE),"")</f>
        <v/>
      </c>
      <c r="M21" s="330" t="s">
        <v>218</v>
      </c>
      <c r="N21" s="49" t="s">
        <v>219</v>
      </c>
      <c r="O21" s="334">
        <f t="shared" si="2"/>
        <v>0</v>
      </c>
      <c r="P21" s="49" t="s">
        <v>137</v>
      </c>
    </row>
    <row r="22" spans="1:16" x14ac:dyDescent="0.25">
      <c r="A22" s="197"/>
      <c r="B22" s="103" t="str">
        <f>IF(ISNUMBER($A22),VLOOKUP($A22,'L-Cod'!$A$1:$F$78,2,TRUE),"")</f>
        <v/>
      </c>
      <c r="C22" s="199"/>
      <c r="D22" s="104"/>
      <c r="E22" s="105" t="str">
        <f>IF(ISNUMBER($A22),VLOOKUP($A22,'L-Cod'!$A$1:$F$78,3,TRUE),"")</f>
        <v/>
      </c>
      <c r="F22" s="106">
        <f t="shared" si="0"/>
        <v>0</v>
      </c>
      <c r="G22" s="107"/>
      <c r="H22" s="108" t="str">
        <f>IF(ISNUMBER($A22),VLOOKUP($A22,'L-Cod'!$A$1:$F$78,4,TRUE),"")</f>
        <v/>
      </c>
      <c r="I22" s="109">
        <f t="shared" si="1"/>
        <v>0</v>
      </c>
      <c r="J22" s="101" t="str">
        <f>IF(ISNUMBER($A22),VLOOKUP($A22,'L-Cod'!$A$1:$F$78,5,TRUE),"")</f>
        <v/>
      </c>
      <c r="K22" s="101" t="str">
        <f>IF(ISNUMBER($A22),VLOOKUP($A22,'L-Cod'!$A$1:$F$78,6,TRUE),"")</f>
        <v/>
      </c>
      <c r="M22" s="330" t="s">
        <v>98</v>
      </c>
      <c r="N22" s="49" t="s">
        <v>95</v>
      </c>
      <c r="O22" s="334">
        <f t="shared" si="2"/>
        <v>0</v>
      </c>
      <c r="P22" s="49" t="s">
        <v>38</v>
      </c>
    </row>
    <row r="23" spans="1:16" x14ac:dyDescent="0.25">
      <c r="A23" s="197"/>
      <c r="B23" s="103" t="str">
        <f>IF(ISNUMBER($A23),VLOOKUP($A23,'L-Cod'!$A$1:$F$78,2,TRUE),"")</f>
        <v/>
      </c>
      <c r="C23" s="199"/>
      <c r="D23" s="104"/>
      <c r="E23" s="105" t="str">
        <f>IF(ISNUMBER($A23),VLOOKUP($A23,'L-Cod'!$A$1:$F$78,3,TRUE),"")</f>
        <v/>
      </c>
      <c r="F23" s="106">
        <f t="shared" si="0"/>
        <v>0</v>
      </c>
      <c r="G23" s="107"/>
      <c r="H23" s="108" t="str">
        <f>IF(ISNUMBER($A23),VLOOKUP($A23,'L-Cod'!$A$1:$F$78,4,TRUE),"")</f>
        <v/>
      </c>
      <c r="I23" s="109">
        <f t="shared" si="1"/>
        <v>0</v>
      </c>
      <c r="J23" s="101" t="str">
        <f>IF(ISNUMBER($A23),VLOOKUP($A23,'L-Cod'!$A$1:$F$78,5,TRUE),"")</f>
        <v/>
      </c>
      <c r="K23" s="101" t="str">
        <f>IF(ISNUMBER($A23),VLOOKUP($A23,'L-Cod'!$A$1:$F$78,6,TRUE),"")</f>
        <v/>
      </c>
      <c r="M23" s="330" t="s">
        <v>100</v>
      </c>
      <c r="N23" s="49" t="s">
        <v>99</v>
      </c>
      <c r="O23" s="334">
        <f t="shared" si="2"/>
        <v>0</v>
      </c>
      <c r="P23" s="49" t="s">
        <v>137</v>
      </c>
    </row>
    <row r="24" spans="1:16" x14ac:dyDescent="0.25">
      <c r="A24" s="197"/>
      <c r="B24" s="103" t="str">
        <f>IF(ISNUMBER($A24),VLOOKUP($A24,'L-Cod'!$A$1:$F$78,2,TRUE),"")</f>
        <v/>
      </c>
      <c r="C24" s="199"/>
      <c r="D24" s="104"/>
      <c r="E24" s="105" t="str">
        <f>IF(ISNUMBER($A24),VLOOKUP($A24,'L-Cod'!$A$1:$F$78,3,TRUE),"")</f>
        <v/>
      </c>
      <c r="F24" s="106">
        <f t="shared" si="0"/>
        <v>0</v>
      </c>
      <c r="G24" s="107"/>
      <c r="H24" s="108" t="str">
        <f>IF(ISNUMBER($A24),VLOOKUP($A24,'L-Cod'!$A$1:$F$78,4,TRUE),"")</f>
        <v/>
      </c>
      <c r="I24" s="109">
        <f t="shared" si="1"/>
        <v>0</v>
      </c>
      <c r="J24" s="101" t="str">
        <f>IF(ISNUMBER($A24),VLOOKUP($A24,'L-Cod'!$A$1:$F$78,5,TRUE),"")</f>
        <v/>
      </c>
      <c r="K24" s="101" t="str">
        <f>IF(ISNUMBER($A24),VLOOKUP($A24,'L-Cod'!$A$1:$F$78,6,TRUE),"")</f>
        <v/>
      </c>
      <c r="M24" s="330" t="s">
        <v>101</v>
      </c>
      <c r="N24" s="49" t="s">
        <v>90</v>
      </c>
      <c r="O24" s="334">
        <f t="shared" si="2"/>
        <v>0</v>
      </c>
      <c r="P24" s="49" t="s">
        <v>137</v>
      </c>
    </row>
    <row r="25" spans="1:16" x14ac:dyDescent="0.25">
      <c r="A25" s="197"/>
      <c r="B25" s="103" t="str">
        <f>IF(ISNUMBER($A25),VLOOKUP($A25,'L-Cod'!$A$1:$F$78,2,TRUE),"")</f>
        <v/>
      </c>
      <c r="C25" s="199"/>
      <c r="D25" s="104"/>
      <c r="E25" s="105" t="str">
        <f>IF(ISNUMBER($A25),VLOOKUP($A25,'L-Cod'!$A$1:$F$78,3,TRUE),"")</f>
        <v/>
      </c>
      <c r="F25" s="106">
        <f t="shared" si="0"/>
        <v>0</v>
      </c>
      <c r="G25" s="107"/>
      <c r="H25" s="108" t="str">
        <f>IF(ISNUMBER($A25),VLOOKUP($A25,'L-Cod'!$A$1:$F$78,4,TRUE),"")</f>
        <v/>
      </c>
      <c r="I25" s="109">
        <f t="shared" si="1"/>
        <v>0</v>
      </c>
      <c r="J25" s="101" t="str">
        <f>IF(ISNUMBER($A25),VLOOKUP($A25,'L-Cod'!$A$1:$F$78,5,TRUE),"")</f>
        <v/>
      </c>
      <c r="K25" s="101" t="str">
        <f>IF(ISNUMBER($A25),VLOOKUP($A25,'L-Cod'!$A$1:$F$78,6,TRUE),"")</f>
        <v/>
      </c>
      <c r="M25" s="330" t="s">
        <v>102</v>
      </c>
      <c r="N25" s="49" t="s">
        <v>64</v>
      </c>
      <c r="O25" s="334">
        <f t="shared" si="2"/>
        <v>0</v>
      </c>
      <c r="P25" s="49" t="s">
        <v>137</v>
      </c>
    </row>
    <row r="26" spans="1:16" x14ac:dyDescent="0.25">
      <c r="A26" s="197"/>
      <c r="B26" s="103" t="str">
        <f>IF(ISNUMBER($A26),VLOOKUP($A26,'L-Cod'!$A$1:$F$78,2,TRUE),"")</f>
        <v/>
      </c>
      <c r="C26" s="199"/>
      <c r="D26" s="104"/>
      <c r="E26" s="105" t="str">
        <f>IF(ISNUMBER($A26),VLOOKUP($A26,'L-Cod'!$A$1:$F$78,3,TRUE),"")</f>
        <v/>
      </c>
      <c r="F26" s="106">
        <f t="shared" si="0"/>
        <v>0</v>
      </c>
      <c r="G26" s="107"/>
      <c r="H26" s="108" t="str">
        <f>IF(ISNUMBER($A26),VLOOKUP($A26,'L-Cod'!$A$1:$F$78,4,TRUE),"")</f>
        <v/>
      </c>
      <c r="I26" s="109">
        <f t="shared" si="1"/>
        <v>0</v>
      </c>
      <c r="J26" s="101" t="str">
        <f>IF(ISNUMBER($A26),VLOOKUP($A26,'L-Cod'!$A$1:$F$78,5,TRUE),"")</f>
        <v/>
      </c>
      <c r="K26" s="101" t="str">
        <f>IF(ISNUMBER($A26),VLOOKUP($A26,'L-Cod'!$A$1:$F$78,6,TRUE),"")</f>
        <v/>
      </c>
      <c r="M26" s="330" t="s">
        <v>103</v>
      </c>
      <c r="N26" s="49" t="s">
        <v>65</v>
      </c>
      <c r="O26" s="334">
        <f t="shared" si="2"/>
        <v>0</v>
      </c>
      <c r="P26" s="49" t="s">
        <v>38</v>
      </c>
    </row>
    <row r="27" spans="1:16" x14ac:dyDescent="0.25">
      <c r="A27" s="197"/>
      <c r="B27" s="103" t="str">
        <f>IF(ISNUMBER($A27),VLOOKUP($A27,'L-Cod'!$A$1:$F$78,2,TRUE),"")</f>
        <v/>
      </c>
      <c r="C27" s="199"/>
      <c r="D27" s="104"/>
      <c r="E27" s="105" t="str">
        <f>IF(ISNUMBER($A27),VLOOKUP($A27,'L-Cod'!$A$1:$F$78,3,TRUE),"")</f>
        <v/>
      </c>
      <c r="F27" s="106">
        <f t="shared" si="0"/>
        <v>0</v>
      </c>
      <c r="G27" s="107"/>
      <c r="H27" s="108" t="str">
        <f>IF(ISNUMBER($A27),VLOOKUP($A27,'L-Cod'!$A$1:$F$78,4,TRUE),"")</f>
        <v/>
      </c>
      <c r="I27" s="109">
        <f t="shared" si="1"/>
        <v>0</v>
      </c>
      <c r="J27" s="101" t="str">
        <f>IF(ISNUMBER($A27),VLOOKUP($A27,'L-Cod'!$A$1:$F$78,5,TRUE),"")</f>
        <v/>
      </c>
      <c r="K27" s="101" t="str">
        <f>IF(ISNUMBER($A27),VLOOKUP($A27,'L-Cod'!$A$1:$F$78,6,TRUE),"")</f>
        <v/>
      </c>
      <c r="M27" s="58" t="s">
        <v>206</v>
      </c>
      <c r="N27" s="49" t="s">
        <v>104</v>
      </c>
      <c r="O27" s="334">
        <f t="shared" si="2"/>
        <v>0</v>
      </c>
      <c r="P27" s="49" t="s">
        <v>137</v>
      </c>
    </row>
    <row r="28" spans="1:16" x14ac:dyDescent="0.25">
      <c r="A28" s="197"/>
      <c r="B28" s="103" t="str">
        <f>IF(ISNUMBER($A28),VLOOKUP($A28,'L-Cod'!$A$1:$F$78,2,TRUE),"")</f>
        <v/>
      </c>
      <c r="C28" s="199"/>
      <c r="D28" s="104"/>
      <c r="E28" s="105" t="str">
        <f>IF(ISNUMBER($A28),VLOOKUP($A28,'L-Cod'!$A$1:$F$78,3,TRUE),"")</f>
        <v/>
      </c>
      <c r="F28" s="106">
        <f t="shared" si="0"/>
        <v>0</v>
      </c>
      <c r="G28" s="107"/>
      <c r="H28" s="108" t="str">
        <f>IF(ISNUMBER($A28),VLOOKUP($A28,'L-Cod'!$A$1:$F$78,4,TRUE),"")</f>
        <v/>
      </c>
      <c r="I28" s="109">
        <f t="shared" si="1"/>
        <v>0</v>
      </c>
      <c r="J28" s="101" t="str">
        <f>IF(ISNUMBER($A28),VLOOKUP($A28,'L-Cod'!$A$1:$F$78,5,TRUE),"")</f>
        <v/>
      </c>
      <c r="K28" s="101" t="str">
        <f>IF(ISNUMBER($A28),VLOOKUP($A28,'L-Cod'!$A$1:$F$78,6,TRUE),"")</f>
        <v/>
      </c>
      <c r="M28" s="49" t="s">
        <v>205</v>
      </c>
      <c r="N28" s="49" t="s">
        <v>106</v>
      </c>
      <c r="O28" s="334">
        <f t="shared" si="2"/>
        <v>0</v>
      </c>
      <c r="P28" s="49" t="s">
        <v>137</v>
      </c>
    </row>
    <row r="29" spans="1:16" x14ac:dyDescent="0.25">
      <c r="A29" s="197"/>
      <c r="B29" s="103" t="str">
        <f>IF(ISNUMBER($A29),VLOOKUP($A29,'L-Cod'!$A$1:$F$78,2,TRUE),"")</f>
        <v/>
      </c>
      <c r="C29" s="199"/>
      <c r="D29" s="104"/>
      <c r="E29" s="105" t="str">
        <f>IF(ISNUMBER($A29),VLOOKUP($A29,'L-Cod'!$A$1:$F$78,3,TRUE),"")</f>
        <v/>
      </c>
      <c r="F29" s="106">
        <f t="shared" si="0"/>
        <v>0</v>
      </c>
      <c r="G29" s="107"/>
      <c r="H29" s="108" t="str">
        <f>IF(ISNUMBER($A29),VLOOKUP($A29,'L-Cod'!$A$1:$F$78,4,TRUE),"")</f>
        <v/>
      </c>
      <c r="I29" s="109">
        <f t="shared" si="1"/>
        <v>0</v>
      </c>
      <c r="J29" s="101" t="str">
        <f>IF(ISNUMBER($A29),VLOOKUP($A29,'L-Cod'!$A$1:$F$78,5,TRUE),"")</f>
        <v/>
      </c>
      <c r="K29" s="101" t="str">
        <f>IF(ISNUMBER($A29),VLOOKUP($A29,'L-Cod'!$A$1:$F$78,6,TRUE),"")</f>
        <v/>
      </c>
      <c r="M29" s="49" t="s">
        <v>107</v>
      </c>
      <c r="N29" s="49" t="s">
        <v>105</v>
      </c>
      <c r="O29" s="334">
        <f t="shared" si="2"/>
        <v>0</v>
      </c>
      <c r="P29" s="49" t="s">
        <v>137</v>
      </c>
    </row>
    <row r="30" spans="1:16" x14ac:dyDescent="0.25">
      <c r="A30" s="197"/>
      <c r="B30" s="103" t="str">
        <f>IF(ISNUMBER($A30),VLOOKUP($A30,'L-Cod'!$A$1:$F$78,2,TRUE),"")</f>
        <v/>
      </c>
      <c r="C30" s="199"/>
      <c r="D30" s="104"/>
      <c r="E30" s="105" t="str">
        <f>IF(ISNUMBER($A30),VLOOKUP($A30,'L-Cod'!$A$1:$F$78,3,TRUE),"")</f>
        <v/>
      </c>
      <c r="F30" s="106">
        <f t="shared" si="0"/>
        <v>0</v>
      </c>
      <c r="G30" s="107"/>
      <c r="H30" s="108" t="str">
        <f>IF(ISNUMBER($A30),VLOOKUP($A30,'L-Cod'!$A$1:$F$78,4,TRUE),"")</f>
        <v/>
      </c>
      <c r="I30" s="109">
        <f t="shared" si="1"/>
        <v>0</v>
      </c>
      <c r="J30" s="101" t="str">
        <f>IF(ISNUMBER($A30),VLOOKUP($A30,'L-Cod'!$A$1:$F$78,5,TRUE),"")</f>
        <v/>
      </c>
      <c r="K30" s="101" t="str">
        <f>IF(ISNUMBER($A30),VLOOKUP($A30,'L-Cod'!$A$1:$F$78,6,TRUE),"")</f>
        <v/>
      </c>
      <c r="M30" s="49" t="s">
        <v>80</v>
      </c>
      <c r="N30" s="49" t="s">
        <v>109</v>
      </c>
      <c r="O30" s="334">
        <f t="shared" si="2"/>
        <v>0</v>
      </c>
      <c r="P30" s="49" t="s">
        <v>140</v>
      </c>
    </row>
    <row r="31" spans="1:16" x14ac:dyDescent="0.25">
      <c r="A31" s="197"/>
      <c r="B31" s="103" t="str">
        <f>IF(ISNUMBER($A31),VLOOKUP($A31,'L-Cod'!$A$1:$F$78,2,TRUE),"")</f>
        <v/>
      </c>
      <c r="C31" s="199"/>
      <c r="D31" s="104"/>
      <c r="E31" s="105" t="str">
        <f>IF(ISNUMBER($A31),VLOOKUP($A31,'L-Cod'!$A$1:$F$78,3,TRUE),"")</f>
        <v/>
      </c>
      <c r="F31" s="106">
        <f t="shared" si="0"/>
        <v>0</v>
      </c>
      <c r="G31" s="107"/>
      <c r="H31" s="108" t="str">
        <f>IF(ISNUMBER($A31),VLOOKUP($A31,'L-Cod'!$A$1:$F$78,4,TRUE),"")</f>
        <v/>
      </c>
      <c r="I31" s="109">
        <f t="shared" si="1"/>
        <v>0</v>
      </c>
      <c r="J31" s="101" t="str">
        <f>IF(ISNUMBER($A31),VLOOKUP($A31,'L-Cod'!$A$1:$F$78,5,TRUE),"")</f>
        <v/>
      </c>
      <c r="K31" s="101" t="str">
        <f>IF(ISNUMBER($A31),VLOOKUP($A31,'L-Cod'!$A$1:$F$78,6,TRUE),"")</f>
        <v/>
      </c>
      <c r="M31" s="49" t="s">
        <v>53</v>
      </c>
      <c r="N31" s="49" t="s">
        <v>110</v>
      </c>
      <c r="O31" s="334">
        <f t="shared" si="2"/>
        <v>0</v>
      </c>
      <c r="P31" s="49" t="s">
        <v>140</v>
      </c>
    </row>
    <row r="32" spans="1:16" x14ac:dyDescent="0.25">
      <c r="A32" s="197"/>
      <c r="B32" s="103" t="str">
        <f>IF(ISNUMBER($A32),VLOOKUP($A32,'L-Cod'!$A$1:$F$78,2,TRUE),"")</f>
        <v/>
      </c>
      <c r="C32" s="199"/>
      <c r="D32" s="104"/>
      <c r="E32" s="105" t="str">
        <f>IF(ISNUMBER($A32),VLOOKUP($A32,'L-Cod'!$A$1:$F$78,3,TRUE),"")</f>
        <v/>
      </c>
      <c r="F32" s="106">
        <f t="shared" si="0"/>
        <v>0</v>
      </c>
      <c r="G32" s="107"/>
      <c r="H32" s="108" t="str">
        <f>IF(ISNUMBER($A32),VLOOKUP($A32,'L-Cod'!$A$1:$F$78,4,TRUE),"")</f>
        <v/>
      </c>
      <c r="I32" s="109">
        <f t="shared" si="1"/>
        <v>0</v>
      </c>
      <c r="J32" s="101" t="str">
        <f>IF(ISNUMBER($A32),VLOOKUP($A32,'L-Cod'!$A$1:$F$78,5,TRUE),"")</f>
        <v/>
      </c>
      <c r="K32" s="101" t="str">
        <f>IF(ISNUMBER($A32),VLOOKUP($A32,'L-Cod'!$A$1:$F$78,6,TRUE),"")</f>
        <v/>
      </c>
      <c r="M32" s="49" t="s">
        <v>54</v>
      </c>
      <c r="N32" s="49" t="s">
        <v>111</v>
      </c>
      <c r="O32" s="334">
        <f t="shared" si="2"/>
        <v>0</v>
      </c>
      <c r="P32" s="49" t="s">
        <v>140</v>
      </c>
    </row>
    <row r="33" spans="1:17" x14ac:dyDescent="0.25">
      <c r="A33" s="197"/>
      <c r="B33" s="103" t="str">
        <f>IF(ISNUMBER($A33),VLOOKUP($A33,'L-Cod'!$A$1:$F$78,2,TRUE),"")</f>
        <v/>
      </c>
      <c r="C33" s="199"/>
      <c r="D33" s="104"/>
      <c r="E33" s="105" t="str">
        <f>IF(ISNUMBER($A33),VLOOKUP($A33,'L-Cod'!$A$1:$F$78,3,TRUE),"")</f>
        <v/>
      </c>
      <c r="F33" s="106">
        <f t="shared" si="0"/>
        <v>0</v>
      </c>
      <c r="G33" s="107"/>
      <c r="H33" s="108" t="str">
        <f>IF(ISNUMBER($A33),VLOOKUP($A33,'L-Cod'!$A$1:$F$78,4,TRUE),"")</f>
        <v/>
      </c>
      <c r="I33" s="109">
        <f t="shared" si="1"/>
        <v>0</v>
      </c>
      <c r="J33" s="101" t="str">
        <f>IF(ISNUMBER($A33),VLOOKUP($A33,'L-Cod'!$A$1:$F$78,5,TRUE),"")</f>
        <v/>
      </c>
      <c r="K33" s="101" t="str">
        <f>IF(ISNUMBER($A33),VLOOKUP($A33,'L-Cod'!$A$1:$F$78,6,TRUE),"")</f>
        <v/>
      </c>
      <c r="M33" s="49" t="s">
        <v>297</v>
      </c>
      <c r="N33" s="49" t="s">
        <v>302</v>
      </c>
      <c r="O33" s="74">
        <f t="shared" si="2"/>
        <v>0</v>
      </c>
      <c r="P33" s="49" t="s">
        <v>140</v>
      </c>
    </row>
    <row r="34" spans="1:17" x14ac:dyDescent="0.25">
      <c r="A34" s="197"/>
      <c r="B34" s="103" t="str">
        <f>IF(ISNUMBER($A34),VLOOKUP($A34,'L-Cod'!$A$1:$F$78,2,TRUE),"")</f>
        <v/>
      </c>
      <c r="C34" s="199"/>
      <c r="D34" s="104"/>
      <c r="E34" s="105" t="str">
        <f>IF(ISNUMBER($A34),VLOOKUP($A34,'L-Cod'!$A$1:$F$78,3,TRUE),"")</f>
        <v/>
      </c>
      <c r="F34" s="106">
        <f t="shared" si="0"/>
        <v>0</v>
      </c>
      <c r="G34" s="107"/>
      <c r="H34" s="108" t="str">
        <f>IF(ISNUMBER($A34),VLOOKUP($A34,'L-Cod'!$A$1:$F$78,4,TRUE),"")</f>
        <v/>
      </c>
      <c r="I34" s="109">
        <f t="shared" si="1"/>
        <v>0</v>
      </c>
      <c r="J34" s="101" t="str">
        <f>IF(ISNUMBER($A34),VLOOKUP($A34,'L-Cod'!$A$1:$F$78,5,TRUE),"")</f>
        <v/>
      </c>
      <c r="K34" s="101" t="str">
        <f>IF(ISNUMBER($A34),VLOOKUP($A34,'L-Cod'!$A$1:$F$78,6,TRUE),"")</f>
        <v/>
      </c>
      <c r="M34" s="49" t="s">
        <v>298</v>
      </c>
      <c r="N34" s="49" t="s">
        <v>301</v>
      </c>
      <c r="O34" s="74">
        <f t="shared" si="2"/>
        <v>0</v>
      </c>
      <c r="P34" s="49" t="s">
        <v>140</v>
      </c>
      <c r="Q34" s="330"/>
    </row>
    <row r="35" spans="1:17" x14ac:dyDescent="0.25">
      <c r="A35" s="197"/>
      <c r="B35" s="103" t="str">
        <f>IF(ISNUMBER($A35),VLOOKUP($A35,'L-Cod'!$A$1:$F$78,2,TRUE),"")</f>
        <v/>
      </c>
      <c r="C35" s="199"/>
      <c r="D35" s="104"/>
      <c r="E35" s="105" t="str">
        <f>IF(ISNUMBER($A35),VLOOKUP($A35,'L-Cod'!$A$1:$F$78,3,TRUE),"")</f>
        <v/>
      </c>
      <c r="F35" s="106">
        <f t="shared" si="0"/>
        <v>0</v>
      </c>
      <c r="G35" s="107"/>
      <c r="H35" s="108" t="str">
        <f>IF(ISNUMBER($A35),VLOOKUP($A35,'L-Cod'!$A$1:$F$78,4,TRUE),"")</f>
        <v/>
      </c>
      <c r="I35" s="109">
        <f t="shared" si="1"/>
        <v>0</v>
      </c>
      <c r="J35" s="101" t="str">
        <f>IF(ISNUMBER($A35),VLOOKUP($A35,'L-Cod'!$A$1:$F$78,5,TRUE),"")</f>
        <v/>
      </c>
      <c r="K35" s="101" t="str">
        <f>IF(ISNUMBER($A35),VLOOKUP($A35,'L-Cod'!$A$1:$F$78,6,TRUE),"")</f>
        <v/>
      </c>
      <c r="M35" s="330" t="s">
        <v>117</v>
      </c>
      <c r="N35" s="49" t="s">
        <v>116</v>
      </c>
      <c r="O35" s="334">
        <f t="shared" si="2"/>
        <v>0</v>
      </c>
    </row>
    <row r="36" spans="1:17" x14ac:dyDescent="0.25">
      <c r="A36" s="197"/>
      <c r="B36" s="103" t="str">
        <f>IF(ISNUMBER($A36),VLOOKUP($A36,'L-Cod'!$A$1:$F$78,2,TRUE),"")</f>
        <v/>
      </c>
      <c r="C36" s="199"/>
      <c r="D36" s="104"/>
      <c r="E36" s="105" t="str">
        <f>IF(ISNUMBER($A36),VLOOKUP($A36,'L-Cod'!$A$1:$F$78,3,TRUE),"")</f>
        <v/>
      </c>
      <c r="F36" s="106">
        <f t="shared" si="0"/>
        <v>0</v>
      </c>
      <c r="G36" s="107"/>
      <c r="H36" s="108" t="str">
        <f>IF(ISNUMBER($A36),VLOOKUP($A36,'L-Cod'!$A$1:$F$78,4,TRUE),"")</f>
        <v/>
      </c>
      <c r="I36" s="109">
        <f t="shared" si="1"/>
        <v>0</v>
      </c>
      <c r="J36" s="101" t="str">
        <f>IF(ISNUMBER($A36),VLOOKUP($A36,'L-Cod'!$A$1:$F$78,5,TRUE),"")</f>
        <v/>
      </c>
      <c r="K36" s="101" t="str">
        <f>IF(ISNUMBER($A36),VLOOKUP($A36,'L-Cod'!$A$1:$F$78,6,TRUE),"")</f>
        <v/>
      </c>
      <c r="M36" s="49" t="s">
        <v>149</v>
      </c>
      <c r="N36" s="115" t="s">
        <v>148</v>
      </c>
      <c r="O36" s="334">
        <f t="shared" si="2"/>
        <v>0</v>
      </c>
      <c r="P36" s="330" t="s">
        <v>137</v>
      </c>
    </row>
    <row r="37" spans="1:17" x14ac:dyDescent="0.25">
      <c r="A37" s="197"/>
      <c r="B37" s="103" t="str">
        <f>IF(ISNUMBER($A37),VLOOKUP($A37,'L-Cod'!$A$1:$F$78,2,TRUE),"")</f>
        <v/>
      </c>
      <c r="C37" s="199"/>
      <c r="D37" s="104"/>
      <c r="E37" s="105" t="str">
        <f>IF(ISNUMBER($A37),VLOOKUP($A37,'L-Cod'!$A$1:$F$78,3,TRUE),"")</f>
        <v/>
      </c>
      <c r="F37" s="106">
        <f t="shared" si="0"/>
        <v>0</v>
      </c>
      <c r="G37" s="107"/>
      <c r="H37" s="108" t="str">
        <f>IF(ISNUMBER($A37),VLOOKUP($A37,'L-Cod'!$A$1:$F$78,4,TRUE),"")</f>
        <v/>
      </c>
      <c r="I37" s="109">
        <f t="shared" si="1"/>
        <v>0</v>
      </c>
      <c r="J37" s="101" t="str">
        <f>IF(ISNUMBER($A37),VLOOKUP($A37,'L-Cod'!$A$1:$F$78,5,TRUE),"")</f>
        <v/>
      </c>
      <c r="K37" s="101" t="str">
        <f>IF(ISNUMBER($A37),VLOOKUP($A37,'L-Cod'!$A$1:$F$78,6,TRUE),"")</f>
        <v/>
      </c>
      <c r="M37" s="49" t="s">
        <v>213</v>
      </c>
      <c r="O37" s="334">
        <f t="shared" si="2"/>
        <v>0</v>
      </c>
      <c r="P37" s="49" t="s">
        <v>141</v>
      </c>
    </row>
    <row r="38" spans="1:17" x14ac:dyDescent="0.25">
      <c r="A38" s="197"/>
      <c r="B38" s="103" t="str">
        <f>IF(ISNUMBER($A38),VLOOKUP($A38,'L-Cod'!$A$1:$F$78,2,TRUE),"")</f>
        <v/>
      </c>
      <c r="C38" s="199"/>
      <c r="D38" s="104"/>
      <c r="E38" s="105" t="str">
        <f>IF(ISNUMBER($A38),VLOOKUP($A38,'L-Cod'!$A$1:$F$78,3,TRUE),"")</f>
        <v/>
      </c>
      <c r="F38" s="106">
        <f t="shared" si="0"/>
        <v>0</v>
      </c>
      <c r="G38" s="107"/>
      <c r="H38" s="108" t="str">
        <f>IF(ISNUMBER($A38),VLOOKUP($A38,'L-Cod'!$A$1:$F$78,4,TRUE),"")</f>
        <v/>
      </c>
      <c r="I38" s="109">
        <f t="shared" si="1"/>
        <v>0</v>
      </c>
      <c r="J38" s="101" t="str">
        <f>IF(ISNUMBER($A38),VLOOKUP($A38,'L-Cod'!$A$1:$F$78,5,TRUE),"")</f>
        <v/>
      </c>
      <c r="K38" s="101" t="str">
        <f>IF(ISNUMBER($A38),VLOOKUP($A38,'L-Cod'!$A$1:$F$78,6,TRUE),"")</f>
        <v/>
      </c>
      <c r="M38" s="49" t="s">
        <v>294</v>
      </c>
      <c r="N38" s="49" t="s">
        <v>135</v>
      </c>
      <c r="O38" s="334">
        <f t="shared" si="2"/>
        <v>0</v>
      </c>
    </row>
    <row r="39" spans="1:17" x14ac:dyDescent="0.25">
      <c r="A39" s="197"/>
      <c r="B39" s="103" t="str">
        <f>IF(ISNUMBER($A39),VLOOKUP($A39,'L-Cod'!$A$1:$F$78,2,TRUE),"")</f>
        <v/>
      </c>
      <c r="C39" s="199"/>
      <c r="D39" s="104"/>
      <c r="E39" s="105" t="str">
        <f>IF(ISNUMBER($A39),VLOOKUP($A39,'L-Cod'!$A$1:$F$78,3,TRUE),"")</f>
        <v/>
      </c>
      <c r="F39" s="106">
        <f t="shared" si="0"/>
        <v>0</v>
      </c>
      <c r="G39" s="107"/>
      <c r="H39" s="108" t="str">
        <f>IF(ISNUMBER($A39),VLOOKUP($A39,'L-Cod'!$A$1:$F$78,4,TRUE),"")</f>
        <v/>
      </c>
      <c r="I39" s="109">
        <f t="shared" si="1"/>
        <v>0</v>
      </c>
      <c r="J39" s="101" t="str">
        <f>IF(ISNUMBER($A39),VLOOKUP($A39,'L-Cod'!$A$1:$F$78,5,TRUE),"")</f>
        <v/>
      </c>
      <c r="K39" s="101" t="str">
        <f>IF(ISNUMBER($A39),VLOOKUP($A39,'L-Cod'!$A$1:$F$78,6,TRUE),"")</f>
        <v/>
      </c>
      <c r="M39" s="49" t="s">
        <v>295</v>
      </c>
      <c r="N39" s="49" t="s">
        <v>292</v>
      </c>
      <c r="O39" s="334">
        <f t="shared" si="2"/>
        <v>0</v>
      </c>
    </row>
    <row r="40" spans="1:17" x14ac:dyDescent="0.25">
      <c r="A40" s="197"/>
      <c r="B40" s="103" t="str">
        <f>IF(ISNUMBER($A40),VLOOKUP($A40,'L-Cod'!$A$1:$F$78,2,TRUE),"")</f>
        <v/>
      </c>
      <c r="C40" s="199"/>
      <c r="D40" s="104"/>
      <c r="E40" s="105" t="str">
        <f>IF(ISNUMBER($A40),VLOOKUP($A40,'L-Cod'!$A$1:$F$78,3,TRUE),"")</f>
        <v/>
      </c>
      <c r="F40" s="106">
        <f t="shared" si="0"/>
        <v>0</v>
      </c>
      <c r="G40" s="107"/>
      <c r="H40" s="108" t="str">
        <f>IF(ISNUMBER($A40),VLOOKUP($A40,'L-Cod'!$A$1:$F$78,4,TRUE),"")</f>
        <v/>
      </c>
      <c r="I40" s="109">
        <f t="shared" si="1"/>
        <v>0</v>
      </c>
      <c r="J40" s="101" t="str">
        <f>IF(ISNUMBER($A40),VLOOKUP($A40,'L-Cod'!$A$1:$F$78,5,TRUE),"")</f>
        <v/>
      </c>
      <c r="K40" s="101" t="str">
        <f>IF(ISNUMBER($A40),VLOOKUP($A40,'L-Cod'!$A$1:$F$78,6,TRUE),"")</f>
        <v/>
      </c>
      <c r="M40" s="49" t="s">
        <v>214</v>
      </c>
      <c r="N40" s="49" t="s">
        <v>221</v>
      </c>
      <c r="O40" s="334">
        <f t="shared" si="2"/>
        <v>0</v>
      </c>
      <c r="P40" s="49" t="s">
        <v>139</v>
      </c>
    </row>
    <row r="41" spans="1:17" x14ac:dyDescent="0.25">
      <c r="A41" s="197"/>
      <c r="B41" s="103" t="str">
        <f>IF(ISNUMBER($A41),VLOOKUP($A41,'L-Cod'!$A$1:$F$78,2,TRUE),"")</f>
        <v/>
      </c>
      <c r="C41" s="199"/>
      <c r="D41" s="104"/>
      <c r="E41" s="105" t="str">
        <f>IF(ISNUMBER($A41),VLOOKUP($A41,'L-Cod'!$A$1:$F$78,3,TRUE),"")</f>
        <v/>
      </c>
      <c r="F41" s="106">
        <f t="shared" si="0"/>
        <v>0</v>
      </c>
      <c r="G41" s="107"/>
      <c r="H41" s="108" t="str">
        <f>IF(ISNUMBER($A41),VLOOKUP($A41,'L-Cod'!$A$1:$F$78,4,TRUE),"")</f>
        <v/>
      </c>
      <c r="I41" s="109">
        <f t="shared" si="1"/>
        <v>0</v>
      </c>
      <c r="J41" s="101" t="str">
        <f>IF(ISNUMBER($A41),VLOOKUP($A41,'L-Cod'!$A$1:$F$78,5,TRUE),"")</f>
        <v/>
      </c>
      <c r="K41" s="101" t="str">
        <f>IF(ISNUMBER($A41),VLOOKUP($A41,'L-Cod'!$A$1:$F$78,6,TRUE),"")</f>
        <v/>
      </c>
      <c r="M41" s="49" t="s">
        <v>215</v>
      </c>
      <c r="N41" s="49" t="s">
        <v>222</v>
      </c>
      <c r="O41" s="334">
        <f t="shared" si="2"/>
        <v>0</v>
      </c>
      <c r="P41" s="49" t="s">
        <v>137</v>
      </c>
    </row>
    <row r="42" spans="1:17" ht="16.5" customHeight="1" x14ac:dyDescent="0.25">
      <c r="A42" s="197"/>
      <c r="B42" s="103" t="str">
        <f>IF(ISNUMBER($A42),VLOOKUP($A42,'L-Cod'!$A$1:$F$78,2,TRUE),"")</f>
        <v/>
      </c>
      <c r="C42" s="199"/>
      <c r="D42" s="104"/>
      <c r="E42" s="105" t="str">
        <f>IF(ISNUMBER($A42),VLOOKUP($A42,'L-Cod'!$A$1:$F$78,3,TRUE),"")</f>
        <v/>
      </c>
      <c r="F42" s="106">
        <f t="shared" si="0"/>
        <v>0</v>
      </c>
      <c r="G42" s="107"/>
      <c r="H42" s="108" t="str">
        <f>IF(ISNUMBER($A42),VLOOKUP($A42,'L-Cod'!$A$1:$F$78,4,TRUE),"")</f>
        <v/>
      </c>
      <c r="I42" s="109">
        <f t="shared" si="1"/>
        <v>0</v>
      </c>
      <c r="J42" s="101" t="str">
        <f>IF(ISNUMBER($A42),VLOOKUP($A42,'L-Cod'!$A$1:$F$78,5,TRUE),"")</f>
        <v/>
      </c>
      <c r="K42" s="101" t="str">
        <f>IF(ISNUMBER($A42),VLOOKUP($A42,'L-Cod'!$A$1:$F$78,6,TRUE),"")</f>
        <v/>
      </c>
      <c r="M42" s="49" t="s">
        <v>216</v>
      </c>
      <c r="N42" s="49" t="s">
        <v>220</v>
      </c>
      <c r="O42" s="334">
        <f t="shared" si="2"/>
        <v>0</v>
      </c>
      <c r="P42" s="49" t="s">
        <v>137</v>
      </c>
    </row>
    <row r="43" spans="1:17" x14ac:dyDescent="0.25">
      <c r="A43" s="197"/>
      <c r="B43" s="103" t="str">
        <f>IF(ISNUMBER($A43),VLOOKUP($A43,'L-Cod'!$A$1:$F$78,2,TRUE),"")</f>
        <v/>
      </c>
      <c r="C43" s="199"/>
      <c r="D43" s="104"/>
      <c r="E43" s="105" t="str">
        <f>IF(ISNUMBER($A43),VLOOKUP($A43,'L-Cod'!$A$1:$F$78,3,TRUE),"")</f>
        <v/>
      </c>
      <c r="F43" s="106">
        <f t="shared" si="0"/>
        <v>0</v>
      </c>
      <c r="G43" s="107"/>
      <c r="H43" s="108" t="str">
        <f>IF(ISNUMBER($A43),VLOOKUP($A43,'L-Cod'!$A$1:$F$78,4,TRUE),"")</f>
        <v/>
      </c>
      <c r="I43" s="109">
        <f t="shared" si="1"/>
        <v>0</v>
      </c>
      <c r="J43" s="101" t="str">
        <f>IF(ISNUMBER($A43),VLOOKUP($A43,'L-Cod'!$A$1:$F$78,5,TRUE),"")</f>
        <v/>
      </c>
      <c r="K43" s="101" t="str">
        <f>IF(ISNUMBER($A43),VLOOKUP($A43,'L-Cod'!$A$1:$F$78,6,TRUE),"")</f>
        <v/>
      </c>
      <c r="M43" s="49" t="s">
        <v>305</v>
      </c>
      <c r="N43" s="49" t="s">
        <v>223</v>
      </c>
      <c r="O43" s="334">
        <f t="shared" si="2"/>
        <v>0</v>
      </c>
      <c r="P43" s="49" t="s">
        <v>137</v>
      </c>
    </row>
    <row r="44" spans="1:17" x14ac:dyDescent="0.25">
      <c r="A44" s="197"/>
      <c r="B44" s="103" t="str">
        <f>IF(ISNUMBER($A44),VLOOKUP($A44,'L-Cod'!$A$1:$F$78,2,TRUE),"")</f>
        <v/>
      </c>
      <c r="C44" s="199"/>
      <c r="D44" s="104"/>
      <c r="E44" s="105" t="str">
        <f>IF(ISNUMBER($A44),VLOOKUP($A44,'L-Cod'!$A$1:$F$78,3,TRUE),"")</f>
        <v/>
      </c>
      <c r="F44" s="106">
        <f t="shared" si="0"/>
        <v>0</v>
      </c>
      <c r="G44" s="107"/>
      <c r="H44" s="108" t="str">
        <f>IF(ISNUMBER($A44),VLOOKUP($A44,'L-Cod'!$A$1:$F$78,4,TRUE),"")</f>
        <v/>
      </c>
      <c r="I44" s="109">
        <f t="shared" si="1"/>
        <v>0</v>
      </c>
      <c r="J44" s="101" t="str">
        <f>IF(ISNUMBER($A44),VLOOKUP($A44,'L-Cod'!$A$1:$F$78,5,TRUE),"")</f>
        <v/>
      </c>
      <c r="K44" s="101" t="str">
        <f>IF(ISNUMBER($A44),VLOOKUP($A44,'L-Cod'!$A$1:$F$78,6,TRUE),"")</f>
        <v/>
      </c>
      <c r="M44" s="2" t="s">
        <v>310</v>
      </c>
      <c r="N44" s="209" t="s">
        <v>56</v>
      </c>
      <c r="O44" s="334">
        <f t="shared" si="2"/>
        <v>0</v>
      </c>
      <c r="P44" s="49" t="s">
        <v>38</v>
      </c>
    </row>
    <row r="45" spans="1:17" x14ac:dyDescent="0.25">
      <c r="A45" s="197"/>
      <c r="B45" s="103" t="str">
        <f>IF(ISNUMBER($A45),VLOOKUP($A45,'L-Cod'!$A$1:$F$78,2,TRUE),"")</f>
        <v/>
      </c>
      <c r="C45" s="199"/>
      <c r="D45" s="104"/>
      <c r="E45" s="105" t="str">
        <f>IF(ISNUMBER($A45),VLOOKUP($A45,'L-Cod'!$A$1:$F$78,3,TRUE),"")</f>
        <v/>
      </c>
      <c r="F45" s="106">
        <f t="shared" si="0"/>
        <v>0</v>
      </c>
      <c r="G45" s="107"/>
      <c r="H45" s="108" t="str">
        <f>IF(ISNUMBER($A45),VLOOKUP($A45,'L-Cod'!$A$1:$F$78,4,TRUE),"")</f>
        <v/>
      </c>
      <c r="I45" s="109">
        <f t="shared" si="1"/>
        <v>0</v>
      </c>
      <c r="J45" s="101" t="str">
        <f>IF(ISNUMBER($A45),VLOOKUP($A45,'L-Cod'!$A$1:$F$78,5,TRUE),"")</f>
        <v/>
      </c>
      <c r="K45" s="101" t="str">
        <f>IF(ISNUMBER($A45),VLOOKUP($A45,'L-Cod'!$A$1:$F$78,6,TRUE),"")</f>
        <v/>
      </c>
      <c r="M45" s="332" t="s">
        <v>311</v>
      </c>
      <c r="N45" s="209"/>
      <c r="O45" s="334">
        <f t="shared" si="2"/>
        <v>0</v>
      </c>
      <c r="Q45" s="325"/>
    </row>
    <row r="46" spans="1:17" x14ac:dyDescent="0.25">
      <c r="A46" s="197"/>
      <c r="B46" s="103" t="str">
        <f>IF(ISNUMBER($A46),VLOOKUP($A46,'L-Cod'!$A$1:$F$78,2,TRUE),"")</f>
        <v/>
      </c>
      <c r="C46" s="199"/>
      <c r="D46" s="104"/>
      <c r="E46" s="105" t="str">
        <f>IF(ISNUMBER($A46),VLOOKUP($A46,'L-Cod'!$A$1:$F$78,3,TRUE),"")</f>
        <v/>
      </c>
      <c r="F46" s="106">
        <f t="shared" si="0"/>
        <v>0</v>
      </c>
      <c r="G46" s="107"/>
      <c r="H46" s="108" t="str">
        <f>IF(ISNUMBER($A46),VLOOKUP($A46,'L-Cod'!$A$1:$F$78,4,TRUE),"")</f>
        <v/>
      </c>
      <c r="I46" s="109">
        <f t="shared" si="1"/>
        <v>0</v>
      </c>
      <c r="J46" s="101" t="str">
        <f>IF(ISNUMBER($A46),VLOOKUP($A46,'L-Cod'!$A$1:$F$78,5,TRUE),"")</f>
        <v/>
      </c>
      <c r="K46" s="101" t="str">
        <f>IF(ISNUMBER($A46),VLOOKUP($A46,'L-Cod'!$A$1:$F$78,6,TRUE),"")</f>
        <v/>
      </c>
      <c r="M46" s="2" t="s">
        <v>283</v>
      </c>
      <c r="N46" s="114" t="s">
        <v>136</v>
      </c>
      <c r="O46" s="334">
        <f>SUMIF($K$11:$K$59,N46,$I$11:$I$59)</f>
        <v>0</v>
      </c>
    </row>
    <row r="47" spans="1:17" x14ac:dyDescent="0.25">
      <c r="A47" s="197"/>
      <c r="B47" s="103" t="str">
        <f>IF(ISNUMBER($A47),VLOOKUP($A47,'L-Cod'!$A$1:$F$78,2,TRUE),"")</f>
        <v/>
      </c>
      <c r="C47" s="199"/>
      <c r="D47" s="104"/>
      <c r="E47" s="105" t="str">
        <f>IF(ISNUMBER($A47),VLOOKUP($A47,'L-Cod'!$A$1:$F$78,3,TRUE),"")</f>
        <v/>
      </c>
      <c r="F47" s="106">
        <f t="shared" si="0"/>
        <v>0</v>
      </c>
      <c r="G47" s="107"/>
      <c r="H47" s="108" t="str">
        <f>IF(ISNUMBER($A47),VLOOKUP($A47,'L-Cod'!$A$1:$F$78,4,TRUE),"")</f>
        <v/>
      </c>
      <c r="I47" s="109">
        <f t="shared" si="1"/>
        <v>0</v>
      </c>
      <c r="J47" s="101" t="str">
        <f>IF(ISNUMBER($A47),VLOOKUP($A47,'L-Cod'!$A$1:$F$78,5,TRUE),"")</f>
        <v/>
      </c>
      <c r="K47" s="101" t="str">
        <f>IF(ISNUMBER($A47),VLOOKUP($A47,'L-Cod'!$A$1:$F$78,6,TRUE),"")</f>
        <v/>
      </c>
      <c r="M47" s="49" t="s">
        <v>121</v>
      </c>
      <c r="N47" s="49" t="s">
        <v>131</v>
      </c>
      <c r="O47" s="334">
        <f>SUMIF($K$11:$K$59,N47,$I$11:$I$59)</f>
        <v>0</v>
      </c>
      <c r="P47" s="49" t="s">
        <v>314</v>
      </c>
    </row>
    <row r="48" spans="1:17" x14ac:dyDescent="0.25">
      <c r="A48" s="197"/>
      <c r="B48" s="103" t="str">
        <f>IF(ISNUMBER($A48),VLOOKUP($A48,'L-Cod'!$A$1:$F$78,2,TRUE),"")</f>
        <v/>
      </c>
      <c r="C48" s="199"/>
      <c r="D48" s="104"/>
      <c r="E48" s="105" t="str">
        <f>IF(ISNUMBER($A48),VLOOKUP($A48,'L-Cod'!$A$1:$F$78,3,TRUE),"")</f>
        <v/>
      </c>
      <c r="F48" s="106">
        <f t="shared" si="0"/>
        <v>0</v>
      </c>
      <c r="G48" s="107"/>
      <c r="H48" s="108" t="str">
        <f>IF(ISNUMBER($A48),VLOOKUP($A48,'L-Cod'!$A$1:$F$78,4,TRUE),"")</f>
        <v/>
      </c>
      <c r="I48" s="109">
        <f t="shared" si="1"/>
        <v>0</v>
      </c>
      <c r="J48" s="101" t="str">
        <f>IF(ISNUMBER($A48),VLOOKUP($A48,'L-Cod'!$A$1:$F$78,5,TRUE),"")</f>
        <v/>
      </c>
      <c r="K48" s="101" t="str">
        <f>IF(ISNUMBER($A48),VLOOKUP($A48,'L-Cod'!$A$1:$F$78,6,TRUE),"")</f>
        <v/>
      </c>
      <c r="M48" s="49" t="s">
        <v>122</v>
      </c>
      <c r="N48" s="114" t="s">
        <v>132</v>
      </c>
      <c r="O48" s="334">
        <f t="shared" ref="O48:O54" si="3">SUMIF($K$11:$K$59,N48,$I$11:$I$59)</f>
        <v>0</v>
      </c>
      <c r="P48" s="49" t="s">
        <v>314</v>
      </c>
    </row>
    <row r="49" spans="1:18" x14ac:dyDescent="0.25">
      <c r="A49" s="288"/>
      <c r="B49" s="103" t="str">
        <f>IF(ISNUMBER($A49),VLOOKUP($A49,'L-Cod'!$A$1:$F$78,2,TRUE),"")</f>
        <v/>
      </c>
      <c r="C49" s="174"/>
      <c r="D49" s="174"/>
      <c r="E49" s="105" t="str">
        <f>IF(ISNUMBER($A49),VLOOKUP($A49,'L-Cod'!$A$1:$F$78,3,TRUE),"")</f>
        <v/>
      </c>
      <c r="F49" s="106">
        <f t="shared" si="0"/>
        <v>0</v>
      </c>
      <c r="H49" s="108" t="str">
        <f>IF(ISNUMBER($A49),VLOOKUP($A49,'L-Cod'!$A$1:$F$78,4,TRUE),"")</f>
        <v/>
      </c>
      <c r="I49" s="109">
        <f t="shared" si="1"/>
        <v>0</v>
      </c>
      <c r="J49" s="101" t="str">
        <f>IF(ISNUMBER($A49),VLOOKUP($A49,'L-Cod'!$A$1:$F$78,5,TRUE),"")</f>
        <v/>
      </c>
      <c r="K49" s="101" t="str">
        <f>IF(ISNUMBER($A49),VLOOKUP($A49,'L-Cod'!$A$1:$F$78,6,TRUE),"")</f>
        <v/>
      </c>
      <c r="M49" s="49" t="s">
        <v>130</v>
      </c>
      <c r="N49" s="114" t="s">
        <v>134</v>
      </c>
      <c r="O49" s="334">
        <f t="shared" si="3"/>
        <v>0</v>
      </c>
      <c r="P49" s="49" t="s">
        <v>314</v>
      </c>
    </row>
    <row r="50" spans="1:18" x14ac:dyDescent="0.25">
      <c r="A50" s="288"/>
      <c r="B50" s="103" t="str">
        <f>IF(ISNUMBER($A50),VLOOKUP($A50,'L-Cod'!$A$1:$F$78,2,TRUE),"")</f>
        <v/>
      </c>
      <c r="C50" s="174"/>
      <c r="D50" s="174"/>
      <c r="E50" s="105" t="str">
        <f>IF(ISNUMBER($A50),VLOOKUP($A50,'L-Cod'!$A$1:$F$78,3,TRUE),"")</f>
        <v/>
      </c>
      <c r="F50" s="106">
        <f t="shared" si="0"/>
        <v>0</v>
      </c>
      <c r="H50" s="108" t="str">
        <f>IF(ISNUMBER($A50),VLOOKUP($A50,'L-Cod'!$A$1:$F$78,4,TRUE),"")</f>
        <v/>
      </c>
      <c r="I50" s="109">
        <f t="shared" si="1"/>
        <v>0</v>
      </c>
      <c r="J50" s="101" t="str">
        <f>IF(ISNUMBER($A50),VLOOKUP($A50,'L-Cod'!$A$1:$F$78,5,TRUE),"")</f>
        <v/>
      </c>
      <c r="K50" s="101" t="str">
        <f>IF(ISNUMBER($A50),VLOOKUP($A50,'L-Cod'!$A$1:$F$78,6,TRUE),"")</f>
        <v/>
      </c>
      <c r="M50" s="49" t="s">
        <v>123</v>
      </c>
      <c r="N50" s="114" t="s">
        <v>133</v>
      </c>
      <c r="O50" s="334">
        <f t="shared" si="3"/>
        <v>0</v>
      </c>
      <c r="P50" s="49" t="s">
        <v>314</v>
      </c>
    </row>
    <row r="51" spans="1:18" ht="15.75" thickBot="1" x14ac:dyDescent="0.3">
      <c r="A51" s="296"/>
      <c r="B51" s="297" t="str">
        <f>IF(ISNUMBER($A51),VLOOKUP($A51,'L-Cod'!$A$1:$F$78,2,TRUE),"")</f>
        <v/>
      </c>
      <c r="C51" s="292"/>
      <c r="D51" s="292"/>
      <c r="E51" s="298" t="str">
        <f>IF(ISNUMBER($A51),VLOOKUP($A51,'L-Cod'!$A$1:$F$78,3,TRUE),"")</f>
        <v/>
      </c>
      <c r="F51" s="294">
        <f t="shared" si="0"/>
        <v>0</v>
      </c>
      <c r="H51" s="108" t="str">
        <f>IF(ISNUMBER($A51),VLOOKUP($A51,'L-Cod'!$A$1:$F$78,4,TRUE),"")</f>
        <v/>
      </c>
      <c r="I51" s="109">
        <f t="shared" si="1"/>
        <v>0</v>
      </c>
      <c r="J51" s="101" t="str">
        <f>IF(ISNUMBER($A51),VLOOKUP($A51,'L-Cod'!$A$1:$F$78,5,TRUE),"")</f>
        <v/>
      </c>
      <c r="K51" s="101" t="str">
        <f>IF(ISNUMBER($A51),VLOOKUP($A51,'L-Cod'!$A$1:$F$78,6,TRUE),"")</f>
        <v/>
      </c>
      <c r="L51" s="43"/>
      <c r="M51" s="2" t="s">
        <v>119</v>
      </c>
      <c r="N51" s="332" t="s">
        <v>293</v>
      </c>
      <c r="O51" s="334">
        <f t="shared" si="3"/>
        <v>0</v>
      </c>
      <c r="P51" s="49" t="s">
        <v>314</v>
      </c>
      <c r="Q51" s="43"/>
      <c r="R51" s="43"/>
    </row>
    <row r="52" spans="1:18" ht="15.75" thickTop="1" x14ac:dyDescent="0.25">
      <c r="B52" s="170"/>
      <c r="C52" s="170"/>
      <c r="D52" s="186"/>
      <c r="E52" s="248"/>
      <c r="F52" s="350"/>
      <c r="G52" s="350"/>
      <c r="H52" s="43"/>
      <c r="I52" s="43"/>
      <c r="J52" s="43"/>
      <c r="K52" s="43"/>
      <c r="L52" s="43"/>
      <c r="M52" s="2" t="s">
        <v>120</v>
      </c>
      <c r="N52" s="332" t="s">
        <v>291</v>
      </c>
      <c r="O52" s="334">
        <f t="shared" si="3"/>
        <v>0</v>
      </c>
      <c r="P52" s="49" t="s">
        <v>314</v>
      </c>
      <c r="Q52" s="43"/>
      <c r="R52" s="43"/>
    </row>
    <row r="53" spans="1:18" x14ac:dyDescent="0.25">
      <c r="B53" s="169"/>
      <c r="C53" s="341"/>
      <c r="D53" s="341"/>
      <c r="E53" s="169"/>
      <c r="F53" s="171"/>
      <c r="G53" s="169"/>
      <c r="H53" s="43"/>
      <c r="I53" s="43"/>
      <c r="J53" s="43"/>
      <c r="K53" s="43"/>
      <c r="L53" s="43"/>
      <c r="M53" s="2" t="s">
        <v>21</v>
      </c>
      <c r="N53" s="332" t="s">
        <v>289</v>
      </c>
      <c r="O53" s="334">
        <f t="shared" si="3"/>
        <v>0</v>
      </c>
      <c r="P53" s="49" t="s">
        <v>314</v>
      </c>
      <c r="Q53" s="43"/>
      <c r="R53" s="43"/>
    </row>
    <row r="54" spans="1:18" x14ac:dyDescent="0.25">
      <c r="B54" s="169"/>
      <c r="C54" s="341"/>
      <c r="D54" s="341"/>
      <c r="E54" s="169"/>
      <c r="F54" s="171"/>
      <c r="G54" s="169"/>
      <c r="H54" s="43"/>
      <c r="I54" s="43"/>
      <c r="J54" s="43"/>
      <c r="K54" s="43"/>
      <c r="L54" s="43"/>
      <c r="M54" s="2" t="s">
        <v>197</v>
      </c>
      <c r="N54" s="332" t="s">
        <v>290</v>
      </c>
      <c r="O54" s="334">
        <f t="shared" si="3"/>
        <v>0</v>
      </c>
      <c r="P54" s="49" t="s">
        <v>314</v>
      </c>
      <c r="Q54" s="43"/>
      <c r="R54" s="43"/>
    </row>
    <row r="55" spans="1:18" x14ac:dyDescent="0.25">
      <c r="B55" s="169"/>
      <c r="C55" s="341"/>
      <c r="D55" s="341"/>
      <c r="E55" s="169"/>
      <c r="F55" s="171"/>
      <c r="G55" s="169"/>
      <c r="H55" s="43"/>
      <c r="I55" s="43"/>
      <c r="J55" s="43"/>
      <c r="K55" s="43"/>
      <c r="L55" s="43"/>
      <c r="Q55" s="43"/>
      <c r="R55" s="43"/>
    </row>
    <row r="56" spans="1:18" x14ac:dyDescent="0.25">
      <c r="B56" s="169"/>
      <c r="C56" s="341"/>
      <c r="D56" s="341"/>
      <c r="E56" s="169"/>
      <c r="F56" s="171"/>
      <c r="G56" s="169"/>
      <c r="H56" s="43"/>
      <c r="I56" s="43"/>
      <c r="J56" s="43"/>
      <c r="K56" s="43"/>
      <c r="L56" s="43"/>
      <c r="P56" s="43"/>
      <c r="Q56" s="43"/>
      <c r="R56" s="43"/>
    </row>
    <row r="57" spans="1:18" x14ac:dyDescent="0.25">
      <c r="B57" s="169"/>
      <c r="C57" s="341"/>
      <c r="D57" s="341"/>
      <c r="E57" s="169"/>
      <c r="F57" s="171"/>
      <c r="G57" s="169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</row>
    <row r="58" spans="1:18" x14ac:dyDescent="0.25">
      <c r="B58" s="169"/>
      <c r="C58" s="341"/>
      <c r="D58" s="341"/>
      <c r="E58" s="169"/>
      <c r="F58" s="171"/>
      <c r="G58" s="169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</row>
    <row r="59" spans="1:18" x14ac:dyDescent="0.25">
      <c r="B59" s="92"/>
      <c r="C59" s="92"/>
      <c r="D59" s="348"/>
      <c r="E59" s="348"/>
      <c r="F59" s="172"/>
      <c r="G59" s="92"/>
    </row>
  </sheetData>
  <sheetProtection algorithmName="SHA-512" hashValue="/CXRkWE6oHDt57sVSfN8opZK++b1JS4nYh2qDXXLKkUhrimxRTCG/kzWAu4LNfHC871yygVQjZBumDiI170e3A==" saltValue="Lcs+EnHouyfebefWEVca8A==" spinCount="100000" sheet="1" objects="1" scenarios="1"/>
  <mergeCells count="22">
    <mergeCell ref="H5:I5"/>
    <mergeCell ref="C6:D6"/>
    <mergeCell ref="C1:D1"/>
    <mergeCell ref="C2:D2"/>
    <mergeCell ref="C3:D3"/>
    <mergeCell ref="C5:D5"/>
    <mergeCell ref="C57:D57"/>
    <mergeCell ref="C58:D58"/>
    <mergeCell ref="D59:E59"/>
    <mergeCell ref="C4:D4"/>
    <mergeCell ref="F52:G52"/>
    <mergeCell ref="C53:D53"/>
    <mergeCell ref="C54:D54"/>
    <mergeCell ref="C55:D55"/>
    <mergeCell ref="C56:D56"/>
    <mergeCell ref="M7:N7"/>
    <mergeCell ref="M8:N8"/>
    <mergeCell ref="M2:N2"/>
    <mergeCell ref="M3:N3"/>
    <mergeCell ref="M4:N4"/>
    <mergeCell ref="M5:N5"/>
    <mergeCell ref="M6:N6"/>
  </mergeCells>
  <conditionalFormatting sqref="O11:O32 O48:O54 O35:O46">
    <cfRule type="cellIs" dxfId="7" priority="2" operator="greaterThan">
      <formula>0</formula>
    </cfRule>
  </conditionalFormatting>
  <conditionalFormatting sqref="O47">
    <cfRule type="cellIs" dxfId="6" priority="1" operator="greaterThan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0"/>
  <sheetViews>
    <sheetView zoomScale="85" zoomScaleNormal="85" workbookViewId="0">
      <selection activeCell="C11" sqref="C11"/>
    </sheetView>
  </sheetViews>
  <sheetFormatPr baseColWidth="10" defaultColWidth="11.42578125" defaultRowHeight="15" x14ac:dyDescent="0.25"/>
  <cols>
    <col min="1" max="1" width="11.42578125" style="49"/>
    <col min="2" max="2" width="30.42578125" style="49" customWidth="1"/>
    <col min="3" max="3" width="5.28515625" style="49" customWidth="1"/>
    <col min="4" max="4" width="8.7109375" style="49" customWidth="1"/>
    <col min="5" max="5" width="8.28515625" style="49" customWidth="1"/>
    <col min="6" max="6" width="11.42578125" style="49"/>
    <col min="7" max="7" width="7.7109375" style="49" customWidth="1"/>
    <col min="8" max="8" width="7.85546875" style="49" customWidth="1"/>
    <col min="9" max="9" width="11.28515625" style="49" customWidth="1"/>
    <col min="10" max="10" width="4.140625" style="49" customWidth="1"/>
    <col min="11" max="11" width="7.5703125" style="49" customWidth="1"/>
    <col min="12" max="12" width="5.7109375" style="49" customWidth="1"/>
    <col min="13" max="13" width="29.5703125" style="49" bestFit="1" customWidth="1"/>
    <col min="14" max="14" width="3.85546875" style="49" customWidth="1"/>
    <col min="15" max="15" width="7.85546875" style="49" customWidth="1"/>
    <col min="16" max="16" width="3.5703125" style="49" customWidth="1"/>
    <col min="17" max="17" width="3" style="49" customWidth="1"/>
    <col min="18" max="18" width="8.5703125" style="49" customWidth="1"/>
    <col min="19" max="19" width="11.42578125" style="49"/>
    <col min="20" max="20" width="4.85546875" style="49" customWidth="1"/>
    <col min="21" max="21" width="7" style="49" customWidth="1"/>
    <col min="22" max="22" width="4.28515625" style="49" customWidth="1"/>
    <col min="23" max="16384" width="11.42578125" style="49"/>
  </cols>
  <sheetData>
    <row r="1" spans="1:21" ht="15.75" thickBot="1" x14ac:dyDescent="0.3">
      <c r="A1" s="64" t="s">
        <v>24</v>
      </c>
      <c r="B1" s="86"/>
      <c r="C1" s="342" t="s">
        <v>25</v>
      </c>
      <c r="D1" s="342"/>
      <c r="E1" s="65" t="s">
        <v>6</v>
      </c>
      <c r="F1" s="42">
        <f>SUMIF($J$11:$J$51,E1,$F$11:$F$51)</f>
        <v>0</v>
      </c>
      <c r="H1" s="94" t="s">
        <v>143</v>
      </c>
      <c r="I1" s="94"/>
      <c r="K1" s="72">
        <f>do!K4</f>
        <v>2.5</v>
      </c>
      <c r="L1" s="43"/>
      <c r="M1" s="257" t="s">
        <v>267</v>
      </c>
      <c r="N1" s="260"/>
      <c r="O1" s="252" t="s">
        <v>199</v>
      </c>
      <c r="P1" s="43"/>
      <c r="Q1" s="43"/>
      <c r="R1" s="43"/>
    </row>
    <row r="2" spans="1:21" x14ac:dyDescent="0.25">
      <c r="A2" s="64" t="s">
        <v>26</v>
      </c>
      <c r="B2" s="168"/>
      <c r="C2" s="342" t="s">
        <v>27</v>
      </c>
      <c r="D2" s="342"/>
      <c r="E2" s="65" t="s">
        <v>10</v>
      </c>
      <c r="F2" s="42">
        <f>SUMIF($J$11:$J$51,E2,$F$11:$F$51)</f>
        <v>0</v>
      </c>
      <c r="H2" s="94" t="s">
        <v>144</v>
      </c>
      <c r="I2" s="94"/>
      <c r="K2" s="72">
        <f>O11</f>
        <v>0</v>
      </c>
      <c r="L2" s="43"/>
      <c r="M2" s="347"/>
      <c r="N2" s="347"/>
      <c r="O2" s="179"/>
      <c r="P2" s="43"/>
      <c r="Q2" s="43"/>
      <c r="R2" s="43"/>
    </row>
    <row r="3" spans="1:21" x14ac:dyDescent="0.25">
      <c r="A3" s="64" t="s">
        <v>42</v>
      </c>
      <c r="B3" s="120"/>
      <c r="C3" s="342" t="s">
        <v>29</v>
      </c>
      <c r="D3" s="342"/>
      <c r="E3" s="65"/>
      <c r="F3" s="45">
        <f>ROUNDUP(F1+F2,0)/10</f>
        <v>0</v>
      </c>
      <c r="H3" s="94" t="s">
        <v>145</v>
      </c>
      <c r="I3" s="94"/>
      <c r="K3" s="121">
        <f>K1+K2</f>
        <v>2.5</v>
      </c>
      <c r="L3" s="43"/>
      <c r="M3" s="343"/>
      <c r="N3" s="343"/>
      <c r="O3" s="181"/>
      <c r="P3" s="43"/>
      <c r="Q3" s="43"/>
      <c r="R3" s="43"/>
    </row>
    <row r="4" spans="1:21" x14ac:dyDescent="0.25">
      <c r="A4" s="64" t="s">
        <v>57</v>
      </c>
      <c r="B4" s="48">
        <f>do!B9</f>
        <v>15.5</v>
      </c>
      <c r="C4" s="342" t="s">
        <v>33</v>
      </c>
      <c r="D4" s="342"/>
      <c r="E4" s="67"/>
      <c r="F4" s="45">
        <f>O8</f>
        <v>0</v>
      </c>
      <c r="H4" s="94" t="s">
        <v>146</v>
      </c>
      <c r="I4" s="94"/>
      <c r="K4" s="121">
        <f>K3</f>
        <v>2.5</v>
      </c>
      <c r="L4" s="43"/>
      <c r="M4" s="343"/>
      <c r="N4" s="343"/>
      <c r="O4" s="181"/>
      <c r="P4" s="43"/>
      <c r="Q4" s="43"/>
      <c r="R4" s="43"/>
    </row>
    <row r="5" spans="1:21" x14ac:dyDescent="0.25">
      <c r="A5" s="49" t="s">
        <v>41</v>
      </c>
      <c r="B5" s="47">
        <f>F1+F2</f>
        <v>0</v>
      </c>
      <c r="C5" s="342"/>
      <c r="D5" s="342"/>
      <c r="E5" s="65"/>
      <c r="F5" s="42"/>
      <c r="H5" s="349"/>
      <c r="I5" s="349"/>
      <c r="J5" s="43"/>
      <c r="K5" s="43"/>
      <c r="L5" s="43"/>
      <c r="M5" s="343"/>
      <c r="N5" s="343"/>
      <c r="O5" s="181"/>
      <c r="P5" s="43"/>
      <c r="Q5" s="43"/>
      <c r="R5" s="43"/>
    </row>
    <row r="6" spans="1:21" x14ac:dyDescent="0.25">
      <c r="A6" s="49" t="s">
        <v>40</v>
      </c>
      <c r="B6" s="48">
        <f>B4+B5</f>
        <v>15.5</v>
      </c>
      <c r="C6" s="342"/>
      <c r="D6" s="342"/>
      <c r="E6" s="66"/>
      <c r="F6" s="42"/>
      <c r="H6" s="43"/>
      <c r="I6" s="43"/>
      <c r="J6" s="43"/>
      <c r="K6" s="43"/>
      <c r="L6" s="43"/>
      <c r="M6" s="361"/>
      <c r="N6" s="361"/>
      <c r="O6" s="181"/>
      <c r="P6" s="43"/>
      <c r="Q6" s="43"/>
      <c r="R6" s="43"/>
    </row>
    <row r="7" spans="1:21" ht="15.75" thickBot="1" x14ac:dyDescent="0.3">
      <c r="A7" s="64" t="s">
        <v>82</v>
      </c>
      <c r="B7" s="48">
        <f>F4</f>
        <v>0</v>
      </c>
      <c r="H7" s="43"/>
      <c r="I7" s="43"/>
      <c r="J7" s="43"/>
      <c r="K7" s="43"/>
      <c r="L7" s="43"/>
      <c r="M7" s="343"/>
      <c r="N7" s="343"/>
      <c r="O7" s="181"/>
      <c r="P7" s="43"/>
      <c r="Q7" s="43"/>
      <c r="R7" s="43"/>
    </row>
    <row r="8" spans="1:21" x14ac:dyDescent="0.25">
      <c r="A8" s="64" t="s">
        <v>32</v>
      </c>
      <c r="B8" s="46"/>
      <c r="H8" s="43"/>
      <c r="I8" s="43"/>
      <c r="J8" s="43"/>
      <c r="K8" s="43"/>
      <c r="L8" s="43"/>
      <c r="M8" s="359" t="s">
        <v>40</v>
      </c>
      <c r="N8" s="359"/>
      <c r="O8" s="179">
        <f>(SUM(O2:O7))</f>
        <v>0</v>
      </c>
      <c r="P8" s="43"/>
      <c r="Q8" s="43"/>
      <c r="R8" s="43"/>
    </row>
    <row r="9" spans="1:21" ht="15.75" thickBot="1" x14ac:dyDescent="0.3">
      <c r="A9" s="64" t="s">
        <v>31</v>
      </c>
      <c r="B9" s="47">
        <f>SUM(B6-(B7+B8))</f>
        <v>15.5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21" ht="33" thickTop="1" thickBot="1" x14ac:dyDescent="0.3">
      <c r="A10" s="87" t="s">
        <v>0</v>
      </c>
      <c r="B10" s="68" t="s">
        <v>1</v>
      </c>
      <c r="C10" s="69" t="s">
        <v>34</v>
      </c>
      <c r="D10" s="69" t="s">
        <v>35</v>
      </c>
      <c r="E10" s="69" t="s">
        <v>2</v>
      </c>
      <c r="F10" s="70" t="s">
        <v>36</v>
      </c>
      <c r="H10" s="118" t="s">
        <v>52</v>
      </c>
      <c r="I10" s="118" t="s">
        <v>97</v>
      </c>
      <c r="J10" s="118" t="s">
        <v>37</v>
      </c>
      <c r="K10" s="119" t="s">
        <v>38</v>
      </c>
      <c r="L10" s="43"/>
      <c r="M10" s="43"/>
      <c r="O10" s="71" t="s">
        <v>112</v>
      </c>
      <c r="R10" s="83"/>
    </row>
    <row r="11" spans="1:21" x14ac:dyDescent="0.25">
      <c r="A11" s="200"/>
      <c r="B11" s="111" t="str">
        <f>IF(ISNUMBER($A11),VLOOKUP($A11,'L-Cod'!$A$1:$F$78,2,TRUE),"")</f>
        <v/>
      </c>
      <c r="C11" s="59"/>
      <c r="D11" s="59"/>
      <c r="E11" s="105" t="str">
        <f>IF(ISNUMBER($A11),VLOOKUP($A11,'L-Cod'!$A$1:$F$78,3,TRUE),"")</f>
        <v/>
      </c>
      <c r="F11" s="60">
        <f t="shared" ref="F11:F51" si="0">IF(ISNUMBER($A11),(C11)*E11,0)</f>
        <v>0</v>
      </c>
      <c r="G11" s="61"/>
      <c r="H11" s="108" t="str">
        <f>IF(ISNUMBER($A11),VLOOKUP($A11,'L-Cod'!$A$1:$F$78,4,TRUE),"")</f>
        <v/>
      </c>
      <c r="I11" s="62">
        <f t="shared" ref="I11:I51" si="1">IF(ISNUMBER($A11),(C11+D11)*H11,0)</f>
        <v>0</v>
      </c>
      <c r="J11" s="101" t="str">
        <f>IF(ISNUMBER($A11),VLOOKUP($A11,'L-Cod'!$A$1:$F$78,5,TRUE),"")</f>
        <v/>
      </c>
      <c r="K11" s="101" t="str">
        <f>IF(ISNUMBER($A11),VLOOKUP($A11,'L-Cod'!$A$1:$F$78,6,TRUE),"")</f>
        <v/>
      </c>
      <c r="L11" s="61"/>
      <c r="M11" s="318" t="s">
        <v>63</v>
      </c>
      <c r="N11" s="314" t="s">
        <v>7</v>
      </c>
      <c r="O11" s="334">
        <f>SUMIF($K$11:$K$59,N11,$I$11:$I$59)</f>
        <v>0</v>
      </c>
      <c r="P11" s="92" t="s">
        <v>38</v>
      </c>
      <c r="Q11" s="92"/>
      <c r="U11" s="72"/>
    </row>
    <row r="12" spans="1:21" x14ac:dyDescent="0.25">
      <c r="A12" s="197"/>
      <c r="B12" s="111" t="str">
        <f>IF(ISNUMBER($A12),VLOOKUP($A12,'L-Cod'!$A$1:$F$78,2,TRUE),"")</f>
        <v/>
      </c>
      <c r="C12" s="199"/>
      <c r="D12" s="104"/>
      <c r="E12" s="105" t="str">
        <f>IF(ISNUMBER($A12),VLOOKUP($A12,'L-Cod'!$A$1:$F$78,3,TRUE),"")</f>
        <v/>
      </c>
      <c r="F12" s="106">
        <f t="shared" si="0"/>
        <v>0</v>
      </c>
      <c r="G12" s="107"/>
      <c r="H12" s="108" t="str">
        <f>IF(ISNUMBER($A12),VLOOKUP($A12,'L-Cod'!$A$1:$F$78,4,TRUE),"")</f>
        <v/>
      </c>
      <c r="I12" s="109">
        <f t="shared" si="1"/>
        <v>0</v>
      </c>
      <c r="J12" s="101" t="str">
        <f>IF(ISNUMBER($A12),VLOOKUP($A12,'L-Cod'!$A$1:$F$78,5,TRUE),"")</f>
        <v/>
      </c>
      <c r="K12" s="101" t="str">
        <f>IF(ISNUMBER($A12),VLOOKUP($A12,'L-Cod'!$A$1:$F$78,6,TRUE),"")</f>
        <v/>
      </c>
      <c r="M12" s="331" t="s">
        <v>30</v>
      </c>
      <c r="N12" s="49" t="s">
        <v>14</v>
      </c>
      <c r="O12" s="334">
        <f t="shared" ref="O12:O45" si="2">SUMIF($K$11:$K$59,N12,$I$11:$I$59)</f>
        <v>0</v>
      </c>
      <c r="P12" s="49" t="s">
        <v>38</v>
      </c>
      <c r="U12" s="72"/>
    </row>
    <row r="13" spans="1:21" x14ac:dyDescent="0.25">
      <c r="A13" s="197"/>
      <c r="B13" s="111" t="str">
        <f>IF(ISNUMBER($A13),VLOOKUP($A13,'L-Cod'!$A$1:$F$78,2,TRUE),"")</f>
        <v/>
      </c>
      <c r="C13" s="199"/>
      <c r="D13" s="104"/>
      <c r="E13" s="105" t="str">
        <f>IF(ISNUMBER($A13),VLOOKUP($A13,'L-Cod'!$A$1:$F$78,3,TRUE),"")</f>
        <v/>
      </c>
      <c r="F13" s="106">
        <f t="shared" si="0"/>
        <v>0</v>
      </c>
      <c r="G13" s="107"/>
      <c r="H13" s="108" t="str">
        <f>IF(ISNUMBER($A13),VLOOKUP($A13,'L-Cod'!$A$1:$F$78,4,TRUE),"")</f>
        <v/>
      </c>
      <c r="I13" s="109">
        <f t="shared" si="1"/>
        <v>0</v>
      </c>
      <c r="J13" s="101" t="str">
        <f>IF(ISNUMBER($A13),VLOOKUP($A13,'L-Cod'!$A$1:$F$78,5,TRUE),"")</f>
        <v/>
      </c>
      <c r="K13" s="101" t="str">
        <f>IF(ISNUMBER($A13),VLOOKUP($A13,'L-Cod'!$A$1:$F$78,6,TRUE),"")</f>
        <v/>
      </c>
      <c r="M13" s="330" t="s">
        <v>83</v>
      </c>
      <c r="N13" s="49" t="s">
        <v>58</v>
      </c>
      <c r="O13" s="334">
        <f t="shared" si="2"/>
        <v>0</v>
      </c>
      <c r="P13" s="49" t="s">
        <v>137</v>
      </c>
      <c r="U13" s="72"/>
    </row>
    <row r="14" spans="1:21" x14ac:dyDescent="0.25">
      <c r="A14" s="197"/>
      <c r="B14" s="111" t="str">
        <f>IF(ISNUMBER($A14),VLOOKUP($A14,'L-Cod'!$A$1:$F$78,2,TRUE),"")</f>
        <v/>
      </c>
      <c r="C14" s="199"/>
      <c r="D14" s="104"/>
      <c r="E14" s="105" t="str">
        <f>IF(ISNUMBER($A14),VLOOKUP($A14,'L-Cod'!$A$1:$F$78,3,TRUE),"")</f>
        <v/>
      </c>
      <c r="F14" s="106">
        <f t="shared" si="0"/>
        <v>0</v>
      </c>
      <c r="G14" s="107"/>
      <c r="H14" s="108" t="str">
        <f>IF(ISNUMBER($A14),VLOOKUP($A14,'L-Cod'!$A$1:$F$78,4,TRUE),"")</f>
        <v/>
      </c>
      <c r="I14" s="109">
        <f t="shared" si="1"/>
        <v>0</v>
      </c>
      <c r="J14" s="101" t="str">
        <f>IF(ISNUMBER($A14),VLOOKUP($A14,'L-Cod'!$A$1:$F$78,5,TRUE),"")</f>
        <v/>
      </c>
      <c r="K14" s="101" t="str">
        <f>IF(ISNUMBER($A14),VLOOKUP($A14,'L-Cod'!$A$1:$F$78,6,TRUE),"")</f>
        <v/>
      </c>
      <c r="M14" s="330" t="s">
        <v>84</v>
      </c>
      <c r="N14" s="49" t="s">
        <v>59</v>
      </c>
      <c r="O14" s="334">
        <f t="shared" si="2"/>
        <v>0</v>
      </c>
      <c r="P14" s="49" t="s">
        <v>137</v>
      </c>
      <c r="U14" s="72"/>
    </row>
    <row r="15" spans="1:21" x14ac:dyDescent="0.25">
      <c r="A15" s="197"/>
      <c r="B15" s="111" t="str">
        <f>IF(ISNUMBER($A15),VLOOKUP($A15,'L-Cod'!$A$1:$F$78,2,TRUE),"")</f>
        <v/>
      </c>
      <c r="C15" s="199"/>
      <c r="D15" s="104"/>
      <c r="E15" s="105" t="str">
        <f>IF(ISNUMBER($A15),VLOOKUP($A15,'L-Cod'!$A$1:$F$78,3,TRUE),"")</f>
        <v/>
      </c>
      <c r="F15" s="106">
        <f t="shared" si="0"/>
        <v>0</v>
      </c>
      <c r="G15" s="107"/>
      <c r="H15" s="108" t="str">
        <f>IF(ISNUMBER($A15),VLOOKUP($A15,'L-Cod'!$A$1:$F$78,4,TRUE),"")</f>
        <v/>
      </c>
      <c r="I15" s="109">
        <f t="shared" si="1"/>
        <v>0</v>
      </c>
      <c r="J15" s="101" t="str">
        <f>IF(ISNUMBER($A15),VLOOKUP($A15,'L-Cod'!$A$1:$F$78,5,TRUE),"")</f>
        <v/>
      </c>
      <c r="K15" s="101" t="str">
        <f>IF(ISNUMBER($A15),VLOOKUP($A15,'L-Cod'!$A$1:$F$78,6,TRUE),"")</f>
        <v/>
      </c>
      <c r="M15" s="330" t="s">
        <v>85</v>
      </c>
      <c r="N15" s="49" t="s">
        <v>60</v>
      </c>
      <c r="O15" s="334">
        <f t="shared" si="2"/>
        <v>0</v>
      </c>
      <c r="P15" s="49" t="s">
        <v>38</v>
      </c>
      <c r="U15" s="72"/>
    </row>
    <row r="16" spans="1:21" x14ac:dyDescent="0.25">
      <c r="A16" s="197"/>
      <c r="B16" s="111" t="str">
        <f>IF(ISNUMBER($A16),VLOOKUP($A16,'L-Cod'!$A$1:$F$78,2,TRUE),"")</f>
        <v/>
      </c>
      <c r="C16" s="199"/>
      <c r="D16" s="104"/>
      <c r="E16" s="105" t="str">
        <f>IF(ISNUMBER($A16),VLOOKUP($A16,'L-Cod'!$A$1:$F$78,3,TRUE),"")</f>
        <v/>
      </c>
      <c r="F16" s="106">
        <f t="shared" si="0"/>
        <v>0</v>
      </c>
      <c r="G16" s="107"/>
      <c r="H16" s="108" t="str">
        <f>IF(ISNUMBER($A16),VLOOKUP($A16,'L-Cod'!$A$1:$F$78,4,TRUE),"")</f>
        <v/>
      </c>
      <c r="I16" s="109">
        <f t="shared" si="1"/>
        <v>0</v>
      </c>
      <c r="J16" s="101" t="str">
        <f>IF(ISNUMBER($A16),VLOOKUP($A16,'L-Cod'!$A$1:$F$78,5,TRUE),"")</f>
        <v/>
      </c>
      <c r="K16" s="101" t="str">
        <f>IF(ISNUMBER($A16),VLOOKUP($A16,'L-Cod'!$A$1:$F$78,6,TRUE),"")</f>
        <v/>
      </c>
      <c r="M16" s="330" t="s">
        <v>92</v>
      </c>
      <c r="N16" s="49" t="s">
        <v>61</v>
      </c>
      <c r="O16" s="334">
        <f t="shared" si="2"/>
        <v>0</v>
      </c>
      <c r="P16" s="49" t="s">
        <v>38</v>
      </c>
    </row>
    <row r="17" spans="1:16" x14ac:dyDescent="0.25">
      <c r="A17" s="197"/>
      <c r="B17" s="111" t="str">
        <f>IF(ISNUMBER($A17),VLOOKUP($A17,'L-Cod'!$A$1:$F$78,2,TRUE),"")</f>
        <v/>
      </c>
      <c r="C17" s="199"/>
      <c r="D17" s="104"/>
      <c r="E17" s="105" t="str">
        <f>IF(ISNUMBER($A17),VLOOKUP($A17,'L-Cod'!$A$1:$F$78,3,TRUE),"")</f>
        <v/>
      </c>
      <c r="F17" s="106">
        <f t="shared" si="0"/>
        <v>0</v>
      </c>
      <c r="G17" s="107"/>
      <c r="H17" s="108" t="str">
        <f>IF(ISNUMBER($A17),VLOOKUP($A17,'L-Cod'!$A$1:$F$78,4,TRUE),"")</f>
        <v/>
      </c>
      <c r="I17" s="109">
        <f t="shared" si="1"/>
        <v>0</v>
      </c>
      <c r="J17" s="101" t="str">
        <f>IF(ISNUMBER($A17),VLOOKUP($A17,'L-Cod'!$A$1:$F$78,5,TRUE),"")</f>
        <v/>
      </c>
      <c r="K17" s="101" t="str">
        <f>IF(ISNUMBER($A17),VLOOKUP($A17,'L-Cod'!$A$1:$F$78,6,TRUE),"")</f>
        <v/>
      </c>
      <c r="M17" s="330" t="s">
        <v>86</v>
      </c>
      <c r="N17" s="49" t="s">
        <v>62</v>
      </c>
      <c r="O17" s="334">
        <f t="shared" si="2"/>
        <v>0</v>
      </c>
      <c r="P17" s="49" t="s">
        <v>38</v>
      </c>
    </row>
    <row r="18" spans="1:16" x14ac:dyDescent="0.25">
      <c r="A18" s="197"/>
      <c r="B18" s="111" t="str">
        <f>IF(ISNUMBER($A18),VLOOKUP($A18,'L-Cod'!$A$1:$F$78,2,TRUE),"")</f>
        <v/>
      </c>
      <c r="C18" s="199"/>
      <c r="D18" s="104"/>
      <c r="E18" s="105" t="str">
        <f>IF(ISNUMBER($A18),VLOOKUP($A18,'L-Cod'!$A$1:$F$78,3,TRUE),"")</f>
        <v/>
      </c>
      <c r="F18" s="106">
        <f t="shared" si="0"/>
        <v>0</v>
      </c>
      <c r="G18" s="107"/>
      <c r="H18" s="108" t="str">
        <f>IF(ISNUMBER($A18),VLOOKUP($A18,'L-Cod'!$A$1:$F$78,4,TRUE),"")</f>
        <v/>
      </c>
      <c r="I18" s="109">
        <f t="shared" si="1"/>
        <v>0</v>
      </c>
      <c r="J18" s="101" t="str">
        <f>IF(ISNUMBER($A18),VLOOKUP($A18,'L-Cod'!$A$1:$F$78,5,TRUE),"")</f>
        <v/>
      </c>
      <c r="K18" s="101" t="str">
        <f>IF(ISNUMBER($A18),VLOOKUP($A18,'L-Cod'!$A$1:$F$78,6,TRUE),"")</f>
        <v/>
      </c>
      <c r="M18" s="330" t="s">
        <v>89</v>
      </c>
      <c r="N18" s="49" t="s">
        <v>88</v>
      </c>
      <c r="O18" s="334">
        <f t="shared" si="2"/>
        <v>0</v>
      </c>
      <c r="P18" s="49" t="s">
        <v>137</v>
      </c>
    </row>
    <row r="19" spans="1:16" x14ac:dyDescent="0.25">
      <c r="A19" s="197"/>
      <c r="B19" s="111" t="str">
        <f>IF(ISNUMBER($A19),VLOOKUP($A19,'L-Cod'!$A$1:$F$78,2,TRUE),"")</f>
        <v/>
      </c>
      <c r="C19" s="199"/>
      <c r="D19" s="104"/>
      <c r="E19" s="105" t="str">
        <f>IF(ISNUMBER($A19),VLOOKUP($A19,'L-Cod'!$A$1:$F$78,3,TRUE),"")</f>
        <v/>
      </c>
      <c r="F19" s="106">
        <f t="shared" si="0"/>
        <v>0</v>
      </c>
      <c r="G19" s="107"/>
      <c r="H19" s="108" t="str">
        <f>IF(ISNUMBER($A19),VLOOKUP($A19,'L-Cod'!$A$1:$F$78,4,TRUE),"")</f>
        <v/>
      </c>
      <c r="I19" s="109">
        <f t="shared" si="1"/>
        <v>0</v>
      </c>
      <c r="J19" s="101" t="str">
        <f>IF(ISNUMBER($A19),VLOOKUP($A19,'L-Cod'!$A$1:$F$78,5,TRUE),"")</f>
        <v/>
      </c>
      <c r="K19" s="101" t="str">
        <f>IF(ISNUMBER($A19),VLOOKUP($A19,'L-Cod'!$A$1:$F$78,6,TRUE),"")</f>
        <v/>
      </c>
      <c r="M19" s="330" t="s">
        <v>96</v>
      </c>
      <c r="N19" s="49" t="s">
        <v>91</v>
      </c>
      <c r="O19" s="334">
        <f t="shared" si="2"/>
        <v>0</v>
      </c>
      <c r="P19" s="49" t="s">
        <v>38</v>
      </c>
    </row>
    <row r="20" spans="1:16" x14ac:dyDescent="0.25">
      <c r="A20" s="197"/>
      <c r="B20" s="111" t="str">
        <f>IF(ISNUMBER($A20),VLOOKUP($A20,'L-Cod'!$A$1:$F$78,2,TRUE),"")</f>
        <v/>
      </c>
      <c r="C20" s="199"/>
      <c r="D20" s="104"/>
      <c r="E20" s="105" t="str">
        <f>IF(ISNUMBER($A20),VLOOKUP($A20,'L-Cod'!$A$1:$F$78,3,TRUE),"")</f>
        <v/>
      </c>
      <c r="F20" s="106">
        <f t="shared" si="0"/>
        <v>0</v>
      </c>
      <c r="G20" s="107"/>
      <c r="H20" s="108" t="str">
        <f>IF(ISNUMBER($A20),VLOOKUP($A20,'L-Cod'!$A$1:$F$78,4,TRUE),"")</f>
        <v/>
      </c>
      <c r="I20" s="109">
        <f t="shared" si="1"/>
        <v>0</v>
      </c>
      <c r="J20" s="101" t="str">
        <f>IF(ISNUMBER($A20),VLOOKUP($A20,'L-Cod'!$A$1:$F$78,5,TRUE),"")</f>
        <v/>
      </c>
      <c r="K20" s="101" t="str">
        <f>IF(ISNUMBER($A20),VLOOKUP($A20,'L-Cod'!$A$1:$F$78,6,TRUE),"")</f>
        <v/>
      </c>
      <c r="M20" s="330" t="s">
        <v>93</v>
      </c>
      <c r="N20" s="49" t="s">
        <v>94</v>
      </c>
      <c r="O20" s="334">
        <f t="shared" si="2"/>
        <v>0</v>
      </c>
      <c r="P20" s="49" t="s">
        <v>137</v>
      </c>
    </row>
    <row r="21" spans="1:16" x14ac:dyDescent="0.25">
      <c r="A21" s="197"/>
      <c r="B21" s="111" t="str">
        <f>IF(ISNUMBER($A21),VLOOKUP($A21,'L-Cod'!$A$1:$F$78,2,TRUE),"")</f>
        <v/>
      </c>
      <c r="C21" s="199"/>
      <c r="D21" s="104"/>
      <c r="E21" s="105" t="str">
        <f>IF(ISNUMBER($A21),VLOOKUP($A21,'L-Cod'!$A$1:$F$78,3,TRUE),"")</f>
        <v/>
      </c>
      <c r="F21" s="106">
        <f t="shared" si="0"/>
        <v>0</v>
      </c>
      <c r="G21" s="107"/>
      <c r="H21" s="108" t="str">
        <f>IF(ISNUMBER($A21),VLOOKUP($A21,'L-Cod'!$A$1:$F$78,4,TRUE),"")</f>
        <v/>
      </c>
      <c r="I21" s="109">
        <f t="shared" si="1"/>
        <v>0</v>
      </c>
      <c r="J21" s="101" t="str">
        <f>IF(ISNUMBER($A21),VLOOKUP($A21,'L-Cod'!$A$1:$F$78,5,TRUE),"")</f>
        <v/>
      </c>
      <c r="K21" s="101" t="str">
        <f>IF(ISNUMBER($A21),VLOOKUP($A21,'L-Cod'!$A$1:$F$78,6,TRUE),"")</f>
        <v/>
      </c>
      <c r="M21" s="330" t="s">
        <v>218</v>
      </c>
      <c r="N21" s="49" t="s">
        <v>219</v>
      </c>
      <c r="O21" s="334">
        <f t="shared" si="2"/>
        <v>0</v>
      </c>
      <c r="P21" s="49" t="s">
        <v>137</v>
      </c>
    </row>
    <row r="22" spans="1:16" x14ac:dyDescent="0.25">
      <c r="A22" s="197"/>
      <c r="B22" s="111" t="str">
        <f>IF(ISNUMBER($A22),VLOOKUP($A22,'L-Cod'!$A$1:$F$78,2,TRUE),"")</f>
        <v/>
      </c>
      <c r="C22" s="199"/>
      <c r="D22" s="104"/>
      <c r="E22" s="105" t="str">
        <f>IF(ISNUMBER($A22),VLOOKUP($A22,'L-Cod'!$A$1:$F$78,3,TRUE),"")</f>
        <v/>
      </c>
      <c r="F22" s="106">
        <f t="shared" si="0"/>
        <v>0</v>
      </c>
      <c r="G22" s="107"/>
      <c r="H22" s="108" t="str">
        <f>IF(ISNUMBER($A22),VLOOKUP($A22,'L-Cod'!$A$1:$F$78,4,TRUE),"")</f>
        <v/>
      </c>
      <c r="I22" s="109">
        <f t="shared" si="1"/>
        <v>0</v>
      </c>
      <c r="J22" s="101" t="str">
        <f>IF(ISNUMBER($A22),VLOOKUP($A22,'L-Cod'!$A$1:$F$78,5,TRUE),"")</f>
        <v/>
      </c>
      <c r="K22" s="101" t="str">
        <f>IF(ISNUMBER($A22),VLOOKUP($A22,'L-Cod'!$A$1:$F$78,6,TRUE),"")</f>
        <v/>
      </c>
      <c r="M22" s="330" t="s">
        <v>98</v>
      </c>
      <c r="N22" s="49" t="s">
        <v>95</v>
      </c>
      <c r="O22" s="334">
        <f t="shared" si="2"/>
        <v>0</v>
      </c>
      <c r="P22" s="49" t="s">
        <v>38</v>
      </c>
    </row>
    <row r="23" spans="1:16" x14ac:dyDescent="0.25">
      <c r="A23" s="197"/>
      <c r="B23" s="111" t="str">
        <f>IF(ISNUMBER($A23),VLOOKUP($A23,'L-Cod'!$A$1:$F$78,2,TRUE),"")</f>
        <v/>
      </c>
      <c r="C23" s="199"/>
      <c r="D23" s="104"/>
      <c r="E23" s="105" t="str">
        <f>IF(ISNUMBER($A23),VLOOKUP($A23,'L-Cod'!$A$1:$F$78,3,TRUE),"")</f>
        <v/>
      </c>
      <c r="F23" s="106">
        <f t="shared" si="0"/>
        <v>0</v>
      </c>
      <c r="G23" s="107"/>
      <c r="H23" s="108" t="str">
        <f>IF(ISNUMBER($A23),VLOOKUP($A23,'L-Cod'!$A$1:$F$78,4,TRUE),"")</f>
        <v/>
      </c>
      <c r="I23" s="109">
        <f t="shared" si="1"/>
        <v>0</v>
      </c>
      <c r="J23" s="101" t="str">
        <f>IF(ISNUMBER($A23),VLOOKUP($A23,'L-Cod'!$A$1:$F$78,5,TRUE),"")</f>
        <v/>
      </c>
      <c r="K23" s="101" t="str">
        <f>IF(ISNUMBER($A23),VLOOKUP($A23,'L-Cod'!$A$1:$F$78,6,TRUE),"")</f>
        <v/>
      </c>
      <c r="M23" s="330" t="s">
        <v>100</v>
      </c>
      <c r="N23" s="49" t="s">
        <v>99</v>
      </c>
      <c r="O23" s="334">
        <f t="shared" si="2"/>
        <v>0</v>
      </c>
      <c r="P23" s="49" t="s">
        <v>137</v>
      </c>
    </row>
    <row r="24" spans="1:16" x14ac:dyDescent="0.25">
      <c r="A24" s="197"/>
      <c r="B24" s="111" t="str">
        <f>IF(ISNUMBER($A24),VLOOKUP($A24,'L-Cod'!$A$1:$F$78,2,TRUE),"")</f>
        <v/>
      </c>
      <c r="C24" s="199"/>
      <c r="D24" s="104"/>
      <c r="E24" s="105" t="str">
        <f>IF(ISNUMBER($A24),VLOOKUP($A24,'L-Cod'!$A$1:$F$78,3,TRUE),"")</f>
        <v/>
      </c>
      <c r="F24" s="106">
        <f t="shared" si="0"/>
        <v>0</v>
      </c>
      <c r="G24" s="107"/>
      <c r="H24" s="108" t="str">
        <f>IF(ISNUMBER($A24),VLOOKUP($A24,'L-Cod'!$A$1:$F$78,4,TRUE),"")</f>
        <v/>
      </c>
      <c r="I24" s="109">
        <f t="shared" si="1"/>
        <v>0</v>
      </c>
      <c r="J24" s="101" t="str">
        <f>IF(ISNUMBER($A24),VLOOKUP($A24,'L-Cod'!$A$1:$F$78,5,TRUE),"")</f>
        <v/>
      </c>
      <c r="K24" s="101" t="str">
        <f>IF(ISNUMBER($A24),VLOOKUP($A24,'L-Cod'!$A$1:$F$78,6,TRUE),"")</f>
        <v/>
      </c>
      <c r="M24" s="330" t="s">
        <v>101</v>
      </c>
      <c r="N24" s="49" t="s">
        <v>90</v>
      </c>
      <c r="O24" s="334">
        <f t="shared" si="2"/>
        <v>0</v>
      </c>
      <c r="P24" s="49" t="s">
        <v>137</v>
      </c>
    </row>
    <row r="25" spans="1:16" x14ac:dyDescent="0.25">
      <c r="A25" s="197"/>
      <c r="B25" s="111" t="str">
        <f>IF(ISNUMBER($A25),VLOOKUP($A25,'L-Cod'!$A$1:$F$78,2,TRUE),"")</f>
        <v/>
      </c>
      <c r="C25" s="199"/>
      <c r="D25" s="104"/>
      <c r="E25" s="105" t="str">
        <f>IF(ISNUMBER($A25),VLOOKUP($A25,'L-Cod'!$A$1:$F$78,3,TRUE),"")</f>
        <v/>
      </c>
      <c r="F25" s="106">
        <f t="shared" si="0"/>
        <v>0</v>
      </c>
      <c r="G25" s="107"/>
      <c r="H25" s="108" t="str">
        <f>IF(ISNUMBER($A25),VLOOKUP($A25,'L-Cod'!$A$1:$F$78,4,TRUE),"")</f>
        <v/>
      </c>
      <c r="I25" s="109">
        <f t="shared" si="1"/>
        <v>0</v>
      </c>
      <c r="J25" s="101" t="str">
        <f>IF(ISNUMBER($A25),VLOOKUP($A25,'L-Cod'!$A$1:$F$78,5,TRUE),"")</f>
        <v/>
      </c>
      <c r="K25" s="101" t="str">
        <f>IF(ISNUMBER($A25),VLOOKUP($A25,'L-Cod'!$A$1:$F$78,6,TRUE),"")</f>
        <v/>
      </c>
      <c r="M25" s="330" t="s">
        <v>102</v>
      </c>
      <c r="N25" s="49" t="s">
        <v>64</v>
      </c>
      <c r="O25" s="334">
        <f t="shared" si="2"/>
        <v>0</v>
      </c>
      <c r="P25" s="49" t="s">
        <v>137</v>
      </c>
    </row>
    <row r="26" spans="1:16" x14ac:dyDescent="0.25">
      <c r="A26" s="197"/>
      <c r="B26" s="111" t="str">
        <f>IF(ISNUMBER($A26),VLOOKUP($A26,'L-Cod'!$A$1:$F$78,2,TRUE),"")</f>
        <v/>
      </c>
      <c r="C26" s="199"/>
      <c r="D26" s="104"/>
      <c r="E26" s="105" t="str">
        <f>IF(ISNUMBER($A26),VLOOKUP($A26,'L-Cod'!$A$1:$F$78,3,TRUE),"")</f>
        <v/>
      </c>
      <c r="F26" s="106">
        <f t="shared" si="0"/>
        <v>0</v>
      </c>
      <c r="G26" s="107"/>
      <c r="H26" s="108" t="str">
        <f>IF(ISNUMBER($A26),VLOOKUP($A26,'L-Cod'!$A$1:$F$78,4,TRUE),"")</f>
        <v/>
      </c>
      <c r="I26" s="109">
        <f t="shared" si="1"/>
        <v>0</v>
      </c>
      <c r="J26" s="101" t="str">
        <f>IF(ISNUMBER($A26),VLOOKUP($A26,'L-Cod'!$A$1:$F$78,5,TRUE),"")</f>
        <v/>
      </c>
      <c r="K26" s="101" t="str">
        <f>IF(ISNUMBER($A26),VLOOKUP($A26,'L-Cod'!$A$1:$F$78,6,TRUE),"")</f>
        <v/>
      </c>
      <c r="M26" s="330" t="s">
        <v>103</v>
      </c>
      <c r="N26" s="49" t="s">
        <v>65</v>
      </c>
      <c r="O26" s="334">
        <f t="shared" si="2"/>
        <v>0</v>
      </c>
      <c r="P26" s="49" t="s">
        <v>38</v>
      </c>
    </row>
    <row r="27" spans="1:16" x14ac:dyDescent="0.25">
      <c r="A27" s="197"/>
      <c r="B27" s="111" t="str">
        <f>IF(ISNUMBER($A27),VLOOKUP($A27,'L-Cod'!$A$1:$F$78,2,TRUE),"")</f>
        <v/>
      </c>
      <c r="C27" s="199"/>
      <c r="D27" s="104"/>
      <c r="E27" s="105" t="str">
        <f>IF(ISNUMBER($A27),VLOOKUP($A27,'L-Cod'!$A$1:$F$78,3,TRUE),"")</f>
        <v/>
      </c>
      <c r="F27" s="106">
        <f t="shared" si="0"/>
        <v>0</v>
      </c>
      <c r="G27" s="107"/>
      <c r="H27" s="108" t="str">
        <f>IF(ISNUMBER($A27),VLOOKUP($A27,'L-Cod'!$A$1:$F$78,4,TRUE),"")</f>
        <v/>
      </c>
      <c r="I27" s="109">
        <f t="shared" si="1"/>
        <v>0</v>
      </c>
      <c r="J27" s="101" t="str">
        <f>IF(ISNUMBER($A27),VLOOKUP($A27,'L-Cod'!$A$1:$F$78,5,TRUE),"")</f>
        <v/>
      </c>
      <c r="K27" s="101" t="str">
        <f>IF(ISNUMBER($A27),VLOOKUP($A27,'L-Cod'!$A$1:$F$78,6,TRUE),"")</f>
        <v/>
      </c>
      <c r="M27" s="58" t="s">
        <v>206</v>
      </c>
      <c r="N27" s="49" t="s">
        <v>104</v>
      </c>
      <c r="O27" s="334">
        <f t="shared" si="2"/>
        <v>0</v>
      </c>
      <c r="P27" s="49" t="s">
        <v>137</v>
      </c>
    </row>
    <row r="28" spans="1:16" x14ac:dyDescent="0.25">
      <c r="A28" s="197"/>
      <c r="B28" s="111" t="str">
        <f>IF(ISNUMBER($A28),VLOOKUP($A28,'L-Cod'!$A$1:$F$78,2,TRUE),"")</f>
        <v/>
      </c>
      <c r="C28" s="199"/>
      <c r="D28" s="104"/>
      <c r="E28" s="105" t="str">
        <f>IF(ISNUMBER($A28),VLOOKUP($A28,'L-Cod'!$A$1:$F$78,3,TRUE),"")</f>
        <v/>
      </c>
      <c r="F28" s="106">
        <f t="shared" si="0"/>
        <v>0</v>
      </c>
      <c r="G28" s="107"/>
      <c r="H28" s="108" t="str">
        <f>IF(ISNUMBER($A28),VLOOKUP($A28,'L-Cod'!$A$1:$F$78,4,TRUE),"")</f>
        <v/>
      </c>
      <c r="I28" s="109">
        <f t="shared" si="1"/>
        <v>0</v>
      </c>
      <c r="J28" s="101" t="str">
        <f>IF(ISNUMBER($A28),VLOOKUP($A28,'L-Cod'!$A$1:$F$78,5,TRUE),"")</f>
        <v/>
      </c>
      <c r="K28" s="101" t="str">
        <f>IF(ISNUMBER($A28),VLOOKUP($A28,'L-Cod'!$A$1:$F$78,6,TRUE),"")</f>
        <v/>
      </c>
      <c r="M28" s="49" t="s">
        <v>205</v>
      </c>
      <c r="N28" s="49" t="s">
        <v>106</v>
      </c>
      <c r="O28" s="334">
        <f t="shared" si="2"/>
        <v>0</v>
      </c>
      <c r="P28" s="49" t="s">
        <v>137</v>
      </c>
    </row>
    <row r="29" spans="1:16" x14ac:dyDescent="0.25">
      <c r="A29" s="197"/>
      <c r="B29" s="111" t="str">
        <f>IF(ISNUMBER($A29),VLOOKUP($A29,'L-Cod'!$A$1:$F$78,2,TRUE),"")</f>
        <v/>
      </c>
      <c r="C29" s="199"/>
      <c r="D29" s="104"/>
      <c r="E29" s="105" t="str">
        <f>IF(ISNUMBER($A29),VLOOKUP($A29,'L-Cod'!$A$1:$F$78,3,TRUE),"")</f>
        <v/>
      </c>
      <c r="F29" s="106">
        <f t="shared" si="0"/>
        <v>0</v>
      </c>
      <c r="G29" s="107"/>
      <c r="H29" s="108" t="str">
        <f>IF(ISNUMBER($A29),VLOOKUP($A29,'L-Cod'!$A$1:$F$78,4,TRUE),"")</f>
        <v/>
      </c>
      <c r="I29" s="109">
        <f t="shared" si="1"/>
        <v>0</v>
      </c>
      <c r="J29" s="101" t="str">
        <f>IF(ISNUMBER($A29),VLOOKUP($A29,'L-Cod'!$A$1:$F$78,5,TRUE),"")</f>
        <v/>
      </c>
      <c r="K29" s="101" t="str">
        <f>IF(ISNUMBER($A29),VLOOKUP($A29,'L-Cod'!$A$1:$F$78,6,TRUE),"")</f>
        <v/>
      </c>
      <c r="M29" s="49" t="s">
        <v>107</v>
      </c>
      <c r="N29" s="49" t="s">
        <v>105</v>
      </c>
      <c r="O29" s="334">
        <f t="shared" si="2"/>
        <v>0</v>
      </c>
      <c r="P29" s="49" t="s">
        <v>137</v>
      </c>
    </row>
    <row r="30" spans="1:16" x14ac:dyDescent="0.25">
      <c r="A30" s="197"/>
      <c r="B30" s="111" t="str">
        <f>IF(ISNUMBER($A30),VLOOKUP($A30,'L-Cod'!$A$1:$F$78,2,TRUE),"")</f>
        <v/>
      </c>
      <c r="C30" s="199"/>
      <c r="D30" s="104"/>
      <c r="E30" s="105" t="str">
        <f>IF(ISNUMBER($A30),VLOOKUP($A30,'L-Cod'!$A$1:$F$78,3,TRUE),"")</f>
        <v/>
      </c>
      <c r="F30" s="106">
        <f t="shared" si="0"/>
        <v>0</v>
      </c>
      <c r="G30" s="107"/>
      <c r="H30" s="108" t="str">
        <f>IF(ISNUMBER($A30),VLOOKUP($A30,'L-Cod'!$A$1:$F$78,4,TRUE),"")</f>
        <v/>
      </c>
      <c r="I30" s="109">
        <f t="shared" si="1"/>
        <v>0</v>
      </c>
      <c r="J30" s="101" t="str">
        <f>IF(ISNUMBER($A30),VLOOKUP($A30,'L-Cod'!$A$1:$F$78,5,TRUE),"")</f>
        <v/>
      </c>
      <c r="K30" s="101" t="str">
        <f>IF(ISNUMBER($A30),VLOOKUP($A30,'L-Cod'!$A$1:$F$78,6,TRUE),"")</f>
        <v/>
      </c>
      <c r="M30" s="49" t="s">
        <v>80</v>
      </c>
      <c r="N30" s="49" t="s">
        <v>109</v>
      </c>
      <c r="O30" s="334">
        <f t="shared" si="2"/>
        <v>0</v>
      </c>
      <c r="P30" s="49" t="s">
        <v>140</v>
      </c>
    </row>
    <row r="31" spans="1:16" x14ac:dyDescent="0.25">
      <c r="A31" s="197"/>
      <c r="B31" s="111" t="str">
        <f>IF(ISNUMBER($A31),VLOOKUP($A31,'L-Cod'!$A$1:$F$78,2,TRUE),"")</f>
        <v/>
      </c>
      <c r="C31" s="199"/>
      <c r="D31" s="104"/>
      <c r="E31" s="105" t="str">
        <f>IF(ISNUMBER($A31),VLOOKUP($A31,'L-Cod'!$A$1:$F$78,3,TRUE),"")</f>
        <v/>
      </c>
      <c r="F31" s="106">
        <f t="shared" si="0"/>
        <v>0</v>
      </c>
      <c r="G31" s="107"/>
      <c r="H31" s="108" t="str">
        <f>IF(ISNUMBER($A31),VLOOKUP($A31,'L-Cod'!$A$1:$F$78,4,TRUE),"")</f>
        <v/>
      </c>
      <c r="I31" s="109">
        <f t="shared" si="1"/>
        <v>0</v>
      </c>
      <c r="J31" s="101" t="str">
        <f>IF(ISNUMBER($A31),VLOOKUP($A31,'L-Cod'!$A$1:$F$78,5,TRUE),"")</f>
        <v/>
      </c>
      <c r="K31" s="101" t="str">
        <f>IF(ISNUMBER($A31),VLOOKUP($A31,'L-Cod'!$A$1:$F$78,6,TRUE),"")</f>
        <v/>
      </c>
      <c r="M31" s="49" t="s">
        <v>53</v>
      </c>
      <c r="N31" s="49" t="s">
        <v>110</v>
      </c>
      <c r="O31" s="334">
        <f t="shared" si="2"/>
        <v>0</v>
      </c>
      <c r="P31" s="49" t="s">
        <v>140</v>
      </c>
    </row>
    <row r="32" spans="1:16" x14ac:dyDescent="0.25">
      <c r="A32" s="197"/>
      <c r="B32" s="111" t="str">
        <f>IF(ISNUMBER($A32),VLOOKUP($A32,'L-Cod'!$A$1:$F$78,2,TRUE),"")</f>
        <v/>
      </c>
      <c r="C32" s="199"/>
      <c r="D32" s="104"/>
      <c r="E32" s="105" t="str">
        <f>IF(ISNUMBER($A32),VLOOKUP($A32,'L-Cod'!$A$1:$F$78,3,TRUE),"")</f>
        <v/>
      </c>
      <c r="F32" s="106">
        <f t="shared" si="0"/>
        <v>0</v>
      </c>
      <c r="G32" s="107"/>
      <c r="H32" s="108" t="str">
        <f>IF(ISNUMBER($A32),VLOOKUP($A32,'L-Cod'!$A$1:$F$78,4,TRUE),"")</f>
        <v/>
      </c>
      <c r="I32" s="109">
        <f t="shared" si="1"/>
        <v>0</v>
      </c>
      <c r="J32" s="101" t="str">
        <f>IF(ISNUMBER($A32),VLOOKUP($A32,'L-Cod'!$A$1:$F$78,5,TRUE),"")</f>
        <v/>
      </c>
      <c r="K32" s="101" t="str">
        <f>IF(ISNUMBER($A32),VLOOKUP($A32,'L-Cod'!$A$1:$F$78,6,TRUE),"")</f>
        <v/>
      </c>
      <c r="M32" s="49" t="s">
        <v>54</v>
      </c>
      <c r="N32" s="49" t="s">
        <v>111</v>
      </c>
      <c r="O32" s="334">
        <f t="shared" si="2"/>
        <v>0</v>
      </c>
      <c r="P32" s="49" t="s">
        <v>140</v>
      </c>
    </row>
    <row r="33" spans="1:17" x14ac:dyDescent="0.25">
      <c r="A33" s="197"/>
      <c r="B33" s="111" t="str">
        <f>IF(ISNUMBER($A33),VLOOKUP($A33,'L-Cod'!$A$1:$F$78,2,TRUE),"")</f>
        <v/>
      </c>
      <c r="C33" s="199"/>
      <c r="D33" s="104"/>
      <c r="E33" s="105" t="str">
        <f>IF(ISNUMBER($A33),VLOOKUP($A33,'L-Cod'!$A$1:$F$78,3,TRUE),"")</f>
        <v/>
      </c>
      <c r="F33" s="106">
        <f t="shared" si="0"/>
        <v>0</v>
      </c>
      <c r="G33" s="107"/>
      <c r="H33" s="108" t="str">
        <f>IF(ISNUMBER($A33),VLOOKUP($A33,'L-Cod'!$A$1:$F$78,4,TRUE),"")</f>
        <v/>
      </c>
      <c r="I33" s="109">
        <f t="shared" si="1"/>
        <v>0</v>
      </c>
      <c r="J33" s="101" t="str">
        <f>IF(ISNUMBER($A33),VLOOKUP($A33,'L-Cod'!$A$1:$F$78,5,TRUE),"")</f>
        <v/>
      </c>
      <c r="K33" s="101" t="str">
        <f>IF(ISNUMBER($A33),VLOOKUP($A33,'L-Cod'!$A$1:$F$78,6,TRUE),"")</f>
        <v/>
      </c>
      <c r="M33" s="49" t="s">
        <v>297</v>
      </c>
      <c r="N33" s="49" t="s">
        <v>302</v>
      </c>
      <c r="O33" s="74">
        <f t="shared" si="2"/>
        <v>0</v>
      </c>
      <c r="P33" s="49" t="s">
        <v>140</v>
      </c>
    </row>
    <row r="34" spans="1:17" x14ac:dyDescent="0.25">
      <c r="A34" s="197"/>
      <c r="B34" s="111" t="str">
        <f>IF(ISNUMBER($A34),VLOOKUP($A34,'L-Cod'!$A$1:$F$78,2,TRUE),"")</f>
        <v/>
      </c>
      <c r="C34" s="199"/>
      <c r="D34" s="104"/>
      <c r="E34" s="105" t="str">
        <f>IF(ISNUMBER($A34),VLOOKUP($A34,'L-Cod'!$A$1:$F$78,3,TRUE),"")</f>
        <v/>
      </c>
      <c r="F34" s="106">
        <f t="shared" si="0"/>
        <v>0</v>
      </c>
      <c r="G34" s="107"/>
      <c r="H34" s="108" t="str">
        <f>IF(ISNUMBER($A34),VLOOKUP($A34,'L-Cod'!$A$1:$F$78,4,TRUE),"")</f>
        <v/>
      </c>
      <c r="I34" s="109">
        <f t="shared" si="1"/>
        <v>0</v>
      </c>
      <c r="J34" s="101" t="str">
        <f>IF(ISNUMBER($A34),VLOOKUP($A34,'L-Cod'!$A$1:$F$78,5,TRUE),"")</f>
        <v/>
      </c>
      <c r="K34" s="101" t="str">
        <f>IF(ISNUMBER($A34),VLOOKUP($A34,'L-Cod'!$A$1:$F$78,6,TRUE),"")</f>
        <v/>
      </c>
      <c r="M34" s="49" t="s">
        <v>298</v>
      </c>
      <c r="N34" s="49" t="s">
        <v>301</v>
      </c>
      <c r="O34" s="74">
        <f t="shared" si="2"/>
        <v>0</v>
      </c>
      <c r="P34" s="49" t="s">
        <v>140</v>
      </c>
      <c r="Q34" s="330"/>
    </row>
    <row r="35" spans="1:17" x14ac:dyDescent="0.25">
      <c r="A35" s="197"/>
      <c r="B35" s="111" t="str">
        <f>IF(ISNUMBER($A35),VLOOKUP($A35,'L-Cod'!$A$1:$F$78,2,TRUE),"")</f>
        <v/>
      </c>
      <c r="C35" s="199"/>
      <c r="D35" s="104"/>
      <c r="E35" s="105" t="str">
        <f>IF(ISNUMBER($A35),VLOOKUP($A35,'L-Cod'!$A$1:$F$78,3,TRUE),"")</f>
        <v/>
      </c>
      <c r="F35" s="106">
        <f t="shared" si="0"/>
        <v>0</v>
      </c>
      <c r="G35" s="107"/>
      <c r="H35" s="108" t="str">
        <f>IF(ISNUMBER($A35),VLOOKUP($A35,'L-Cod'!$A$1:$F$78,4,TRUE),"")</f>
        <v/>
      </c>
      <c r="I35" s="109">
        <f t="shared" si="1"/>
        <v>0</v>
      </c>
      <c r="J35" s="101" t="str">
        <f>IF(ISNUMBER($A35),VLOOKUP($A35,'L-Cod'!$A$1:$F$78,5,TRUE),"")</f>
        <v/>
      </c>
      <c r="K35" s="101" t="str">
        <f>IF(ISNUMBER($A35),VLOOKUP($A35,'L-Cod'!$A$1:$F$78,6,TRUE),"")</f>
        <v/>
      </c>
      <c r="M35" s="330" t="s">
        <v>117</v>
      </c>
      <c r="N35" s="49" t="s">
        <v>116</v>
      </c>
      <c r="O35" s="334">
        <f t="shared" si="2"/>
        <v>0</v>
      </c>
    </row>
    <row r="36" spans="1:17" x14ac:dyDescent="0.25">
      <c r="A36" s="197"/>
      <c r="B36" s="111" t="str">
        <f>IF(ISNUMBER($A36),VLOOKUP($A36,'L-Cod'!$A$1:$F$78,2,TRUE),"")</f>
        <v/>
      </c>
      <c r="C36" s="199"/>
      <c r="D36" s="104"/>
      <c r="E36" s="105" t="str">
        <f>IF(ISNUMBER($A36),VLOOKUP($A36,'L-Cod'!$A$1:$F$78,3,TRUE),"")</f>
        <v/>
      </c>
      <c r="F36" s="106">
        <f t="shared" si="0"/>
        <v>0</v>
      </c>
      <c r="G36" s="107"/>
      <c r="H36" s="108" t="str">
        <f>IF(ISNUMBER($A36),VLOOKUP($A36,'L-Cod'!$A$1:$F$78,4,TRUE),"")</f>
        <v/>
      </c>
      <c r="I36" s="109">
        <f t="shared" si="1"/>
        <v>0</v>
      </c>
      <c r="J36" s="101" t="str">
        <f>IF(ISNUMBER($A36),VLOOKUP($A36,'L-Cod'!$A$1:$F$78,5,TRUE),"")</f>
        <v/>
      </c>
      <c r="K36" s="101" t="str">
        <f>IF(ISNUMBER($A36),VLOOKUP($A36,'L-Cod'!$A$1:$F$78,6,TRUE),"")</f>
        <v/>
      </c>
      <c r="M36" s="49" t="s">
        <v>149</v>
      </c>
      <c r="N36" s="115" t="s">
        <v>148</v>
      </c>
      <c r="O36" s="334">
        <f t="shared" si="2"/>
        <v>0</v>
      </c>
      <c r="P36" s="330" t="s">
        <v>137</v>
      </c>
    </row>
    <row r="37" spans="1:17" x14ac:dyDescent="0.25">
      <c r="A37" s="197"/>
      <c r="B37" s="111" t="str">
        <f>IF(ISNUMBER($A37),VLOOKUP($A37,'L-Cod'!$A$1:$F$78,2,TRUE),"")</f>
        <v/>
      </c>
      <c r="C37" s="199"/>
      <c r="D37" s="104"/>
      <c r="E37" s="105" t="str">
        <f>IF(ISNUMBER($A37),VLOOKUP($A37,'L-Cod'!$A$1:$F$78,3,TRUE),"")</f>
        <v/>
      </c>
      <c r="F37" s="106">
        <f t="shared" si="0"/>
        <v>0</v>
      </c>
      <c r="G37" s="107"/>
      <c r="H37" s="108" t="str">
        <f>IF(ISNUMBER($A37),VLOOKUP($A37,'L-Cod'!$A$1:$F$78,4,TRUE),"")</f>
        <v/>
      </c>
      <c r="I37" s="109">
        <f t="shared" si="1"/>
        <v>0</v>
      </c>
      <c r="J37" s="101" t="str">
        <f>IF(ISNUMBER($A37),VLOOKUP($A37,'L-Cod'!$A$1:$F$78,5,TRUE),"")</f>
        <v/>
      </c>
      <c r="K37" s="101" t="str">
        <f>IF(ISNUMBER($A37),VLOOKUP($A37,'L-Cod'!$A$1:$F$78,6,TRUE),"")</f>
        <v/>
      </c>
      <c r="M37" s="49" t="s">
        <v>213</v>
      </c>
      <c r="O37" s="334">
        <f t="shared" si="2"/>
        <v>0</v>
      </c>
      <c r="P37" s="49" t="s">
        <v>141</v>
      </c>
    </row>
    <row r="38" spans="1:17" x14ac:dyDescent="0.25">
      <c r="A38" s="197"/>
      <c r="B38" s="111" t="str">
        <f>IF(ISNUMBER($A38),VLOOKUP($A38,'L-Cod'!$A$1:$F$78,2,TRUE),"")</f>
        <v/>
      </c>
      <c r="C38" s="199"/>
      <c r="D38" s="104"/>
      <c r="E38" s="105" t="str">
        <f>IF(ISNUMBER($A38),VLOOKUP($A38,'L-Cod'!$A$1:$F$78,3,TRUE),"")</f>
        <v/>
      </c>
      <c r="F38" s="106">
        <f t="shared" si="0"/>
        <v>0</v>
      </c>
      <c r="G38" s="107"/>
      <c r="H38" s="108" t="str">
        <f>IF(ISNUMBER($A38),VLOOKUP($A38,'L-Cod'!$A$1:$F$78,4,TRUE),"")</f>
        <v/>
      </c>
      <c r="I38" s="109">
        <f t="shared" si="1"/>
        <v>0</v>
      </c>
      <c r="J38" s="101" t="str">
        <f>IF(ISNUMBER($A38),VLOOKUP($A38,'L-Cod'!$A$1:$F$78,5,TRUE),"")</f>
        <v/>
      </c>
      <c r="K38" s="101" t="str">
        <f>IF(ISNUMBER($A38),VLOOKUP($A38,'L-Cod'!$A$1:$F$78,6,TRUE),"")</f>
        <v/>
      </c>
      <c r="M38" s="49" t="s">
        <v>294</v>
      </c>
      <c r="N38" s="49" t="s">
        <v>135</v>
      </c>
      <c r="O38" s="334">
        <f t="shared" si="2"/>
        <v>0</v>
      </c>
    </row>
    <row r="39" spans="1:17" x14ac:dyDescent="0.25">
      <c r="A39" s="197"/>
      <c r="B39" s="111" t="str">
        <f>IF(ISNUMBER($A39),VLOOKUP($A39,'L-Cod'!$A$1:$F$78,2,TRUE),"")</f>
        <v/>
      </c>
      <c r="C39" s="199"/>
      <c r="D39" s="104"/>
      <c r="E39" s="105" t="str">
        <f>IF(ISNUMBER($A39),VLOOKUP($A39,'L-Cod'!$A$1:$F$78,3,TRUE),"")</f>
        <v/>
      </c>
      <c r="F39" s="106">
        <f t="shared" si="0"/>
        <v>0</v>
      </c>
      <c r="G39" s="107"/>
      <c r="H39" s="108" t="str">
        <f>IF(ISNUMBER($A39),VLOOKUP($A39,'L-Cod'!$A$1:$F$78,4,TRUE),"")</f>
        <v/>
      </c>
      <c r="I39" s="109">
        <f t="shared" si="1"/>
        <v>0</v>
      </c>
      <c r="J39" s="101" t="str">
        <f>IF(ISNUMBER($A39),VLOOKUP($A39,'L-Cod'!$A$1:$F$78,5,TRUE),"")</f>
        <v/>
      </c>
      <c r="K39" s="101" t="str">
        <f>IF(ISNUMBER($A39),VLOOKUP($A39,'L-Cod'!$A$1:$F$78,6,TRUE),"")</f>
        <v/>
      </c>
      <c r="M39" s="49" t="s">
        <v>295</v>
      </c>
      <c r="N39" s="49" t="s">
        <v>292</v>
      </c>
      <c r="O39" s="334">
        <f t="shared" si="2"/>
        <v>0</v>
      </c>
    </row>
    <row r="40" spans="1:17" x14ac:dyDescent="0.25">
      <c r="A40" s="197"/>
      <c r="B40" s="111" t="str">
        <f>IF(ISNUMBER($A40),VLOOKUP($A40,'L-Cod'!$A$1:$F$78,2,TRUE),"")</f>
        <v/>
      </c>
      <c r="C40" s="199"/>
      <c r="D40" s="104"/>
      <c r="E40" s="105" t="str">
        <f>IF(ISNUMBER($A40),VLOOKUP($A40,'L-Cod'!$A$1:$F$78,3,TRUE),"")</f>
        <v/>
      </c>
      <c r="F40" s="106">
        <f t="shared" si="0"/>
        <v>0</v>
      </c>
      <c r="G40" s="107"/>
      <c r="H40" s="108" t="str">
        <f>IF(ISNUMBER($A40),VLOOKUP($A40,'L-Cod'!$A$1:$F$78,4,TRUE),"")</f>
        <v/>
      </c>
      <c r="I40" s="109">
        <f t="shared" si="1"/>
        <v>0</v>
      </c>
      <c r="J40" s="101" t="str">
        <f>IF(ISNUMBER($A40),VLOOKUP($A40,'L-Cod'!$A$1:$F$78,5,TRUE),"")</f>
        <v/>
      </c>
      <c r="K40" s="101" t="str">
        <f>IF(ISNUMBER($A40),VLOOKUP($A40,'L-Cod'!$A$1:$F$78,6,TRUE),"")</f>
        <v/>
      </c>
      <c r="M40" s="49" t="s">
        <v>214</v>
      </c>
      <c r="N40" s="49" t="s">
        <v>221</v>
      </c>
      <c r="O40" s="334">
        <f t="shared" si="2"/>
        <v>0</v>
      </c>
      <c r="P40" s="49" t="s">
        <v>139</v>
      </c>
    </row>
    <row r="41" spans="1:17" x14ac:dyDescent="0.25">
      <c r="A41" s="197"/>
      <c r="B41" s="111" t="str">
        <f>IF(ISNUMBER($A41),VLOOKUP($A41,'L-Cod'!$A$1:$F$78,2,TRUE),"")</f>
        <v/>
      </c>
      <c r="C41" s="199"/>
      <c r="D41" s="104"/>
      <c r="E41" s="105" t="str">
        <f>IF(ISNUMBER($A41),VLOOKUP($A41,'L-Cod'!$A$1:$F$78,3,TRUE),"")</f>
        <v/>
      </c>
      <c r="F41" s="106">
        <f t="shared" si="0"/>
        <v>0</v>
      </c>
      <c r="G41" s="107"/>
      <c r="H41" s="108" t="str">
        <f>IF(ISNUMBER($A41),VLOOKUP($A41,'L-Cod'!$A$1:$F$78,4,TRUE),"")</f>
        <v/>
      </c>
      <c r="I41" s="109">
        <f t="shared" si="1"/>
        <v>0</v>
      </c>
      <c r="J41" s="101" t="str">
        <f>IF(ISNUMBER($A41),VLOOKUP($A41,'L-Cod'!$A$1:$F$78,5,TRUE),"")</f>
        <v/>
      </c>
      <c r="K41" s="101" t="str">
        <f>IF(ISNUMBER($A41),VLOOKUP($A41,'L-Cod'!$A$1:$F$78,6,TRUE),"")</f>
        <v/>
      </c>
      <c r="M41" s="49" t="s">
        <v>215</v>
      </c>
      <c r="N41" s="49" t="s">
        <v>222</v>
      </c>
      <c r="O41" s="334">
        <f t="shared" si="2"/>
        <v>0</v>
      </c>
      <c r="P41" s="49" t="s">
        <v>137</v>
      </c>
    </row>
    <row r="42" spans="1:17" ht="16.5" customHeight="1" x14ac:dyDescent="0.25">
      <c r="A42" s="197"/>
      <c r="B42" s="111" t="str">
        <f>IF(ISNUMBER($A42),VLOOKUP($A42,'L-Cod'!$A$1:$F$78,2,TRUE),"")</f>
        <v/>
      </c>
      <c r="C42" s="199"/>
      <c r="D42" s="104"/>
      <c r="E42" s="105" t="str">
        <f>IF(ISNUMBER($A42),VLOOKUP($A42,'L-Cod'!$A$1:$F$78,3,TRUE),"")</f>
        <v/>
      </c>
      <c r="F42" s="106">
        <f t="shared" si="0"/>
        <v>0</v>
      </c>
      <c r="G42" s="107"/>
      <c r="H42" s="108" t="str">
        <f>IF(ISNUMBER($A42),VLOOKUP($A42,'L-Cod'!$A$1:$F$78,4,TRUE),"")</f>
        <v/>
      </c>
      <c r="I42" s="109">
        <f t="shared" si="1"/>
        <v>0</v>
      </c>
      <c r="J42" s="101" t="str">
        <f>IF(ISNUMBER($A42),VLOOKUP($A42,'L-Cod'!$A$1:$F$78,5,TRUE),"")</f>
        <v/>
      </c>
      <c r="K42" s="101" t="str">
        <f>IF(ISNUMBER($A42),VLOOKUP($A42,'L-Cod'!$A$1:$F$78,6,TRUE),"")</f>
        <v/>
      </c>
      <c r="M42" s="49" t="s">
        <v>216</v>
      </c>
      <c r="N42" s="49" t="s">
        <v>220</v>
      </c>
      <c r="O42" s="334">
        <f t="shared" si="2"/>
        <v>0</v>
      </c>
      <c r="P42" s="49" t="s">
        <v>137</v>
      </c>
    </row>
    <row r="43" spans="1:17" x14ac:dyDescent="0.25">
      <c r="A43" s="197"/>
      <c r="B43" s="111" t="str">
        <f>IF(ISNUMBER($A43),VLOOKUP($A43,'L-Cod'!$A$1:$F$78,2,TRUE),"")</f>
        <v/>
      </c>
      <c r="C43" s="199"/>
      <c r="D43" s="104"/>
      <c r="E43" s="105" t="str">
        <f>IF(ISNUMBER($A43),VLOOKUP($A43,'L-Cod'!$A$1:$F$78,3,TRUE),"")</f>
        <v/>
      </c>
      <c r="F43" s="106">
        <f t="shared" si="0"/>
        <v>0</v>
      </c>
      <c r="G43" s="107"/>
      <c r="H43" s="108" t="str">
        <f>IF(ISNUMBER($A43),VLOOKUP($A43,'L-Cod'!$A$1:$F$78,4,TRUE),"")</f>
        <v/>
      </c>
      <c r="I43" s="109">
        <f t="shared" si="1"/>
        <v>0</v>
      </c>
      <c r="J43" s="101" t="str">
        <f>IF(ISNUMBER($A43),VLOOKUP($A43,'L-Cod'!$A$1:$F$78,5,TRUE),"")</f>
        <v/>
      </c>
      <c r="K43" s="101" t="str">
        <f>IF(ISNUMBER($A43),VLOOKUP($A43,'L-Cod'!$A$1:$F$78,6,TRUE),"")</f>
        <v/>
      </c>
      <c r="M43" s="49" t="s">
        <v>305</v>
      </c>
      <c r="N43" s="49" t="s">
        <v>223</v>
      </c>
      <c r="O43" s="334">
        <f t="shared" si="2"/>
        <v>0</v>
      </c>
      <c r="P43" s="49" t="s">
        <v>137</v>
      </c>
    </row>
    <row r="44" spans="1:17" x14ac:dyDescent="0.25">
      <c r="A44" s="197"/>
      <c r="B44" s="111" t="str">
        <f>IF(ISNUMBER($A44),VLOOKUP($A44,'L-Cod'!$A$1:$F$78,2,TRUE),"")</f>
        <v/>
      </c>
      <c r="C44" s="199"/>
      <c r="D44" s="104"/>
      <c r="E44" s="105" t="str">
        <f>IF(ISNUMBER($A44),VLOOKUP($A44,'L-Cod'!$A$1:$F$78,3,TRUE),"")</f>
        <v/>
      </c>
      <c r="F44" s="106">
        <f t="shared" si="0"/>
        <v>0</v>
      </c>
      <c r="G44" s="107"/>
      <c r="H44" s="108" t="str">
        <f>IF(ISNUMBER($A44),VLOOKUP($A44,'L-Cod'!$A$1:$F$78,4,TRUE),"")</f>
        <v/>
      </c>
      <c r="I44" s="109">
        <f t="shared" si="1"/>
        <v>0</v>
      </c>
      <c r="J44" s="101" t="str">
        <f>IF(ISNUMBER($A44),VLOOKUP($A44,'L-Cod'!$A$1:$F$78,5,TRUE),"")</f>
        <v/>
      </c>
      <c r="K44" s="101" t="str">
        <f>IF(ISNUMBER($A44),VLOOKUP($A44,'L-Cod'!$A$1:$F$78,6,TRUE),"")</f>
        <v/>
      </c>
      <c r="M44" s="2" t="s">
        <v>310</v>
      </c>
      <c r="N44" s="209" t="s">
        <v>56</v>
      </c>
      <c r="O44" s="334">
        <f t="shared" si="2"/>
        <v>0</v>
      </c>
      <c r="P44" s="49" t="s">
        <v>38</v>
      </c>
    </row>
    <row r="45" spans="1:17" x14ac:dyDescent="0.25">
      <c r="A45" s="197"/>
      <c r="B45" s="111" t="str">
        <f>IF(ISNUMBER($A45),VLOOKUP($A45,'L-Cod'!$A$1:$F$78,2,TRUE),"")</f>
        <v/>
      </c>
      <c r="C45" s="199"/>
      <c r="D45" s="104"/>
      <c r="E45" s="105" t="str">
        <f>IF(ISNUMBER($A45),VLOOKUP($A45,'L-Cod'!$A$1:$F$78,3,TRUE),"")</f>
        <v/>
      </c>
      <c r="F45" s="106">
        <f t="shared" si="0"/>
        <v>0</v>
      </c>
      <c r="G45" s="107"/>
      <c r="H45" s="108" t="str">
        <f>IF(ISNUMBER($A45),VLOOKUP($A45,'L-Cod'!$A$1:$F$78,4,TRUE),"")</f>
        <v/>
      </c>
      <c r="I45" s="109">
        <f t="shared" si="1"/>
        <v>0</v>
      </c>
      <c r="J45" s="101" t="str">
        <f>IF(ISNUMBER($A45),VLOOKUP($A45,'L-Cod'!$A$1:$F$78,5,TRUE),"")</f>
        <v/>
      </c>
      <c r="K45" s="101" t="str">
        <f>IF(ISNUMBER($A45),VLOOKUP($A45,'L-Cod'!$A$1:$F$78,6,TRUE),"")</f>
        <v/>
      </c>
      <c r="M45" s="332" t="s">
        <v>311</v>
      </c>
      <c r="N45" s="209"/>
      <c r="O45" s="334">
        <f t="shared" si="2"/>
        <v>0</v>
      </c>
      <c r="Q45" s="325"/>
    </row>
    <row r="46" spans="1:17" x14ac:dyDescent="0.25">
      <c r="A46" s="197"/>
      <c r="B46" s="111" t="str">
        <f>IF(ISNUMBER($A46),VLOOKUP($A46,'L-Cod'!$A$1:$F$78,2,TRUE),"")</f>
        <v/>
      </c>
      <c r="C46" s="199"/>
      <c r="D46" s="104"/>
      <c r="E46" s="105" t="str">
        <f>IF(ISNUMBER($A46),VLOOKUP($A46,'L-Cod'!$A$1:$F$78,3,TRUE),"")</f>
        <v/>
      </c>
      <c r="F46" s="106">
        <f t="shared" si="0"/>
        <v>0</v>
      </c>
      <c r="G46" s="107"/>
      <c r="H46" s="108" t="str">
        <f>IF(ISNUMBER($A46),VLOOKUP($A46,'L-Cod'!$A$1:$F$78,4,TRUE),"")</f>
        <v/>
      </c>
      <c r="I46" s="109">
        <f t="shared" si="1"/>
        <v>0</v>
      </c>
      <c r="J46" s="101" t="str">
        <f>IF(ISNUMBER($A46),VLOOKUP($A46,'L-Cod'!$A$1:$F$78,5,TRUE),"")</f>
        <v/>
      </c>
      <c r="K46" s="101" t="str">
        <f>IF(ISNUMBER($A46),VLOOKUP($A46,'L-Cod'!$A$1:$F$78,6,TRUE),"")</f>
        <v/>
      </c>
      <c r="M46" s="2" t="s">
        <v>283</v>
      </c>
      <c r="N46" s="114" t="s">
        <v>136</v>
      </c>
      <c r="O46" s="334">
        <f>SUMIF($K$11:$K$59,N46,$I$11:$I$59)</f>
        <v>0</v>
      </c>
    </row>
    <row r="47" spans="1:17" x14ac:dyDescent="0.25">
      <c r="A47" s="197"/>
      <c r="B47" s="111" t="str">
        <f>IF(ISNUMBER($A47),VLOOKUP($A47,'L-Cod'!$A$1:$F$78,2,TRUE),"")</f>
        <v/>
      </c>
      <c r="C47" s="199"/>
      <c r="D47" s="104"/>
      <c r="E47" s="105" t="str">
        <f>IF(ISNUMBER($A47),VLOOKUP($A47,'L-Cod'!$A$1:$F$78,3,TRUE),"")</f>
        <v/>
      </c>
      <c r="F47" s="106">
        <f t="shared" si="0"/>
        <v>0</v>
      </c>
      <c r="G47" s="107"/>
      <c r="H47" s="108" t="str">
        <f>IF(ISNUMBER($A47),VLOOKUP($A47,'L-Cod'!$A$1:$F$78,4,TRUE),"")</f>
        <v/>
      </c>
      <c r="I47" s="109">
        <f t="shared" si="1"/>
        <v>0</v>
      </c>
      <c r="J47" s="101" t="str">
        <f>IF(ISNUMBER($A47),VLOOKUP($A47,'L-Cod'!$A$1:$F$78,5,TRUE),"")</f>
        <v/>
      </c>
      <c r="K47" s="101" t="str">
        <f>IF(ISNUMBER($A47),VLOOKUP($A47,'L-Cod'!$A$1:$F$78,6,TRUE),"")</f>
        <v/>
      </c>
      <c r="M47" s="49" t="s">
        <v>121</v>
      </c>
      <c r="N47" s="49" t="s">
        <v>131</v>
      </c>
      <c r="O47" s="334">
        <f>SUMIF($K$11:$K$59,N47,$I$11:$I$59)</f>
        <v>0</v>
      </c>
      <c r="P47" s="49" t="s">
        <v>314</v>
      </c>
    </row>
    <row r="48" spans="1:17" x14ac:dyDescent="0.25">
      <c r="A48" s="197"/>
      <c r="B48" s="299" t="str">
        <f>IF(ISNUMBER($A48),VLOOKUP($A48,'L-Cod'!$A$1:$F$78,2,TRUE),"")</f>
        <v/>
      </c>
      <c r="C48" s="197"/>
      <c r="D48" s="110"/>
      <c r="E48" s="285" t="str">
        <f>IF(ISNUMBER($A48),VLOOKUP($A48,'L-Cod'!$A$1:$F$78,3,TRUE),"")</f>
        <v/>
      </c>
      <c r="F48" s="106">
        <f t="shared" si="0"/>
        <v>0</v>
      </c>
      <c r="G48" s="107"/>
      <c r="H48" s="108" t="str">
        <f>IF(ISNUMBER($A48),VLOOKUP($A48,'L-Cod'!$A$1:$F$78,4,TRUE),"")</f>
        <v/>
      </c>
      <c r="I48" s="109">
        <f t="shared" si="1"/>
        <v>0</v>
      </c>
      <c r="J48" s="101" t="str">
        <f>IF(ISNUMBER($A48),VLOOKUP($A48,'L-Cod'!$A$1:$F$78,5,TRUE),"")</f>
        <v/>
      </c>
      <c r="K48" s="101" t="str">
        <f>IF(ISNUMBER($A48),VLOOKUP($A48,'L-Cod'!$A$1:$F$78,6,TRUE),"")</f>
        <v/>
      </c>
      <c r="M48" s="49" t="s">
        <v>122</v>
      </c>
      <c r="N48" s="114" t="s">
        <v>132</v>
      </c>
      <c r="O48" s="334">
        <f t="shared" ref="O48:O54" si="3">SUMIF($K$11:$K$59,N48,$I$11:$I$59)</f>
        <v>0</v>
      </c>
      <c r="P48" s="49" t="s">
        <v>314</v>
      </c>
    </row>
    <row r="49" spans="1:18" x14ac:dyDescent="0.25">
      <c r="A49" s="288"/>
      <c r="B49" s="299" t="str">
        <f>IF(ISNUMBER($A49),VLOOKUP($A49,'L-Cod'!$A$1:$F$78,2,TRUE),"")</f>
        <v/>
      </c>
      <c r="C49" s="174"/>
      <c r="D49" s="174"/>
      <c r="E49" s="285" t="str">
        <f>IF(ISNUMBER($A49),VLOOKUP($A49,'L-Cod'!$A$1:$F$78,3,TRUE),"")</f>
        <v/>
      </c>
      <c r="F49" s="106">
        <f t="shared" si="0"/>
        <v>0</v>
      </c>
      <c r="H49" s="108" t="str">
        <f>IF(ISNUMBER($A49),VLOOKUP($A49,'L-Cod'!$A$1:$F$78,4,TRUE),"")</f>
        <v/>
      </c>
      <c r="I49" s="109">
        <f t="shared" si="1"/>
        <v>0</v>
      </c>
      <c r="J49" s="101" t="str">
        <f>IF(ISNUMBER($A49),VLOOKUP($A49,'L-Cod'!$A$1:$F$78,5,TRUE),"")</f>
        <v/>
      </c>
      <c r="K49" s="101" t="str">
        <f>IF(ISNUMBER($A49),VLOOKUP($A49,'L-Cod'!$A$1:$F$78,6,TRUE),"")</f>
        <v/>
      </c>
      <c r="M49" s="49" t="s">
        <v>130</v>
      </c>
      <c r="N49" s="114" t="s">
        <v>134</v>
      </c>
      <c r="O49" s="334">
        <f t="shared" si="3"/>
        <v>0</v>
      </c>
      <c r="P49" s="49" t="s">
        <v>314</v>
      </c>
    </row>
    <row r="50" spans="1:18" x14ac:dyDescent="0.25">
      <c r="A50" s="288"/>
      <c r="B50" s="299" t="str">
        <f>IF(ISNUMBER($A50),VLOOKUP($A50,'L-Cod'!$A$1:$F$78,2,TRUE),"")</f>
        <v/>
      </c>
      <c r="C50" s="174"/>
      <c r="D50" s="174"/>
      <c r="E50" s="285" t="str">
        <f>IF(ISNUMBER($A50),VLOOKUP($A50,'L-Cod'!$A$1:$F$78,3,TRUE),"")</f>
        <v/>
      </c>
      <c r="F50" s="106">
        <f t="shared" si="0"/>
        <v>0</v>
      </c>
      <c r="H50" s="108" t="str">
        <f>IF(ISNUMBER($A50),VLOOKUP($A50,'L-Cod'!$A$1:$F$78,4,TRUE),"")</f>
        <v/>
      </c>
      <c r="I50" s="109">
        <f t="shared" si="1"/>
        <v>0</v>
      </c>
      <c r="J50" s="101" t="str">
        <f>IF(ISNUMBER($A50),VLOOKUP($A50,'L-Cod'!$A$1:$F$78,5,TRUE),"")</f>
        <v/>
      </c>
      <c r="K50" s="101" t="str">
        <f>IF(ISNUMBER($A50),VLOOKUP($A50,'L-Cod'!$A$1:$F$78,6,TRUE),"")</f>
        <v/>
      </c>
      <c r="M50" s="49" t="s">
        <v>123</v>
      </c>
      <c r="N50" s="114" t="s">
        <v>133</v>
      </c>
      <c r="O50" s="334">
        <f t="shared" si="3"/>
        <v>0</v>
      </c>
      <c r="P50" s="49" t="s">
        <v>314</v>
      </c>
    </row>
    <row r="51" spans="1:18" ht="15.75" thickBot="1" x14ac:dyDescent="0.3">
      <c r="A51" s="296"/>
      <c r="B51" s="299" t="str">
        <f>IF(ISNUMBER($A51),VLOOKUP($A51,'L-Cod'!$A$1:$F$78,2,TRUE),"")</f>
        <v/>
      </c>
      <c r="C51" s="292"/>
      <c r="D51" s="292"/>
      <c r="E51" s="285" t="str">
        <f>IF(ISNUMBER($A51),VLOOKUP($A51,'L-Cod'!$A$1:$F$78,3,TRUE),"")</f>
        <v/>
      </c>
      <c r="F51" s="106">
        <f t="shared" si="0"/>
        <v>0</v>
      </c>
      <c r="H51" s="108" t="str">
        <f>IF(ISNUMBER($A51),VLOOKUP($A51,'L-Cod'!$A$1:$F$78,4,TRUE),"")</f>
        <v/>
      </c>
      <c r="I51" s="109">
        <f t="shared" si="1"/>
        <v>0</v>
      </c>
      <c r="J51" s="101" t="str">
        <f>IF(ISNUMBER($A51),VLOOKUP($A51,'L-Cod'!$A$1:$F$78,5,TRUE),"")</f>
        <v/>
      </c>
      <c r="K51" s="101" t="str">
        <f>IF(ISNUMBER($A51),VLOOKUP($A51,'L-Cod'!$A$1:$F$78,6,TRUE),"")</f>
        <v/>
      </c>
      <c r="L51" s="43"/>
      <c r="M51" s="2" t="s">
        <v>119</v>
      </c>
      <c r="N51" s="332" t="s">
        <v>293</v>
      </c>
      <c r="O51" s="334">
        <f t="shared" si="3"/>
        <v>0</v>
      </c>
      <c r="P51" s="49" t="s">
        <v>314</v>
      </c>
      <c r="Q51" s="43"/>
      <c r="R51" s="43"/>
    </row>
    <row r="52" spans="1:18" ht="15.75" thickTop="1" x14ac:dyDescent="0.25">
      <c r="B52" s="170"/>
      <c r="C52" s="170"/>
      <c r="D52" s="186"/>
      <c r="E52" s="248"/>
      <c r="F52" s="350"/>
      <c r="G52" s="350"/>
      <c r="H52" s="43"/>
      <c r="I52" s="43"/>
      <c r="J52" s="43"/>
      <c r="K52" s="43"/>
      <c r="L52" s="43"/>
      <c r="M52" s="2" t="s">
        <v>120</v>
      </c>
      <c r="N52" s="332" t="s">
        <v>291</v>
      </c>
      <c r="O52" s="334">
        <f t="shared" si="3"/>
        <v>0</v>
      </c>
      <c r="P52" s="49" t="s">
        <v>314</v>
      </c>
      <c r="Q52" s="43"/>
      <c r="R52" s="43"/>
    </row>
    <row r="53" spans="1:18" x14ac:dyDescent="0.25">
      <c r="B53" s="169"/>
      <c r="C53" s="341"/>
      <c r="D53" s="341"/>
      <c r="E53" s="169"/>
      <c r="F53" s="171"/>
      <c r="G53" s="169"/>
      <c r="H53" s="43"/>
      <c r="I53" s="43"/>
      <c r="J53" s="43"/>
      <c r="K53" s="43"/>
      <c r="L53" s="43"/>
      <c r="M53" s="2" t="s">
        <v>21</v>
      </c>
      <c r="N53" s="332" t="s">
        <v>289</v>
      </c>
      <c r="O53" s="334">
        <f t="shared" si="3"/>
        <v>0</v>
      </c>
      <c r="P53" s="49" t="s">
        <v>314</v>
      </c>
      <c r="Q53" s="43"/>
      <c r="R53" s="43"/>
    </row>
    <row r="54" spans="1:18" x14ac:dyDescent="0.25">
      <c r="B54" s="169"/>
      <c r="C54" s="341"/>
      <c r="D54" s="341"/>
      <c r="E54" s="169"/>
      <c r="F54" s="171"/>
      <c r="G54" s="169"/>
      <c r="H54" s="43"/>
      <c r="I54" s="43"/>
      <c r="J54" s="43"/>
      <c r="K54" s="43"/>
      <c r="L54" s="43"/>
      <c r="M54" s="2" t="s">
        <v>197</v>
      </c>
      <c r="N54" s="332" t="s">
        <v>290</v>
      </c>
      <c r="O54" s="334">
        <f t="shared" si="3"/>
        <v>0</v>
      </c>
      <c r="P54" s="49" t="s">
        <v>314</v>
      </c>
      <c r="Q54" s="43"/>
      <c r="R54" s="43"/>
    </row>
    <row r="55" spans="1:18" x14ac:dyDescent="0.25">
      <c r="B55" s="169"/>
      <c r="C55" s="341"/>
      <c r="D55" s="341"/>
      <c r="E55" s="169"/>
      <c r="F55" s="171"/>
      <c r="G55" s="169"/>
      <c r="H55" s="43"/>
      <c r="I55" s="43"/>
      <c r="J55" s="43"/>
      <c r="K55" s="43"/>
      <c r="L55" s="43"/>
      <c r="Q55" s="43"/>
      <c r="R55" s="43"/>
    </row>
    <row r="56" spans="1:18" x14ac:dyDescent="0.25">
      <c r="B56" s="169"/>
      <c r="C56" s="341"/>
      <c r="D56" s="341"/>
      <c r="E56" s="169"/>
      <c r="F56" s="171"/>
      <c r="G56" s="169"/>
      <c r="H56" s="43"/>
      <c r="I56" s="43"/>
      <c r="J56" s="43"/>
      <c r="K56" s="43"/>
      <c r="L56" s="43"/>
      <c r="P56" s="43"/>
      <c r="Q56" s="43"/>
      <c r="R56" s="43"/>
    </row>
    <row r="57" spans="1:18" x14ac:dyDescent="0.25">
      <c r="B57" s="169"/>
      <c r="C57" s="341"/>
      <c r="D57" s="341"/>
      <c r="E57" s="169"/>
      <c r="F57" s="171"/>
      <c r="G57" s="169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</row>
    <row r="58" spans="1:18" x14ac:dyDescent="0.25">
      <c r="B58" s="169"/>
      <c r="C58" s="341"/>
      <c r="D58" s="341"/>
      <c r="E58" s="169"/>
      <c r="F58" s="171"/>
      <c r="G58" s="169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</row>
    <row r="59" spans="1:18" x14ac:dyDescent="0.25">
      <c r="B59" s="92"/>
      <c r="C59" s="92"/>
      <c r="D59" s="348"/>
      <c r="E59" s="348"/>
      <c r="F59" s="172"/>
      <c r="G59" s="92"/>
    </row>
    <row r="60" spans="1:18" x14ac:dyDescent="0.25">
      <c r="B60" s="92"/>
      <c r="C60" s="92"/>
      <c r="D60" s="92"/>
      <c r="E60" s="92"/>
      <c r="F60" s="92"/>
      <c r="G60" s="92"/>
    </row>
  </sheetData>
  <sheetProtection algorithmName="SHA-512" hashValue="BvEreUdHVoy8tn5nV5f+y87vKusG6txpwwmC6D4Vek6CDOPuj2WXIS0WizvpKL6EKP0v0i2ObNN7MT7pV/9bKQ==" saltValue="eiHu6E1pT3RzKOU+W8B4Fg==" spinCount="100000" sheet="1" objects="1" scenarios="1"/>
  <mergeCells count="22">
    <mergeCell ref="H5:I5"/>
    <mergeCell ref="C6:D6"/>
    <mergeCell ref="C1:D1"/>
    <mergeCell ref="C2:D2"/>
    <mergeCell ref="C3:D3"/>
    <mergeCell ref="C5:D5"/>
    <mergeCell ref="C57:D57"/>
    <mergeCell ref="C58:D58"/>
    <mergeCell ref="D59:E59"/>
    <mergeCell ref="C4:D4"/>
    <mergeCell ref="F52:G52"/>
    <mergeCell ref="C53:D53"/>
    <mergeCell ref="C54:D54"/>
    <mergeCell ref="C55:D55"/>
    <mergeCell ref="C56:D56"/>
    <mergeCell ref="M7:N7"/>
    <mergeCell ref="M8:N8"/>
    <mergeCell ref="M2:N2"/>
    <mergeCell ref="M3:N3"/>
    <mergeCell ref="M4:N4"/>
    <mergeCell ref="M5:N5"/>
    <mergeCell ref="M6:N6"/>
  </mergeCells>
  <conditionalFormatting sqref="O11:O32 O48:O54 O35:O46">
    <cfRule type="cellIs" dxfId="5" priority="2" operator="greaterThan">
      <formula>0</formula>
    </cfRule>
  </conditionalFormatting>
  <conditionalFormatting sqref="O47">
    <cfRule type="cellIs" dxfId="4" priority="1" operator="greaterThan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0"/>
  <sheetViews>
    <sheetView zoomScale="85" zoomScaleNormal="85" workbookViewId="0">
      <selection activeCell="B11" sqref="B11"/>
    </sheetView>
  </sheetViews>
  <sheetFormatPr baseColWidth="10" defaultColWidth="11.42578125" defaultRowHeight="15" x14ac:dyDescent="0.25"/>
  <cols>
    <col min="1" max="1" width="11.42578125" style="49"/>
    <col min="2" max="2" width="30.42578125" style="49" customWidth="1"/>
    <col min="3" max="3" width="5.28515625" style="49" customWidth="1"/>
    <col min="4" max="4" width="8.7109375" style="49" customWidth="1"/>
    <col min="5" max="5" width="8.28515625" style="49" customWidth="1"/>
    <col min="6" max="6" width="11.42578125" style="49"/>
    <col min="7" max="7" width="7.7109375" style="49" customWidth="1"/>
    <col min="8" max="8" width="7.85546875" style="49" customWidth="1"/>
    <col min="9" max="9" width="11.28515625" style="49" customWidth="1"/>
    <col min="10" max="10" width="4.140625" style="49" customWidth="1"/>
    <col min="11" max="11" width="7.5703125" style="49" customWidth="1"/>
    <col min="12" max="12" width="5.7109375" style="49" customWidth="1"/>
    <col min="13" max="13" width="29.5703125" style="49" bestFit="1" customWidth="1"/>
    <col min="14" max="14" width="3.85546875" style="49" customWidth="1"/>
    <col min="15" max="15" width="7.85546875" style="49" customWidth="1"/>
    <col min="16" max="16" width="3.5703125" style="49" customWidth="1"/>
    <col min="17" max="17" width="3" style="49" customWidth="1"/>
    <col min="18" max="18" width="8.5703125" style="49" customWidth="1"/>
    <col min="19" max="19" width="11.42578125" style="49"/>
    <col min="20" max="20" width="4.85546875" style="49" customWidth="1"/>
    <col min="21" max="21" width="7" style="49" customWidth="1"/>
    <col min="22" max="22" width="4.28515625" style="49" customWidth="1"/>
    <col min="23" max="16384" width="11.42578125" style="49"/>
  </cols>
  <sheetData>
    <row r="1" spans="1:21" ht="15.75" thickBot="1" x14ac:dyDescent="0.3">
      <c r="A1" s="64" t="s">
        <v>24</v>
      </c>
      <c r="B1" s="86"/>
      <c r="C1" s="342" t="s">
        <v>25</v>
      </c>
      <c r="D1" s="342"/>
      <c r="E1" s="65" t="s">
        <v>6</v>
      </c>
      <c r="F1" s="42">
        <f>SUMIF($J$11:$J$51,E1,$F$11:$F$51)</f>
        <v>0</v>
      </c>
      <c r="H1" s="94" t="s">
        <v>143</v>
      </c>
      <c r="I1" s="94"/>
      <c r="K1" s="72">
        <f>fr!K4</f>
        <v>2.5</v>
      </c>
      <c r="L1" s="43"/>
      <c r="M1" s="257" t="s">
        <v>267</v>
      </c>
      <c r="N1" s="260"/>
      <c r="O1" s="252" t="s">
        <v>199</v>
      </c>
      <c r="P1" s="43"/>
      <c r="Q1" s="43"/>
      <c r="R1" s="43"/>
    </row>
    <row r="2" spans="1:21" x14ac:dyDescent="0.25">
      <c r="A2" s="64" t="s">
        <v>26</v>
      </c>
      <c r="B2" s="168"/>
      <c r="C2" s="342" t="s">
        <v>27</v>
      </c>
      <c r="D2" s="342"/>
      <c r="E2" s="65" t="s">
        <v>10</v>
      </c>
      <c r="F2" s="42">
        <f>SUMIF($J$11:$J$51,E2,$F$11:$F$51)</f>
        <v>0</v>
      </c>
      <c r="H2" s="94" t="s">
        <v>144</v>
      </c>
      <c r="I2" s="94"/>
      <c r="K2" s="72">
        <f>O11</f>
        <v>0</v>
      </c>
      <c r="L2" s="43"/>
      <c r="M2" s="347"/>
      <c r="N2" s="347"/>
      <c r="O2" s="179"/>
      <c r="P2" s="43"/>
      <c r="Q2" s="43"/>
      <c r="R2" s="43"/>
    </row>
    <row r="3" spans="1:21" x14ac:dyDescent="0.25">
      <c r="A3" s="64" t="s">
        <v>28</v>
      </c>
      <c r="B3" s="44"/>
      <c r="C3" s="342" t="s">
        <v>29</v>
      </c>
      <c r="D3" s="342"/>
      <c r="E3" s="65"/>
      <c r="F3" s="45">
        <f>ROUNDUP(F1+F2,0)/10</f>
        <v>0</v>
      </c>
      <c r="H3" s="94" t="s">
        <v>145</v>
      </c>
      <c r="I3" s="94"/>
      <c r="K3" s="121">
        <f>K1+K2</f>
        <v>2.5</v>
      </c>
      <c r="L3" s="43"/>
      <c r="M3" s="343"/>
      <c r="N3" s="343"/>
      <c r="O3" s="181"/>
      <c r="P3" s="43"/>
      <c r="Q3" s="43"/>
      <c r="R3" s="43"/>
    </row>
    <row r="4" spans="1:21" x14ac:dyDescent="0.25">
      <c r="A4" s="64" t="s">
        <v>57</v>
      </c>
      <c r="B4" s="48">
        <f>fr!B9</f>
        <v>15.5</v>
      </c>
      <c r="C4" s="342" t="s">
        <v>33</v>
      </c>
      <c r="D4" s="342"/>
      <c r="E4" s="67"/>
      <c r="F4" s="45">
        <f>O8</f>
        <v>0</v>
      </c>
      <c r="H4" s="94" t="s">
        <v>146</v>
      </c>
      <c r="I4" s="94"/>
      <c r="K4" s="85">
        <f>K3</f>
        <v>2.5</v>
      </c>
      <c r="L4" s="43"/>
      <c r="M4" s="343"/>
      <c r="N4" s="343"/>
      <c r="O4" s="181"/>
      <c r="P4" s="43"/>
      <c r="Q4" s="43"/>
      <c r="R4" s="43"/>
    </row>
    <row r="5" spans="1:21" x14ac:dyDescent="0.25">
      <c r="A5" s="49" t="s">
        <v>41</v>
      </c>
      <c r="B5" s="47">
        <f>F1+F2</f>
        <v>0</v>
      </c>
      <c r="C5" s="342"/>
      <c r="D5" s="342"/>
      <c r="E5" s="65"/>
      <c r="F5" s="42"/>
      <c r="H5" s="349"/>
      <c r="I5" s="349"/>
      <c r="J5" s="43"/>
      <c r="K5" s="43"/>
      <c r="L5" s="43"/>
      <c r="M5" s="343"/>
      <c r="N5" s="343"/>
      <c r="O5" s="181"/>
      <c r="P5" s="43"/>
      <c r="Q5" s="43"/>
      <c r="R5" s="43"/>
    </row>
    <row r="6" spans="1:21" x14ac:dyDescent="0.25">
      <c r="A6" s="49" t="s">
        <v>40</v>
      </c>
      <c r="B6" s="48">
        <f>B4+B5</f>
        <v>15.5</v>
      </c>
      <c r="C6" s="342"/>
      <c r="D6" s="342"/>
      <c r="E6" s="66"/>
      <c r="F6" s="42"/>
      <c r="H6" s="43"/>
      <c r="I6" s="43"/>
      <c r="J6" s="43"/>
      <c r="K6" s="43"/>
      <c r="L6" s="43"/>
      <c r="M6" s="343"/>
      <c r="N6" s="343"/>
      <c r="O6" s="181"/>
      <c r="P6" s="43"/>
      <c r="Q6" s="43"/>
      <c r="R6" s="43"/>
    </row>
    <row r="7" spans="1:21" ht="15.75" thickBot="1" x14ac:dyDescent="0.3">
      <c r="A7" s="64" t="s">
        <v>82</v>
      </c>
      <c r="B7" s="48">
        <f>F4</f>
        <v>0</v>
      </c>
      <c r="H7" s="43"/>
      <c r="I7" s="43"/>
      <c r="J7" s="43"/>
      <c r="K7" s="43"/>
      <c r="L7" s="43"/>
      <c r="M7" s="343"/>
      <c r="N7" s="343"/>
      <c r="O7" s="181"/>
      <c r="P7" s="43"/>
      <c r="Q7" s="43"/>
      <c r="R7" s="43"/>
    </row>
    <row r="8" spans="1:21" x14ac:dyDescent="0.25">
      <c r="A8" s="64" t="s">
        <v>32</v>
      </c>
      <c r="B8" s="46"/>
      <c r="H8" s="43"/>
      <c r="I8" s="43"/>
      <c r="J8" s="43"/>
      <c r="K8" s="43"/>
      <c r="L8" s="43"/>
      <c r="M8" s="359" t="s">
        <v>40</v>
      </c>
      <c r="N8" s="359"/>
      <c r="O8" s="179">
        <f>(SUM(O2:O7))</f>
        <v>0</v>
      </c>
      <c r="P8" s="43"/>
      <c r="Q8" s="43"/>
      <c r="R8" s="43"/>
    </row>
    <row r="9" spans="1:21" ht="15.75" thickBot="1" x14ac:dyDescent="0.3">
      <c r="A9" s="64" t="s">
        <v>31</v>
      </c>
      <c r="B9" s="47">
        <f>SUM(B6-(B7+B8))</f>
        <v>15.5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21" ht="33" thickTop="1" thickBot="1" x14ac:dyDescent="0.3">
      <c r="A10" s="87" t="s">
        <v>0</v>
      </c>
      <c r="B10" s="68" t="s">
        <v>1</v>
      </c>
      <c r="C10" s="69" t="s">
        <v>34</v>
      </c>
      <c r="D10" s="69" t="s">
        <v>35</v>
      </c>
      <c r="E10" s="69" t="s">
        <v>2</v>
      </c>
      <c r="F10" s="70" t="s">
        <v>36</v>
      </c>
      <c r="H10" s="118" t="s">
        <v>52</v>
      </c>
      <c r="I10" s="118" t="s">
        <v>97</v>
      </c>
      <c r="J10" s="118" t="s">
        <v>37</v>
      </c>
      <c r="K10" s="119" t="s">
        <v>38</v>
      </c>
      <c r="L10" s="43"/>
      <c r="M10" s="43"/>
      <c r="O10" s="71" t="s">
        <v>112</v>
      </c>
      <c r="R10" s="83"/>
    </row>
    <row r="11" spans="1:21" x14ac:dyDescent="0.25">
      <c r="A11" s="198"/>
      <c r="B11" s="111" t="str">
        <f>IF(ISNUMBER($A11),VLOOKUP($A11,'L-Cod'!$A$1:$F$78,2,TRUE),"")</f>
        <v/>
      </c>
      <c r="C11" s="59">
        <v>1</v>
      </c>
      <c r="D11" s="59"/>
      <c r="E11" s="105" t="str">
        <f>IF(ISNUMBER($A11),VLOOKUP($A11,'L-Cod'!$A$1:$F$78,3,TRUE),"")</f>
        <v/>
      </c>
      <c r="F11" s="60">
        <f t="shared" ref="F11:F51" si="0">IF(ISNUMBER($A11),(C11)*E11,0)</f>
        <v>0</v>
      </c>
      <c r="G11" s="61"/>
      <c r="H11" s="108" t="str">
        <f>IF(ISNUMBER($A11),VLOOKUP($A11,'L-Cod'!$A$1:$F$78,4,TRUE),"")</f>
        <v/>
      </c>
      <c r="I11" s="62">
        <f t="shared" ref="I11:I51" si="1">IF(ISNUMBER($A11),(C11+D11)*H11,0)</f>
        <v>0</v>
      </c>
      <c r="J11" s="101" t="str">
        <f>IF(ISNUMBER($A11),VLOOKUP($A11,'L-Cod'!$A$1:$F$78,5,TRUE),"")</f>
        <v/>
      </c>
      <c r="K11" s="101" t="str">
        <f>IF(ISNUMBER($A11),VLOOKUP($A11,'L-Cod'!$A$1:$F$78,6,TRUE),"")</f>
        <v/>
      </c>
      <c r="L11" s="61"/>
      <c r="M11" s="318" t="s">
        <v>63</v>
      </c>
      <c r="N11" s="314" t="s">
        <v>7</v>
      </c>
      <c r="O11" s="334">
        <f>SUMIF($K$11:$K$59,N11,$I$11:$I$59)</f>
        <v>0</v>
      </c>
      <c r="P11" s="92" t="s">
        <v>38</v>
      </c>
      <c r="Q11" s="92"/>
      <c r="U11" s="72"/>
    </row>
    <row r="12" spans="1:21" x14ac:dyDescent="0.25">
      <c r="A12" s="197"/>
      <c r="B12" s="111" t="str">
        <f>IF(ISNUMBER($A12),VLOOKUP($A12,'L-Cod'!$A$1:$F$78,2,TRUE),"")</f>
        <v/>
      </c>
      <c r="C12" s="199"/>
      <c r="D12" s="104"/>
      <c r="E12" s="105" t="str">
        <f>IF(ISNUMBER($A12),VLOOKUP($A12,'L-Cod'!$A$1:$F$78,3,TRUE),"")</f>
        <v/>
      </c>
      <c r="F12" s="106">
        <f t="shared" si="0"/>
        <v>0</v>
      </c>
      <c r="G12" s="107"/>
      <c r="H12" s="108" t="str">
        <f>IF(ISNUMBER($A12),VLOOKUP($A12,'L-Cod'!$A$1:$F$78,4,TRUE),"")</f>
        <v/>
      </c>
      <c r="I12" s="109">
        <f t="shared" si="1"/>
        <v>0</v>
      </c>
      <c r="J12" s="101" t="str">
        <f>IF(ISNUMBER($A12),VLOOKUP($A12,'L-Cod'!$A$1:$F$78,5,TRUE),"")</f>
        <v/>
      </c>
      <c r="K12" s="101" t="str">
        <f>IF(ISNUMBER($A12),VLOOKUP($A12,'L-Cod'!$A$1:$F$78,6,TRUE),"")</f>
        <v/>
      </c>
      <c r="M12" s="331" t="s">
        <v>30</v>
      </c>
      <c r="N12" s="49" t="s">
        <v>14</v>
      </c>
      <c r="O12" s="334">
        <f t="shared" ref="O12:O45" si="2">SUMIF($K$11:$K$59,N12,$I$11:$I$59)</f>
        <v>0</v>
      </c>
      <c r="P12" s="49" t="s">
        <v>38</v>
      </c>
      <c r="U12" s="72"/>
    </row>
    <row r="13" spans="1:21" x14ac:dyDescent="0.25">
      <c r="A13" s="197"/>
      <c r="B13" s="111" t="str">
        <f>IF(ISNUMBER($A13),VLOOKUP($A13,'L-Cod'!$A$1:$F$78,2,TRUE),"")</f>
        <v/>
      </c>
      <c r="C13" s="199"/>
      <c r="D13" s="104"/>
      <c r="E13" s="105" t="str">
        <f>IF(ISNUMBER($A13),VLOOKUP($A13,'L-Cod'!$A$1:$F$78,3,TRUE),"")</f>
        <v/>
      </c>
      <c r="F13" s="106">
        <f t="shared" si="0"/>
        <v>0</v>
      </c>
      <c r="G13" s="107"/>
      <c r="H13" s="108" t="str">
        <f>IF(ISNUMBER($A13),VLOOKUP($A13,'L-Cod'!$A$1:$F$78,4,TRUE),"")</f>
        <v/>
      </c>
      <c r="I13" s="109">
        <f t="shared" si="1"/>
        <v>0</v>
      </c>
      <c r="J13" s="101" t="str">
        <f>IF(ISNUMBER($A13),VLOOKUP($A13,'L-Cod'!$A$1:$F$78,5,TRUE),"")</f>
        <v/>
      </c>
      <c r="K13" s="101" t="str">
        <f>IF(ISNUMBER($A13),VLOOKUP($A13,'L-Cod'!$A$1:$F$78,6,TRUE),"")</f>
        <v/>
      </c>
      <c r="M13" s="330" t="s">
        <v>83</v>
      </c>
      <c r="N13" s="49" t="s">
        <v>58</v>
      </c>
      <c r="O13" s="334">
        <f t="shared" si="2"/>
        <v>0</v>
      </c>
      <c r="P13" s="49" t="s">
        <v>137</v>
      </c>
      <c r="U13" s="72"/>
    </row>
    <row r="14" spans="1:21" x14ac:dyDescent="0.25">
      <c r="A14" s="197"/>
      <c r="B14" s="111" t="str">
        <f>IF(ISNUMBER($A14),VLOOKUP($A14,'L-Cod'!$A$1:$F$78,2,TRUE),"")</f>
        <v/>
      </c>
      <c r="C14" s="199"/>
      <c r="D14" s="104"/>
      <c r="E14" s="105" t="str">
        <f>IF(ISNUMBER($A14),VLOOKUP($A14,'L-Cod'!$A$1:$F$78,3,TRUE),"")</f>
        <v/>
      </c>
      <c r="F14" s="106">
        <f t="shared" si="0"/>
        <v>0</v>
      </c>
      <c r="G14" s="107"/>
      <c r="H14" s="108" t="str">
        <f>IF(ISNUMBER($A14),VLOOKUP($A14,'L-Cod'!$A$1:$F$78,4,TRUE),"")</f>
        <v/>
      </c>
      <c r="I14" s="109">
        <f t="shared" si="1"/>
        <v>0</v>
      </c>
      <c r="J14" s="101" t="str">
        <f>IF(ISNUMBER($A14),VLOOKUP($A14,'L-Cod'!$A$1:$F$78,5,TRUE),"")</f>
        <v/>
      </c>
      <c r="K14" s="101" t="str">
        <f>IF(ISNUMBER($A14),VLOOKUP($A14,'L-Cod'!$A$1:$F$78,6,TRUE),"")</f>
        <v/>
      </c>
      <c r="M14" s="330" t="s">
        <v>84</v>
      </c>
      <c r="N14" s="49" t="s">
        <v>59</v>
      </c>
      <c r="O14" s="334">
        <f t="shared" si="2"/>
        <v>0</v>
      </c>
      <c r="P14" s="49" t="s">
        <v>137</v>
      </c>
      <c r="U14" s="72"/>
    </row>
    <row r="15" spans="1:21" x14ac:dyDescent="0.25">
      <c r="A15" s="197"/>
      <c r="B15" s="111" t="str">
        <f>IF(ISNUMBER($A15),VLOOKUP($A15,'L-Cod'!$A$1:$F$78,2,TRUE),"")</f>
        <v/>
      </c>
      <c r="C15" s="199"/>
      <c r="D15" s="104"/>
      <c r="E15" s="105" t="str">
        <f>IF(ISNUMBER($A15),VLOOKUP($A15,'L-Cod'!$A$1:$F$78,3,TRUE),"")</f>
        <v/>
      </c>
      <c r="F15" s="106">
        <f t="shared" si="0"/>
        <v>0</v>
      </c>
      <c r="G15" s="107"/>
      <c r="H15" s="108" t="str">
        <f>IF(ISNUMBER($A15),VLOOKUP($A15,'L-Cod'!$A$1:$F$78,4,TRUE),"")</f>
        <v/>
      </c>
      <c r="I15" s="109">
        <f t="shared" si="1"/>
        <v>0</v>
      </c>
      <c r="J15" s="101" t="str">
        <f>IF(ISNUMBER($A15),VLOOKUP($A15,'L-Cod'!$A$1:$F$78,5,TRUE),"")</f>
        <v/>
      </c>
      <c r="K15" s="101" t="str">
        <f>IF(ISNUMBER($A15),VLOOKUP($A15,'L-Cod'!$A$1:$F$78,6,TRUE),"")</f>
        <v/>
      </c>
      <c r="M15" s="330" t="s">
        <v>85</v>
      </c>
      <c r="N15" s="49" t="s">
        <v>60</v>
      </c>
      <c r="O15" s="334">
        <f t="shared" si="2"/>
        <v>0</v>
      </c>
      <c r="P15" s="49" t="s">
        <v>38</v>
      </c>
      <c r="U15" s="72"/>
    </row>
    <row r="16" spans="1:21" x14ac:dyDescent="0.25">
      <c r="A16" s="197"/>
      <c r="B16" s="111" t="str">
        <f>IF(ISNUMBER($A16),VLOOKUP($A16,'L-Cod'!$A$1:$F$78,2,TRUE),"")</f>
        <v/>
      </c>
      <c r="C16" s="199"/>
      <c r="D16" s="104"/>
      <c r="E16" s="105" t="str">
        <f>IF(ISNUMBER($A16),VLOOKUP($A16,'L-Cod'!$A$1:$F$78,3,TRUE),"")</f>
        <v/>
      </c>
      <c r="F16" s="106">
        <f t="shared" si="0"/>
        <v>0</v>
      </c>
      <c r="G16" s="107"/>
      <c r="H16" s="108" t="str">
        <f>IF(ISNUMBER($A16),VLOOKUP($A16,'L-Cod'!$A$1:$F$78,4,TRUE),"")</f>
        <v/>
      </c>
      <c r="I16" s="109">
        <f t="shared" si="1"/>
        <v>0</v>
      </c>
      <c r="J16" s="101" t="str">
        <f>IF(ISNUMBER($A16),VLOOKUP($A16,'L-Cod'!$A$1:$F$78,5,TRUE),"")</f>
        <v/>
      </c>
      <c r="K16" s="101" t="str">
        <f>IF(ISNUMBER($A16),VLOOKUP($A16,'L-Cod'!$A$1:$F$78,6,TRUE),"")</f>
        <v/>
      </c>
      <c r="M16" s="330" t="s">
        <v>92</v>
      </c>
      <c r="N16" s="49" t="s">
        <v>61</v>
      </c>
      <c r="O16" s="334">
        <f t="shared" si="2"/>
        <v>0</v>
      </c>
      <c r="P16" s="49" t="s">
        <v>38</v>
      </c>
    </row>
    <row r="17" spans="1:16" x14ac:dyDescent="0.25">
      <c r="A17" s="197"/>
      <c r="B17" s="111" t="str">
        <f>IF(ISNUMBER($A17),VLOOKUP($A17,'L-Cod'!$A$1:$F$78,2,TRUE),"")</f>
        <v/>
      </c>
      <c r="C17" s="199"/>
      <c r="D17" s="104"/>
      <c r="E17" s="105" t="str">
        <f>IF(ISNUMBER($A17),VLOOKUP($A17,'L-Cod'!$A$1:$F$78,3,TRUE),"")</f>
        <v/>
      </c>
      <c r="F17" s="106">
        <f t="shared" si="0"/>
        <v>0</v>
      </c>
      <c r="G17" s="107"/>
      <c r="H17" s="108" t="str">
        <f>IF(ISNUMBER($A17),VLOOKUP($A17,'L-Cod'!$A$1:$F$78,4,TRUE),"")</f>
        <v/>
      </c>
      <c r="I17" s="109">
        <f t="shared" si="1"/>
        <v>0</v>
      </c>
      <c r="J17" s="101" t="str">
        <f>IF(ISNUMBER($A17),VLOOKUP($A17,'L-Cod'!$A$1:$F$78,5,TRUE),"")</f>
        <v/>
      </c>
      <c r="K17" s="101" t="str">
        <f>IF(ISNUMBER($A17),VLOOKUP($A17,'L-Cod'!$A$1:$F$78,6,TRUE),"")</f>
        <v/>
      </c>
      <c r="M17" s="330" t="s">
        <v>86</v>
      </c>
      <c r="N17" s="49" t="s">
        <v>62</v>
      </c>
      <c r="O17" s="334">
        <f t="shared" si="2"/>
        <v>0</v>
      </c>
      <c r="P17" s="49" t="s">
        <v>38</v>
      </c>
    </row>
    <row r="18" spans="1:16" x14ac:dyDescent="0.25">
      <c r="A18" s="197"/>
      <c r="B18" s="111" t="str">
        <f>IF(ISNUMBER($A18),VLOOKUP($A18,'L-Cod'!$A$1:$F$78,2,TRUE),"")</f>
        <v/>
      </c>
      <c r="C18" s="199"/>
      <c r="D18" s="104"/>
      <c r="E18" s="105" t="str">
        <f>IF(ISNUMBER($A18),VLOOKUP($A18,'L-Cod'!$A$1:$F$78,3,TRUE),"")</f>
        <v/>
      </c>
      <c r="F18" s="106">
        <f t="shared" si="0"/>
        <v>0</v>
      </c>
      <c r="G18" s="107"/>
      <c r="H18" s="108" t="str">
        <f>IF(ISNUMBER($A18),VLOOKUP($A18,'L-Cod'!$A$1:$F$78,4,TRUE),"")</f>
        <v/>
      </c>
      <c r="I18" s="109">
        <f t="shared" si="1"/>
        <v>0</v>
      </c>
      <c r="J18" s="101" t="str">
        <f>IF(ISNUMBER($A18),VLOOKUP($A18,'L-Cod'!$A$1:$F$78,5,TRUE),"")</f>
        <v/>
      </c>
      <c r="K18" s="101" t="str">
        <f>IF(ISNUMBER($A18),VLOOKUP($A18,'L-Cod'!$A$1:$F$78,6,TRUE),"")</f>
        <v/>
      </c>
      <c r="M18" s="330" t="s">
        <v>89</v>
      </c>
      <c r="N18" s="49" t="s">
        <v>88</v>
      </c>
      <c r="O18" s="334">
        <f t="shared" si="2"/>
        <v>0</v>
      </c>
      <c r="P18" s="49" t="s">
        <v>137</v>
      </c>
    </row>
    <row r="19" spans="1:16" x14ac:dyDescent="0.25">
      <c r="A19" s="197"/>
      <c r="B19" s="111" t="str">
        <f>IF(ISNUMBER($A19),VLOOKUP($A19,'L-Cod'!$A$1:$F$78,2,TRUE),"")</f>
        <v/>
      </c>
      <c r="C19" s="199"/>
      <c r="D19" s="104"/>
      <c r="E19" s="105" t="str">
        <f>IF(ISNUMBER($A19),VLOOKUP($A19,'L-Cod'!$A$1:$F$78,3,TRUE),"")</f>
        <v/>
      </c>
      <c r="F19" s="106">
        <f t="shared" si="0"/>
        <v>0</v>
      </c>
      <c r="G19" s="107"/>
      <c r="H19" s="108" t="str">
        <f>IF(ISNUMBER($A19),VLOOKUP($A19,'L-Cod'!$A$1:$F$78,4,TRUE),"")</f>
        <v/>
      </c>
      <c r="I19" s="109">
        <f t="shared" si="1"/>
        <v>0</v>
      </c>
      <c r="J19" s="101" t="str">
        <f>IF(ISNUMBER($A19),VLOOKUP($A19,'L-Cod'!$A$1:$F$78,5,TRUE),"")</f>
        <v/>
      </c>
      <c r="K19" s="101" t="str">
        <f>IF(ISNUMBER($A19),VLOOKUP($A19,'L-Cod'!$A$1:$F$78,6,TRUE),"")</f>
        <v/>
      </c>
      <c r="M19" s="330" t="s">
        <v>96</v>
      </c>
      <c r="N19" s="49" t="s">
        <v>91</v>
      </c>
      <c r="O19" s="334">
        <f t="shared" si="2"/>
        <v>0</v>
      </c>
      <c r="P19" s="49" t="s">
        <v>38</v>
      </c>
    </row>
    <row r="20" spans="1:16" x14ac:dyDescent="0.25">
      <c r="A20" s="197"/>
      <c r="B20" s="111" t="str">
        <f>IF(ISNUMBER($A20),VLOOKUP($A20,'L-Cod'!$A$1:$F$78,2,TRUE),"")</f>
        <v/>
      </c>
      <c r="C20" s="199"/>
      <c r="D20" s="104"/>
      <c r="E20" s="105" t="str">
        <f>IF(ISNUMBER($A20),VLOOKUP($A20,'L-Cod'!$A$1:$F$78,3,TRUE),"")</f>
        <v/>
      </c>
      <c r="F20" s="106">
        <f t="shared" si="0"/>
        <v>0</v>
      </c>
      <c r="G20" s="107"/>
      <c r="H20" s="108" t="str">
        <f>IF(ISNUMBER($A20),VLOOKUP($A20,'L-Cod'!$A$1:$F$78,4,TRUE),"")</f>
        <v/>
      </c>
      <c r="I20" s="109">
        <f t="shared" si="1"/>
        <v>0</v>
      </c>
      <c r="J20" s="101" t="str">
        <f>IF(ISNUMBER($A20),VLOOKUP($A20,'L-Cod'!$A$1:$F$78,5,TRUE),"")</f>
        <v/>
      </c>
      <c r="K20" s="101" t="str">
        <f>IF(ISNUMBER($A20),VLOOKUP($A20,'L-Cod'!$A$1:$F$78,6,TRUE),"")</f>
        <v/>
      </c>
      <c r="M20" s="330" t="s">
        <v>93</v>
      </c>
      <c r="N20" s="49" t="s">
        <v>94</v>
      </c>
      <c r="O20" s="334">
        <f t="shared" si="2"/>
        <v>0</v>
      </c>
      <c r="P20" s="49" t="s">
        <v>137</v>
      </c>
    </row>
    <row r="21" spans="1:16" x14ac:dyDescent="0.25">
      <c r="A21" s="197"/>
      <c r="B21" s="111" t="str">
        <f>IF(ISNUMBER($A21),VLOOKUP($A21,'L-Cod'!$A$1:$F$78,2,TRUE),"")</f>
        <v/>
      </c>
      <c r="C21" s="199"/>
      <c r="D21" s="104"/>
      <c r="E21" s="105" t="str">
        <f>IF(ISNUMBER($A21),VLOOKUP($A21,'L-Cod'!$A$1:$F$78,3,TRUE),"")</f>
        <v/>
      </c>
      <c r="F21" s="106">
        <f t="shared" si="0"/>
        <v>0</v>
      </c>
      <c r="G21" s="107"/>
      <c r="H21" s="108" t="str">
        <f>IF(ISNUMBER($A21),VLOOKUP($A21,'L-Cod'!$A$1:$F$78,4,TRUE),"")</f>
        <v/>
      </c>
      <c r="I21" s="109">
        <f t="shared" si="1"/>
        <v>0</v>
      </c>
      <c r="J21" s="101" t="str">
        <f>IF(ISNUMBER($A21),VLOOKUP($A21,'L-Cod'!$A$1:$F$78,5,TRUE),"")</f>
        <v/>
      </c>
      <c r="K21" s="101" t="str">
        <f>IF(ISNUMBER($A21),VLOOKUP($A21,'L-Cod'!$A$1:$F$78,6,TRUE),"")</f>
        <v/>
      </c>
      <c r="M21" s="330" t="s">
        <v>218</v>
      </c>
      <c r="N21" s="49" t="s">
        <v>219</v>
      </c>
      <c r="O21" s="334">
        <f t="shared" si="2"/>
        <v>0</v>
      </c>
      <c r="P21" s="49" t="s">
        <v>137</v>
      </c>
    </row>
    <row r="22" spans="1:16" x14ac:dyDescent="0.25">
      <c r="A22" s="197"/>
      <c r="B22" s="111" t="str">
        <f>IF(ISNUMBER($A22),VLOOKUP($A22,'L-Cod'!$A$1:$F$78,2,TRUE),"")</f>
        <v/>
      </c>
      <c r="C22" s="199"/>
      <c r="D22" s="104"/>
      <c r="E22" s="105" t="str">
        <f>IF(ISNUMBER($A22),VLOOKUP($A22,'L-Cod'!$A$1:$F$78,3,TRUE),"")</f>
        <v/>
      </c>
      <c r="F22" s="106">
        <f t="shared" si="0"/>
        <v>0</v>
      </c>
      <c r="G22" s="107"/>
      <c r="H22" s="108" t="str">
        <f>IF(ISNUMBER($A22),VLOOKUP($A22,'L-Cod'!$A$1:$F$78,4,TRUE),"")</f>
        <v/>
      </c>
      <c r="I22" s="109">
        <f t="shared" si="1"/>
        <v>0</v>
      </c>
      <c r="J22" s="101" t="str">
        <f>IF(ISNUMBER($A22),VLOOKUP($A22,'L-Cod'!$A$1:$F$78,5,TRUE),"")</f>
        <v/>
      </c>
      <c r="K22" s="101" t="str">
        <f>IF(ISNUMBER($A22),VLOOKUP($A22,'L-Cod'!$A$1:$F$78,6,TRUE),"")</f>
        <v/>
      </c>
      <c r="M22" s="330" t="s">
        <v>98</v>
      </c>
      <c r="N22" s="49" t="s">
        <v>95</v>
      </c>
      <c r="O22" s="334">
        <f t="shared" si="2"/>
        <v>0</v>
      </c>
      <c r="P22" s="49" t="s">
        <v>38</v>
      </c>
    </row>
    <row r="23" spans="1:16" x14ac:dyDescent="0.25">
      <c r="A23" s="197"/>
      <c r="B23" s="111" t="str">
        <f>IF(ISNUMBER($A23),VLOOKUP($A23,'L-Cod'!$A$1:$F$78,2,TRUE),"")</f>
        <v/>
      </c>
      <c r="C23" s="199"/>
      <c r="D23" s="104"/>
      <c r="E23" s="105" t="str">
        <f>IF(ISNUMBER($A23),VLOOKUP($A23,'L-Cod'!$A$1:$F$78,3,TRUE),"")</f>
        <v/>
      </c>
      <c r="F23" s="106">
        <f t="shared" si="0"/>
        <v>0</v>
      </c>
      <c r="G23" s="107"/>
      <c r="H23" s="108" t="str">
        <f>IF(ISNUMBER($A23),VLOOKUP($A23,'L-Cod'!$A$1:$F$78,4,TRUE),"")</f>
        <v/>
      </c>
      <c r="I23" s="109">
        <f t="shared" si="1"/>
        <v>0</v>
      </c>
      <c r="J23" s="101" t="str">
        <f>IF(ISNUMBER($A23),VLOOKUP($A23,'L-Cod'!$A$1:$F$78,5,TRUE),"")</f>
        <v/>
      </c>
      <c r="K23" s="101" t="str">
        <f>IF(ISNUMBER($A23),VLOOKUP($A23,'L-Cod'!$A$1:$F$78,6,TRUE),"")</f>
        <v/>
      </c>
      <c r="M23" s="330" t="s">
        <v>100</v>
      </c>
      <c r="N23" s="49" t="s">
        <v>99</v>
      </c>
      <c r="O23" s="334">
        <f t="shared" si="2"/>
        <v>0</v>
      </c>
      <c r="P23" s="49" t="s">
        <v>137</v>
      </c>
    </row>
    <row r="24" spans="1:16" x14ac:dyDescent="0.25">
      <c r="A24" s="197"/>
      <c r="B24" s="111" t="str">
        <f>IF(ISNUMBER($A24),VLOOKUP($A24,'L-Cod'!$A$1:$F$78,2,TRUE),"")</f>
        <v/>
      </c>
      <c r="C24" s="199"/>
      <c r="D24" s="104"/>
      <c r="E24" s="105" t="str">
        <f>IF(ISNUMBER($A24),VLOOKUP($A24,'L-Cod'!$A$1:$F$78,3,TRUE),"")</f>
        <v/>
      </c>
      <c r="F24" s="106">
        <f t="shared" si="0"/>
        <v>0</v>
      </c>
      <c r="G24" s="107"/>
      <c r="H24" s="108" t="str">
        <f>IF(ISNUMBER($A24),VLOOKUP($A24,'L-Cod'!$A$1:$F$78,4,TRUE),"")</f>
        <v/>
      </c>
      <c r="I24" s="109">
        <f t="shared" si="1"/>
        <v>0</v>
      </c>
      <c r="J24" s="101" t="str">
        <f>IF(ISNUMBER($A24),VLOOKUP($A24,'L-Cod'!$A$1:$F$78,5,TRUE),"")</f>
        <v/>
      </c>
      <c r="K24" s="101" t="str">
        <f>IF(ISNUMBER($A24),VLOOKUP($A24,'L-Cod'!$A$1:$F$78,6,TRUE),"")</f>
        <v/>
      </c>
      <c r="M24" s="330" t="s">
        <v>101</v>
      </c>
      <c r="N24" s="49" t="s">
        <v>90</v>
      </c>
      <c r="O24" s="334">
        <f t="shared" si="2"/>
        <v>0</v>
      </c>
      <c r="P24" s="49" t="s">
        <v>137</v>
      </c>
    </row>
    <row r="25" spans="1:16" x14ac:dyDescent="0.25">
      <c r="A25" s="197"/>
      <c r="B25" s="111" t="str">
        <f>IF(ISNUMBER($A25),VLOOKUP($A25,'L-Cod'!$A$1:$F$78,2,TRUE),"")</f>
        <v/>
      </c>
      <c r="C25" s="199"/>
      <c r="D25" s="104"/>
      <c r="E25" s="105" t="str">
        <f>IF(ISNUMBER($A25),VLOOKUP($A25,'L-Cod'!$A$1:$F$78,3,TRUE),"")</f>
        <v/>
      </c>
      <c r="F25" s="106">
        <f t="shared" si="0"/>
        <v>0</v>
      </c>
      <c r="G25" s="107"/>
      <c r="H25" s="108" t="str">
        <f>IF(ISNUMBER($A25),VLOOKUP($A25,'L-Cod'!$A$1:$F$78,4,TRUE),"")</f>
        <v/>
      </c>
      <c r="I25" s="109">
        <f t="shared" si="1"/>
        <v>0</v>
      </c>
      <c r="J25" s="101" t="str">
        <f>IF(ISNUMBER($A25),VLOOKUP($A25,'L-Cod'!$A$1:$F$78,5,TRUE),"")</f>
        <v/>
      </c>
      <c r="K25" s="101" t="str">
        <f>IF(ISNUMBER($A25),VLOOKUP($A25,'L-Cod'!$A$1:$F$78,6,TRUE),"")</f>
        <v/>
      </c>
      <c r="M25" s="330" t="s">
        <v>102</v>
      </c>
      <c r="N25" s="49" t="s">
        <v>64</v>
      </c>
      <c r="O25" s="334">
        <f t="shared" si="2"/>
        <v>0</v>
      </c>
      <c r="P25" s="49" t="s">
        <v>137</v>
      </c>
    </row>
    <row r="26" spans="1:16" x14ac:dyDescent="0.25">
      <c r="A26" s="197"/>
      <c r="B26" s="111" t="str">
        <f>IF(ISNUMBER($A26),VLOOKUP($A26,'L-Cod'!$A$1:$F$78,2,TRUE),"")</f>
        <v/>
      </c>
      <c r="C26" s="199"/>
      <c r="D26" s="104"/>
      <c r="E26" s="105" t="str">
        <f>IF(ISNUMBER($A26),VLOOKUP($A26,'L-Cod'!$A$1:$F$78,3,TRUE),"")</f>
        <v/>
      </c>
      <c r="F26" s="106">
        <f t="shared" si="0"/>
        <v>0</v>
      </c>
      <c r="G26" s="107"/>
      <c r="H26" s="108" t="str">
        <f>IF(ISNUMBER($A26),VLOOKUP($A26,'L-Cod'!$A$1:$F$78,4,TRUE),"")</f>
        <v/>
      </c>
      <c r="I26" s="109">
        <f t="shared" si="1"/>
        <v>0</v>
      </c>
      <c r="J26" s="101" t="str">
        <f>IF(ISNUMBER($A26),VLOOKUP($A26,'L-Cod'!$A$1:$F$78,5,TRUE),"")</f>
        <v/>
      </c>
      <c r="K26" s="101" t="str">
        <f>IF(ISNUMBER($A26),VLOOKUP($A26,'L-Cod'!$A$1:$F$78,6,TRUE),"")</f>
        <v/>
      </c>
      <c r="M26" s="330" t="s">
        <v>103</v>
      </c>
      <c r="N26" s="49" t="s">
        <v>65</v>
      </c>
      <c r="O26" s="334">
        <f t="shared" si="2"/>
        <v>0</v>
      </c>
      <c r="P26" s="49" t="s">
        <v>38</v>
      </c>
    </row>
    <row r="27" spans="1:16" x14ac:dyDescent="0.25">
      <c r="A27" s="197"/>
      <c r="B27" s="111" t="str">
        <f>IF(ISNUMBER($A27),VLOOKUP($A27,'L-Cod'!$A$1:$F$78,2,TRUE),"")</f>
        <v/>
      </c>
      <c r="C27" s="199"/>
      <c r="D27" s="104"/>
      <c r="E27" s="105" t="str">
        <f>IF(ISNUMBER($A27),VLOOKUP($A27,'L-Cod'!$A$1:$F$78,3,TRUE),"")</f>
        <v/>
      </c>
      <c r="F27" s="106">
        <f t="shared" si="0"/>
        <v>0</v>
      </c>
      <c r="G27" s="107"/>
      <c r="H27" s="108" t="str">
        <f>IF(ISNUMBER($A27),VLOOKUP($A27,'L-Cod'!$A$1:$F$78,4,TRUE),"")</f>
        <v/>
      </c>
      <c r="I27" s="109">
        <f t="shared" si="1"/>
        <v>0</v>
      </c>
      <c r="J27" s="101" t="str">
        <f>IF(ISNUMBER($A27),VLOOKUP($A27,'L-Cod'!$A$1:$F$78,5,TRUE),"")</f>
        <v/>
      </c>
      <c r="K27" s="101" t="str">
        <f>IF(ISNUMBER($A27),VLOOKUP($A27,'L-Cod'!$A$1:$F$78,6,TRUE),"")</f>
        <v/>
      </c>
      <c r="M27" s="58" t="s">
        <v>206</v>
      </c>
      <c r="N27" s="49" t="s">
        <v>104</v>
      </c>
      <c r="O27" s="334">
        <f t="shared" si="2"/>
        <v>0</v>
      </c>
      <c r="P27" s="49" t="s">
        <v>137</v>
      </c>
    </row>
    <row r="28" spans="1:16" x14ac:dyDescent="0.25">
      <c r="A28" s="197"/>
      <c r="B28" s="111" t="str">
        <f>IF(ISNUMBER($A28),VLOOKUP($A28,'L-Cod'!$A$1:$F$78,2,TRUE),"")</f>
        <v/>
      </c>
      <c r="C28" s="199"/>
      <c r="D28" s="104"/>
      <c r="E28" s="105" t="str">
        <f>IF(ISNUMBER($A28),VLOOKUP($A28,'L-Cod'!$A$1:$F$78,3,TRUE),"")</f>
        <v/>
      </c>
      <c r="F28" s="106">
        <f t="shared" si="0"/>
        <v>0</v>
      </c>
      <c r="G28" s="107"/>
      <c r="H28" s="108" t="str">
        <f>IF(ISNUMBER($A28),VLOOKUP($A28,'L-Cod'!$A$1:$F$78,4,TRUE),"")</f>
        <v/>
      </c>
      <c r="I28" s="109">
        <f t="shared" si="1"/>
        <v>0</v>
      </c>
      <c r="J28" s="101" t="str">
        <f>IF(ISNUMBER($A28),VLOOKUP($A28,'L-Cod'!$A$1:$F$78,5,TRUE),"")</f>
        <v/>
      </c>
      <c r="K28" s="101" t="str">
        <f>IF(ISNUMBER($A28),VLOOKUP($A28,'L-Cod'!$A$1:$F$78,6,TRUE),"")</f>
        <v/>
      </c>
      <c r="M28" s="49" t="s">
        <v>205</v>
      </c>
      <c r="N28" s="49" t="s">
        <v>106</v>
      </c>
      <c r="O28" s="334">
        <f t="shared" si="2"/>
        <v>0</v>
      </c>
      <c r="P28" s="49" t="s">
        <v>137</v>
      </c>
    </row>
    <row r="29" spans="1:16" x14ac:dyDescent="0.25">
      <c r="A29" s="197"/>
      <c r="B29" s="111" t="str">
        <f>IF(ISNUMBER($A29),VLOOKUP($A29,'L-Cod'!$A$1:$F$78,2,TRUE),"")</f>
        <v/>
      </c>
      <c r="C29" s="199"/>
      <c r="D29" s="104"/>
      <c r="E29" s="105" t="str">
        <f>IF(ISNUMBER($A29),VLOOKUP($A29,'L-Cod'!$A$1:$F$78,3,TRUE),"")</f>
        <v/>
      </c>
      <c r="F29" s="106">
        <f t="shared" si="0"/>
        <v>0</v>
      </c>
      <c r="G29" s="107"/>
      <c r="H29" s="108" t="str">
        <f>IF(ISNUMBER($A29),VLOOKUP($A29,'L-Cod'!$A$1:$F$78,4,TRUE),"")</f>
        <v/>
      </c>
      <c r="I29" s="109">
        <f t="shared" si="1"/>
        <v>0</v>
      </c>
      <c r="J29" s="101" t="str">
        <f>IF(ISNUMBER($A29),VLOOKUP($A29,'L-Cod'!$A$1:$F$78,5,TRUE),"")</f>
        <v/>
      </c>
      <c r="K29" s="101" t="str">
        <f>IF(ISNUMBER($A29),VLOOKUP($A29,'L-Cod'!$A$1:$F$78,6,TRUE),"")</f>
        <v/>
      </c>
      <c r="M29" s="49" t="s">
        <v>107</v>
      </c>
      <c r="N29" s="49" t="s">
        <v>105</v>
      </c>
      <c r="O29" s="334">
        <f t="shared" si="2"/>
        <v>0</v>
      </c>
      <c r="P29" s="49" t="s">
        <v>137</v>
      </c>
    </row>
    <row r="30" spans="1:16" x14ac:dyDescent="0.25">
      <c r="A30" s="197"/>
      <c r="B30" s="111" t="str">
        <f>IF(ISNUMBER($A30),VLOOKUP($A30,'L-Cod'!$A$1:$F$78,2,TRUE),"")</f>
        <v/>
      </c>
      <c r="C30" s="199"/>
      <c r="D30" s="104"/>
      <c r="E30" s="105" t="str">
        <f>IF(ISNUMBER($A30),VLOOKUP($A30,'L-Cod'!$A$1:$F$78,3,TRUE),"")</f>
        <v/>
      </c>
      <c r="F30" s="106">
        <f t="shared" si="0"/>
        <v>0</v>
      </c>
      <c r="G30" s="107"/>
      <c r="H30" s="108" t="str">
        <f>IF(ISNUMBER($A30),VLOOKUP($A30,'L-Cod'!$A$1:$F$78,4,TRUE),"")</f>
        <v/>
      </c>
      <c r="I30" s="109">
        <f t="shared" si="1"/>
        <v>0</v>
      </c>
      <c r="J30" s="101" t="str">
        <f>IF(ISNUMBER($A30),VLOOKUP($A30,'L-Cod'!$A$1:$F$78,5,TRUE),"")</f>
        <v/>
      </c>
      <c r="K30" s="101" t="str">
        <f>IF(ISNUMBER($A30),VLOOKUP($A30,'L-Cod'!$A$1:$F$78,6,TRUE),"")</f>
        <v/>
      </c>
      <c r="M30" s="49" t="s">
        <v>80</v>
      </c>
      <c r="N30" s="49" t="s">
        <v>109</v>
      </c>
      <c r="O30" s="334">
        <f t="shared" si="2"/>
        <v>0</v>
      </c>
      <c r="P30" s="49" t="s">
        <v>140</v>
      </c>
    </row>
    <row r="31" spans="1:16" x14ac:dyDescent="0.25">
      <c r="A31" s="197"/>
      <c r="B31" s="111" t="str">
        <f>IF(ISNUMBER($A31),VLOOKUP($A31,'L-Cod'!$A$1:$F$78,2,TRUE),"")</f>
        <v/>
      </c>
      <c r="C31" s="199"/>
      <c r="D31" s="104"/>
      <c r="E31" s="105" t="str">
        <f>IF(ISNUMBER($A31),VLOOKUP($A31,'L-Cod'!$A$1:$F$78,3,TRUE),"")</f>
        <v/>
      </c>
      <c r="F31" s="106">
        <f t="shared" si="0"/>
        <v>0</v>
      </c>
      <c r="G31" s="107"/>
      <c r="H31" s="108" t="str">
        <f>IF(ISNUMBER($A31),VLOOKUP($A31,'L-Cod'!$A$1:$F$78,4,TRUE),"")</f>
        <v/>
      </c>
      <c r="I31" s="109">
        <f t="shared" si="1"/>
        <v>0</v>
      </c>
      <c r="J31" s="101" t="str">
        <f>IF(ISNUMBER($A31),VLOOKUP($A31,'L-Cod'!$A$1:$F$78,5,TRUE),"")</f>
        <v/>
      </c>
      <c r="K31" s="101" t="str">
        <f>IF(ISNUMBER($A31),VLOOKUP($A31,'L-Cod'!$A$1:$F$78,6,TRUE),"")</f>
        <v/>
      </c>
      <c r="M31" s="49" t="s">
        <v>53</v>
      </c>
      <c r="N31" s="49" t="s">
        <v>110</v>
      </c>
      <c r="O31" s="334">
        <f t="shared" si="2"/>
        <v>0</v>
      </c>
      <c r="P31" s="49" t="s">
        <v>140</v>
      </c>
    </row>
    <row r="32" spans="1:16" x14ac:dyDescent="0.25">
      <c r="A32" s="197"/>
      <c r="B32" s="111" t="str">
        <f>IF(ISNUMBER($A32),VLOOKUP($A32,'L-Cod'!$A$1:$F$78,2,TRUE),"")</f>
        <v/>
      </c>
      <c r="C32" s="199"/>
      <c r="D32" s="104"/>
      <c r="E32" s="105" t="str">
        <f>IF(ISNUMBER($A32),VLOOKUP($A32,'L-Cod'!$A$1:$F$78,3,TRUE),"")</f>
        <v/>
      </c>
      <c r="F32" s="106">
        <f t="shared" si="0"/>
        <v>0</v>
      </c>
      <c r="G32" s="107"/>
      <c r="H32" s="108" t="str">
        <f>IF(ISNUMBER($A32),VLOOKUP($A32,'L-Cod'!$A$1:$F$78,4,TRUE),"")</f>
        <v/>
      </c>
      <c r="I32" s="109">
        <f t="shared" si="1"/>
        <v>0</v>
      </c>
      <c r="J32" s="101" t="str">
        <f>IF(ISNUMBER($A32),VLOOKUP($A32,'L-Cod'!$A$1:$F$78,5,TRUE),"")</f>
        <v/>
      </c>
      <c r="K32" s="101" t="str">
        <f>IF(ISNUMBER($A32),VLOOKUP($A32,'L-Cod'!$A$1:$F$78,6,TRUE),"")</f>
        <v/>
      </c>
      <c r="M32" s="49" t="s">
        <v>54</v>
      </c>
      <c r="N32" s="49" t="s">
        <v>111</v>
      </c>
      <c r="O32" s="334">
        <f t="shared" si="2"/>
        <v>0</v>
      </c>
      <c r="P32" s="49" t="s">
        <v>140</v>
      </c>
    </row>
    <row r="33" spans="1:17" x14ac:dyDescent="0.25">
      <c r="A33" s="197"/>
      <c r="B33" s="111" t="str">
        <f>IF(ISNUMBER($A33),VLOOKUP($A33,'L-Cod'!$A$1:$F$78,2,TRUE),"")</f>
        <v/>
      </c>
      <c r="C33" s="199"/>
      <c r="D33" s="104"/>
      <c r="E33" s="105" t="str">
        <f>IF(ISNUMBER($A33),VLOOKUP($A33,'L-Cod'!$A$1:$F$78,3,TRUE),"")</f>
        <v/>
      </c>
      <c r="F33" s="106">
        <f t="shared" si="0"/>
        <v>0</v>
      </c>
      <c r="G33" s="107"/>
      <c r="H33" s="108" t="str">
        <f>IF(ISNUMBER($A33),VLOOKUP($A33,'L-Cod'!$A$1:$F$78,4,TRUE),"")</f>
        <v/>
      </c>
      <c r="I33" s="109">
        <f t="shared" si="1"/>
        <v>0</v>
      </c>
      <c r="J33" s="101" t="str">
        <f>IF(ISNUMBER($A33),VLOOKUP($A33,'L-Cod'!$A$1:$F$78,5,TRUE),"")</f>
        <v/>
      </c>
      <c r="K33" s="101" t="str">
        <f>IF(ISNUMBER($A33),VLOOKUP($A33,'L-Cod'!$A$1:$F$78,6,TRUE),"")</f>
        <v/>
      </c>
      <c r="M33" s="49" t="s">
        <v>297</v>
      </c>
      <c r="N33" s="49" t="s">
        <v>302</v>
      </c>
      <c r="O33" s="74">
        <f t="shared" si="2"/>
        <v>0</v>
      </c>
      <c r="P33" s="49" t="s">
        <v>140</v>
      </c>
    </row>
    <row r="34" spans="1:17" x14ac:dyDescent="0.25">
      <c r="A34" s="197"/>
      <c r="B34" s="111" t="str">
        <f>IF(ISNUMBER($A34),VLOOKUP($A34,'L-Cod'!$A$1:$F$78,2,TRUE),"")</f>
        <v/>
      </c>
      <c r="C34" s="199"/>
      <c r="D34" s="104"/>
      <c r="E34" s="105" t="str">
        <f>IF(ISNUMBER($A34),VLOOKUP($A34,'L-Cod'!$A$1:$F$78,3,TRUE),"")</f>
        <v/>
      </c>
      <c r="F34" s="106">
        <f t="shared" si="0"/>
        <v>0</v>
      </c>
      <c r="G34" s="107"/>
      <c r="H34" s="108" t="str">
        <f>IF(ISNUMBER($A34),VLOOKUP($A34,'L-Cod'!$A$1:$F$78,4,TRUE),"")</f>
        <v/>
      </c>
      <c r="I34" s="109">
        <f t="shared" si="1"/>
        <v>0</v>
      </c>
      <c r="J34" s="101" t="str">
        <f>IF(ISNUMBER($A34),VLOOKUP($A34,'L-Cod'!$A$1:$F$78,5,TRUE),"")</f>
        <v/>
      </c>
      <c r="K34" s="101" t="str">
        <f>IF(ISNUMBER($A34),VLOOKUP($A34,'L-Cod'!$A$1:$F$78,6,TRUE),"")</f>
        <v/>
      </c>
      <c r="M34" s="49" t="s">
        <v>298</v>
      </c>
      <c r="N34" s="49" t="s">
        <v>301</v>
      </c>
      <c r="O34" s="74">
        <f t="shared" si="2"/>
        <v>0</v>
      </c>
      <c r="P34" s="49" t="s">
        <v>140</v>
      </c>
      <c r="Q34" s="330"/>
    </row>
    <row r="35" spans="1:17" x14ac:dyDescent="0.25">
      <c r="A35" s="197"/>
      <c r="B35" s="111" t="str">
        <f>IF(ISNUMBER($A35),VLOOKUP($A35,'L-Cod'!$A$1:$F$78,2,TRUE),"")</f>
        <v/>
      </c>
      <c r="C35" s="199"/>
      <c r="D35" s="104"/>
      <c r="E35" s="105" t="str">
        <f>IF(ISNUMBER($A35),VLOOKUP($A35,'L-Cod'!$A$1:$F$78,3,TRUE),"")</f>
        <v/>
      </c>
      <c r="F35" s="106">
        <f t="shared" si="0"/>
        <v>0</v>
      </c>
      <c r="G35" s="107"/>
      <c r="H35" s="108" t="str">
        <f>IF(ISNUMBER($A35),VLOOKUP($A35,'L-Cod'!$A$1:$F$78,4,TRUE),"")</f>
        <v/>
      </c>
      <c r="I35" s="109">
        <f t="shared" si="1"/>
        <v>0</v>
      </c>
      <c r="J35" s="101" t="str">
        <f>IF(ISNUMBER($A35),VLOOKUP($A35,'L-Cod'!$A$1:$F$78,5,TRUE),"")</f>
        <v/>
      </c>
      <c r="K35" s="101" t="str">
        <f>IF(ISNUMBER($A35),VLOOKUP($A35,'L-Cod'!$A$1:$F$78,6,TRUE),"")</f>
        <v/>
      </c>
      <c r="M35" s="330" t="s">
        <v>117</v>
      </c>
      <c r="N35" s="49" t="s">
        <v>116</v>
      </c>
      <c r="O35" s="334">
        <f t="shared" si="2"/>
        <v>0</v>
      </c>
      <c r="Q35" s="49" t="s">
        <v>141</v>
      </c>
    </row>
    <row r="36" spans="1:17" x14ac:dyDescent="0.25">
      <c r="A36" s="197"/>
      <c r="B36" s="111" t="str">
        <f>IF(ISNUMBER($A36),VLOOKUP($A36,'L-Cod'!$A$1:$F$78,2,TRUE),"")</f>
        <v/>
      </c>
      <c r="C36" s="199"/>
      <c r="D36" s="104"/>
      <c r="E36" s="105" t="str">
        <f>IF(ISNUMBER($A36),VLOOKUP($A36,'L-Cod'!$A$1:$F$78,3,TRUE),"")</f>
        <v/>
      </c>
      <c r="F36" s="106">
        <f t="shared" si="0"/>
        <v>0</v>
      </c>
      <c r="G36" s="107"/>
      <c r="H36" s="108" t="str">
        <f>IF(ISNUMBER($A36),VLOOKUP($A36,'L-Cod'!$A$1:$F$78,4,TRUE),"")</f>
        <v/>
      </c>
      <c r="I36" s="109">
        <f t="shared" si="1"/>
        <v>0</v>
      </c>
      <c r="J36" s="101" t="str">
        <f>IF(ISNUMBER($A36),VLOOKUP($A36,'L-Cod'!$A$1:$F$78,5,TRUE),"")</f>
        <v/>
      </c>
      <c r="K36" s="101" t="str">
        <f>IF(ISNUMBER($A36),VLOOKUP($A36,'L-Cod'!$A$1:$F$78,6,TRUE),"")</f>
        <v/>
      </c>
      <c r="M36" s="49" t="s">
        <v>149</v>
      </c>
      <c r="N36" s="115" t="s">
        <v>148</v>
      </c>
      <c r="O36" s="334">
        <f t="shared" si="2"/>
        <v>0</v>
      </c>
      <c r="P36" s="330" t="s">
        <v>137</v>
      </c>
    </row>
    <row r="37" spans="1:17" x14ac:dyDescent="0.25">
      <c r="A37" s="197"/>
      <c r="B37" s="111" t="str">
        <f>IF(ISNUMBER($A37),VLOOKUP($A37,'L-Cod'!$A$1:$F$78,2,TRUE),"")</f>
        <v/>
      </c>
      <c r="C37" s="199"/>
      <c r="D37" s="104"/>
      <c r="E37" s="105" t="str">
        <f>IF(ISNUMBER($A37),VLOOKUP($A37,'L-Cod'!$A$1:$F$78,3,TRUE),"")</f>
        <v/>
      </c>
      <c r="F37" s="106">
        <f t="shared" si="0"/>
        <v>0</v>
      </c>
      <c r="G37" s="107"/>
      <c r="H37" s="108" t="str">
        <f>IF(ISNUMBER($A37),VLOOKUP($A37,'L-Cod'!$A$1:$F$78,4,TRUE),"")</f>
        <v/>
      </c>
      <c r="I37" s="109">
        <f t="shared" si="1"/>
        <v>0</v>
      </c>
      <c r="J37" s="101" t="str">
        <f>IF(ISNUMBER($A37),VLOOKUP($A37,'L-Cod'!$A$1:$F$78,5,TRUE),"")</f>
        <v/>
      </c>
      <c r="K37" s="101" t="str">
        <f>IF(ISNUMBER($A37),VLOOKUP($A37,'L-Cod'!$A$1:$F$78,6,TRUE),"")</f>
        <v/>
      </c>
      <c r="M37" s="49" t="s">
        <v>213</v>
      </c>
      <c r="O37" s="334">
        <f t="shared" si="2"/>
        <v>0</v>
      </c>
      <c r="P37" s="49" t="s">
        <v>141</v>
      </c>
    </row>
    <row r="38" spans="1:17" x14ac:dyDescent="0.25">
      <c r="A38" s="197"/>
      <c r="B38" s="111" t="str">
        <f>IF(ISNUMBER($A38),VLOOKUP($A38,'L-Cod'!$A$1:$F$78,2,TRUE),"")</f>
        <v/>
      </c>
      <c r="C38" s="199"/>
      <c r="D38" s="104"/>
      <c r="E38" s="105" t="str">
        <f>IF(ISNUMBER($A38),VLOOKUP($A38,'L-Cod'!$A$1:$F$78,3,TRUE),"")</f>
        <v/>
      </c>
      <c r="F38" s="106">
        <f t="shared" si="0"/>
        <v>0</v>
      </c>
      <c r="G38" s="107"/>
      <c r="H38" s="108" t="str">
        <f>IF(ISNUMBER($A38),VLOOKUP($A38,'L-Cod'!$A$1:$F$78,4,TRUE),"")</f>
        <v/>
      </c>
      <c r="I38" s="109">
        <f t="shared" si="1"/>
        <v>0</v>
      </c>
      <c r="J38" s="101" t="str">
        <f>IF(ISNUMBER($A38),VLOOKUP($A38,'L-Cod'!$A$1:$F$78,5,TRUE),"")</f>
        <v/>
      </c>
      <c r="K38" s="101" t="str">
        <f>IF(ISNUMBER($A38),VLOOKUP($A38,'L-Cod'!$A$1:$F$78,6,TRUE),"")</f>
        <v/>
      </c>
      <c r="M38" s="49" t="s">
        <v>294</v>
      </c>
      <c r="N38" s="49" t="s">
        <v>135</v>
      </c>
      <c r="O38" s="334">
        <f t="shared" si="2"/>
        <v>0</v>
      </c>
    </row>
    <row r="39" spans="1:17" x14ac:dyDescent="0.25">
      <c r="A39" s="197"/>
      <c r="B39" s="111" t="str">
        <f>IF(ISNUMBER($A39),VLOOKUP($A39,'L-Cod'!$A$1:$F$78,2,TRUE),"")</f>
        <v/>
      </c>
      <c r="C39" s="199"/>
      <c r="D39" s="104"/>
      <c r="E39" s="105" t="str">
        <f>IF(ISNUMBER($A39),VLOOKUP($A39,'L-Cod'!$A$1:$F$78,3,TRUE),"")</f>
        <v/>
      </c>
      <c r="F39" s="106">
        <f t="shared" si="0"/>
        <v>0</v>
      </c>
      <c r="G39" s="107"/>
      <c r="H39" s="108" t="str">
        <f>IF(ISNUMBER($A39),VLOOKUP($A39,'L-Cod'!$A$1:$F$78,4,TRUE),"")</f>
        <v/>
      </c>
      <c r="I39" s="109">
        <f t="shared" si="1"/>
        <v>0</v>
      </c>
      <c r="J39" s="101" t="str">
        <f>IF(ISNUMBER($A39),VLOOKUP($A39,'L-Cod'!$A$1:$F$78,5,TRUE),"")</f>
        <v/>
      </c>
      <c r="K39" s="101" t="str">
        <f>IF(ISNUMBER($A39),VLOOKUP($A39,'L-Cod'!$A$1:$F$78,6,TRUE),"")</f>
        <v/>
      </c>
      <c r="M39" s="49" t="s">
        <v>295</v>
      </c>
      <c r="N39" s="49" t="s">
        <v>292</v>
      </c>
      <c r="O39" s="334">
        <f t="shared" si="2"/>
        <v>0</v>
      </c>
    </row>
    <row r="40" spans="1:17" x14ac:dyDescent="0.25">
      <c r="A40" s="197"/>
      <c r="B40" s="111" t="str">
        <f>IF(ISNUMBER($A40),VLOOKUP($A40,'L-Cod'!$A$1:$F$78,2,TRUE),"")</f>
        <v/>
      </c>
      <c r="C40" s="199"/>
      <c r="D40" s="104"/>
      <c r="E40" s="105" t="str">
        <f>IF(ISNUMBER($A40),VLOOKUP($A40,'L-Cod'!$A$1:$F$78,3,TRUE),"")</f>
        <v/>
      </c>
      <c r="F40" s="106">
        <f t="shared" si="0"/>
        <v>0</v>
      </c>
      <c r="G40" s="107"/>
      <c r="H40" s="108" t="str">
        <f>IF(ISNUMBER($A40),VLOOKUP($A40,'L-Cod'!$A$1:$F$78,4,TRUE),"")</f>
        <v/>
      </c>
      <c r="I40" s="109">
        <f t="shared" si="1"/>
        <v>0</v>
      </c>
      <c r="J40" s="101" t="str">
        <f>IF(ISNUMBER($A40),VLOOKUP($A40,'L-Cod'!$A$1:$F$78,5,TRUE),"")</f>
        <v/>
      </c>
      <c r="K40" s="101" t="str">
        <f>IF(ISNUMBER($A40),VLOOKUP($A40,'L-Cod'!$A$1:$F$78,6,TRUE),"")</f>
        <v/>
      </c>
      <c r="M40" s="49" t="s">
        <v>214</v>
      </c>
      <c r="N40" s="49" t="s">
        <v>221</v>
      </c>
      <c r="O40" s="334">
        <f t="shared" si="2"/>
        <v>0</v>
      </c>
      <c r="P40" s="49" t="s">
        <v>139</v>
      </c>
    </row>
    <row r="41" spans="1:17" x14ac:dyDescent="0.25">
      <c r="A41" s="197"/>
      <c r="B41" s="111" t="str">
        <f>IF(ISNUMBER($A41),VLOOKUP($A41,'L-Cod'!$A$1:$F$78,2,TRUE),"")</f>
        <v/>
      </c>
      <c r="C41" s="199"/>
      <c r="D41" s="104"/>
      <c r="E41" s="105" t="str">
        <f>IF(ISNUMBER($A41),VLOOKUP($A41,'L-Cod'!$A$1:$F$78,3,TRUE),"")</f>
        <v/>
      </c>
      <c r="F41" s="106">
        <f t="shared" si="0"/>
        <v>0</v>
      </c>
      <c r="G41" s="107"/>
      <c r="H41" s="108" t="str">
        <f>IF(ISNUMBER($A41),VLOOKUP($A41,'L-Cod'!$A$1:$F$78,4,TRUE),"")</f>
        <v/>
      </c>
      <c r="I41" s="109">
        <f t="shared" si="1"/>
        <v>0</v>
      </c>
      <c r="J41" s="101" t="str">
        <f>IF(ISNUMBER($A41),VLOOKUP($A41,'L-Cod'!$A$1:$F$78,5,TRUE),"")</f>
        <v/>
      </c>
      <c r="K41" s="101" t="str">
        <f>IF(ISNUMBER($A41),VLOOKUP($A41,'L-Cod'!$A$1:$F$78,6,TRUE),"")</f>
        <v/>
      </c>
      <c r="M41" s="49" t="s">
        <v>215</v>
      </c>
      <c r="N41" s="49" t="s">
        <v>222</v>
      </c>
      <c r="O41" s="334">
        <f t="shared" si="2"/>
        <v>0</v>
      </c>
      <c r="P41" s="49" t="s">
        <v>137</v>
      </c>
    </row>
    <row r="42" spans="1:17" ht="16.5" customHeight="1" x14ac:dyDescent="0.25">
      <c r="A42" s="197"/>
      <c r="B42" s="111" t="str">
        <f>IF(ISNUMBER($A42),VLOOKUP($A42,'L-Cod'!$A$1:$F$78,2,TRUE),"")</f>
        <v/>
      </c>
      <c r="C42" s="199"/>
      <c r="D42" s="104"/>
      <c r="E42" s="105" t="str">
        <f>IF(ISNUMBER($A42),VLOOKUP($A42,'L-Cod'!$A$1:$F$78,3,TRUE),"")</f>
        <v/>
      </c>
      <c r="F42" s="106">
        <f t="shared" si="0"/>
        <v>0</v>
      </c>
      <c r="G42" s="107"/>
      <c r="H42" s="108" t="str">
        <f>IF(ISNUMBER($A42),VLOOKUP($A42,'L-Cod'!$A$1:$F$78,4,TRUE),"")</f>
        <v/>
      </c>
      <c r="I42" s="109">
        <f t="shared" si="1"/>
        <v>0</v>
      </c>
      <c r="J42" s="101" t="str">
        <f>IF(ISNUMBER($A42),VLOOKUP($A42,'L-Cod'!$A$1:$F$78,5,TRUE),"")</f>
        <v/>
      </c>
      <c r="K42" s="101" t="str">
        <f>IF(ISNUMBER($A42),VLOOKUP($A42,'L-Cod'!$A$1:$F$78,6,TRUE),"")</f>
        <v/>
      </c>
      <c r="M42" s="49" t="s">
        <v>216</v>
      </c>
      <c r="N42" s="49" t="s">
        <v>220</v>
      </c>
      <c r="O42" s="334">
        <f t="shared" si="2"/>
        <v>0</v>
      </c>
      <c r="P42" s="49" t="s">
        <v>137</v>
      </c>
    </row>
    <row r="43" spans="1:17" x14ac:dyDescent="0.25">
      <c r="A43" s="197"/>
      <c r="B43" s="111" t="str">
        <f>IF(ISNUMBER($A43),VLOOKUP($A43,'L-Cod'!$A$1:$F$78,2,TRUE),"")</f>
        <v/>
      </c>
      <c r="C43" s="199"/>
      <c r="D43" s="104"/>
      <c r="E43" s="105" t="str">
        <f>IF(ISNUMBER($A43),VLOOKUP($A43,'L-Cod'!$A$1:$F$78,3,TRUE),"")</f>
        <v/>
      </c>
      <c r="F43" s="106">
        <f t="shared" si="0"/>
        <v>0</v>
      </c>
      <c r="G43" s="107"/>
      <c r="H43" s="108" t="str">
        <f>IF(ISNUMBER($A43),VLOOKUP($A43,'L-Cod'!$A$1:$F$78,4,TRUE),"")</f>
        <v/>
      </c>
      <c r="I43" s="109">
        <f t="shared" si="1"/>
        <v>0</v>
      </c>
      <c r="J43" s="101" t="str">
        <f>IF(ISNUMBER($A43),VLOOKUP($A43,'L-Cod'!$A$1:$F$78,5,TRUE),"")</f>
        <v/>
      </c>
      <c r="K43" s="101" t="str">
        <f>IF(ISNUMBER($A43),VLOOKUP($A43,'L-Cod'!$A$1:$F$78,6,TRUE),"")</f>
        <v/>
      </c>
      <c r="M43" s="49" t="s">
        <v>305</v>
      </c>
      <c r="N43" s="49" t="s">
        <v>223</v>
      </c>
      <c r="O43" s="334">
        <f t="shared" si="2"/>
        <v>0</v>
      </c>
      <c r="P43" s="49" t="s">
        <v>137</v>
      </c>
    </row>
    <row r="44" spans="1:17" x14ac:dyDescent="0.25">
      <c r="A44" s="197"/>
      <c r="B44" s="111" t="str">
        <f>IF(ISNUMBER($A44),VLOOKUP($A44,'L-Cod'!$A$1:$F$78,2,TRUE),"")</f>
        <v/>
      </c>
      <c r="C44" s="199"/>
      <c r="D44" s="104"/>
      <c r="E44" s="105" t="str">
        <f>IF(ISNUMBER($A44),VLOOKUP($A44,'L-Cod'!$A$1:$F$78,3,TRUE),"")</f>
        <v/>
      </c>
      <c r="F44" s="106">
        <f t="shared" si="0"/>
        <v>0</v>
      </c>
      <c r="G44" s="107"/>
      <c r="H44" s="108" t="str">
        <f>IF(ISNUMBER($A44),VLOOKUP($A44,'L-Cod'!$A$1:$F$78,4,TRUE),"")</f>
        <v/>
      </c>
      <c r="I44" s="109">
        <f t="shared" si="1"/>
        <v>0</v>
      </c>
      <c r="J44" s="101" t="str">
        <f>IF(ISNUMBER($A44),VLOOKUP($A44,'L-Cod'!$A$1:$F$78,5,TRUE),"")</f>
        <v/>
      </c>
      <c r="K44" s="101" t="str">
        <f>IF(ISNUMBER($A44),VLOOKUP($A44,'L-Cod'!$A$1:$F$78,6,TRUE),"")</f>
        <v/>
      </c>
      <c r="M44" s="2" t="s">
        <v>310</v>
      </c>
      <c r="N44" s="209" t="s">
        <v>56</v>
      </c>
      <c r="O44" s="334">
        <f t="shared" si="2"/>
        <v>0</v>
      </c>
      <c r="P44" s="49" t="s">
        <v>38</v>
      </c>
    </row>
    <row r="45" spans="1:17" x14ac:dyDescent="0.25">
      <c r="A45" s="197"/>
      <c r="B45" s="111" t="str">
        <f>IF(ISNUMBER($A45),VLOOKUP($A45,'L-Cod'!$A$1:$F$78,2,TRUE),"")</f>
        <v/>
      </c>
      <c r="C45" s="199"/>
      <c r="D45" s="104"/>
      <c r="E45" s="105" t="str">
        <f>IF(ISNUMBER($A45),VLOOKUP($A45,'L-Cod'!$A$1:$F$78,3,TRUE),"")</f>
        <v/>
      </c>
      <c r="F45" s="106">
        <f t="shared" si="0"/>
        <v>0</v>
      </c>
      <c r="G45" s="107"/>
      <c r="H45" s="108" t="str">
        <f>IF(ISNUMBER($A45),VLOOKUP($A45,'L-Cod'!$A$1:$F$78,4,TRUE),"")</f>
        <v/>
      </c>
      <c r="I45" s="109">
        <f t="shared" si="1"/>
        <v>0</v>
      </c>
      <c r="J45" s="101" t="str">
        <f>IF(ISNUMBER($A45),VLOOKUP($A45,'L-Cod'!$A$1:$F$78,5,TRUE),"")</f>
        <v/>
      </c>
      <c r="K45" s="101" t="str">
        <f>IF(ISNUMBER($A45),VLOOKUP($A45,'L-Cod'!$A$1:$F$78,6,TRUE),"")</f>
        <v/>
      </c>
      <c r="M45" s="332" t="s">
        <v>311</v>
      </c>
      <c r="N45" s="209"/>
      <c r="O45" s="334">
        <f t="shared" si="2"/>
        <v>0</v>
      </c>
      <c r="Q45" s="325"/>
    </row>
    <row r="46" spans="1:17" x14ac:dyDescent="0.25">
      <c r="A46" s="197"/>
      <c r="B46" s="111" t="str">
        <f>IF(ISNUMBER($A46),VLOOKUP($A46,'L-Cod'!$A$1:$F$78,2,TRUE),"")</f>
        <v/>
      </c>
      <c r="C46" s="199"/>
      <c r="D46" s="104"/>
      <c r="E46" s="105" t="str">
        <f>IF(ISNUMBER($A46),VLOOKUP($A46,'L-Cod'!$A$1:$F$78,3,TRUE),"")</f>
        <v/>
      </c>
      <c r="F46" s="106">
        <f t="shared" si="0"/>
        <v>0</v>
      </c>
      <c r="G46" s="107"/>
      <c r="H46" s="108" t="str">
        <f>IF(ISNUMBER($A46),VLOOKUP($A46,'L-Cod'!$A$1:$F$78,4,TRUE),"")</f>
        <v/>
      </c>
      <c r="I46" s="109">
        <f t="shared" si="1"/>
        <v>0</v>
      </c>
      <c r="J46" s="101" t="str">
        <f>IF(ISNUMBER($A46),VLOOKUP($A46,'L-Cod'!$A$1:$F$78,5,TRUE),"")</f>
        <v/>
      </c>
      <c r="K46" s="101" t="str">
        <f>IF(ISNUMBER($A46),VLOOKUP($A46,'L-Cod'!$A$1:$F$78,6,TRUE),"")</f>
        <v/>
      </c>
      <c r="M46" s="2" t="s">
        <v>283</v>
      </c>
      <c r="N46" s="114" t="s">
        <v>136</v>
      </c>
      <c r="O46" s="334">
        <f>SUMIF($K$11:$K$59,N46,$I$11:$I$59)</f>
        <v>0</v>
      </c>
    </row>
    <row r="47" spans="1:17" x14ac:dyDescent="0.25">
      <c r="A47" s="197"/>
      <c r="B47" s="111" t="str">
        <f>IF(ISNUMBER($A47),VLOOKUP($A47,'L-Cod'!$A$1:$F$78,2,TRUE),"")</f>
        <v/>
      </c>
      <c r="C47" s="199"/>
      <c r="D47" s="104"/>
      <c r="E47" s="105" t="str">
        <f>IF(ISNUMBER($A47),VLOOKUP($A47,'L-Cod'!$A$1:$F$78,3,TRUE),"")</f>
        <v/>
      </c>
      <c r="F47" s="106">
        <f t="shared" si="0"/>
        <v>0</v>
      </c>
      <c r="G47" s="107"/>
      <c r="H47" s="108" t="str">
        <f>IF(ISNUMBER($A47),VLOOKUP($A47,'L-Cod'!$A$1:$F$78,4,TRUE),"")</f>
        <v/>
      </c>
      <c r="I47" s="109">
        <f t="shared" si="1"/>
        <v>0</v>
      </c>
      <c r="J47" s="101" t="str">
        <f>IF(ISNUMBER($A47),VLOOKUP($A47,'L-Cod'!$A$1:$F$78,5,TRUE),"")</f>
        <v/>
      </c>
      <c r="K47" s="101" t="str">
        <f>IF(ISNUMBER($A47),VLOOKUP($A47,'L-Cod'!$A$1:$F$78,6,TRUE),"")</f>
        <v/>
      </c>
      <c r="M47" s="49" t="s">
        <v>121</v>
      </c>
      <c r="N47" s="49" t="s">
        <v>131</v>
      </c>
      <c r="O47" s="334">
        <f>SUMIF($K$11:$K$59,N47,$I$11:$I$59)</f>
        <v>0</v>
      </c>
      <c r="P47" s="49" t="s">
        <v>314</v>
      </c>
    </row>
    <row r="48" spans="1:17" x14ac:dyDescent="0.25">
      <c r="A48" s="197"/>
      <c r="B48" s="111" t="str">
        <f>IF(ISNUMBER($A48),VLOOKUP($A48,'L-Cod'!$A$1:$F$78,2,TRUE),"")</f>
        <v/>
      </c>
      <c r="C48" s="199"/>
      <c r="D48" s="104"/>
      <c r="E48" s="105" t="str">
        <f>IF(ISNUMBER($A48),VLOOKUP($A48,'L-Cod'!$A$1:$F$78,3,TRUE),"")</f>
        <v/>
      </c>
      <c r="F48" s="106">
        <f t="shared" si="0"/>
        <v>0</v>
      </c>
      <c r="G48" s="107"/>
      <c r="H48" s="108" t="str">
        <f>IF(ISNUMBER($A48),VLOOKUP($A48,'L-Cod'!$A$1:$F$78,4,TRUE),"")</f>
        <v/>
      </c>
      <c r="I48" s="109">
        <f t="shared" si="1"/>
        <v>0</v>
      </c>
      <c r="J48" s="101" t="str">
        <f>IF(ISNUMBER($A48),VLOOKUP($A48,'L-Cod'!$A$1:$F$78,5,TRUE),"")</f>
        <v/>
      </c>
      <c r="K48" s="101" t="str">
        <f>IF(ISNUMBER($A48),VLOOKUP($A48,'L-Cod'!$A$1:$F$78,6,TRUE),"")</f>
        <v/>
      </c>
      <c r="M48" s="49" t="s">
        <v>122</v>
      </c>
      <c r="N48" s="114" t="s">
        <v>132</v>
      </c>
      <c r="O48" s="334">
        <f t="shared" ref="O48:O54" si="3">SUMIF($K$11:$K$59,N48,$I$11:$I$59)</f>
        <v>0</v>
      </c>
      <c r="P48" s="49" t="s">
        <v>314</v>
      </c>
    </row>
    <row r="49" spans="1:18" x14ac:dyDescent="0.25">
      <c r="A49" s="288"/>
      <c r="B49" s="111" t="str">
        <f>IF(ISNUMBER($A49),VLOOKUP($A49,'L-Cod'!$A$1:$F$78,2,TRUE),"")</f>
        <v/>
      </c>
      <c r="C49" s="174"/>
      <c r="D49" s="174"/>
      <c r="E49" s="105" t="str">
        <f>IF(ISNUMBER($A49),VLOOKUP($A49,'L-Cod'!$A$1:$F$78,3,TRUE),"")</f>
        <v/>
      </c>
      <c r="F49" s="106">
        <f t="shared" si="0"/>
        <v>0</v>
      </c>
      <c r="H49" s="108" t="str">
        <f>IF(ISNUMBER($A49),VLOOKUP($A49,'L-Cod'!$A$1:$F$78,4,TRUE),"")</f>
        <v/>
      </c>
      <c r="I49" s="109">
        <f t="shared" si="1"/>
        <v>0</v>
      </c>
      <c r="J49" s="101" t="str">
        <f>IF(ISNUMBER($A49),VLOOKUP($A49,'L-Cod'!$A$1:$F$78,5,TRUE),"")</f>
        <v/>
      </c>
      <c r="K49" s="101" t="str">
        <f>IF(ISNUMBER($A49),VLOOKUP($A49,'L-Cod'!$A$1:$F$78,6,TRUE),"")</f>
        <v/>
      </c>
      <c r="M49" s="49" t="s">
        <v>130</v>
      </c>
      <c r="N49" s="114" t="s">
        <v>134</v>
      </c>
      <c r="O49" s="334">
        <f t="shared" si="3"/>
        <v>0</v>
      </c>
      <c r="P49" s="49" t="s">
        <v>314</v>
      </c>
    </row>
    <row r="50" spans="1:18" x14ac:dyDescent="0.25">
      <c r="A50" s="288"/>
      <c r="B50" s="111" t="str">
        <f>IF(ISNUMBER($A50),VLOOKUP($A50,'L-Cod'!$A$1:$F$78,2,TRUE),"")</f>
        <v/>
      </c>
      <c r="C50" s="174"/>
      <c r="D50" s="174"/>
      <c r="E50" s="105" t="str">
        <f>IF(ISNUMBER($A50),VLOOKUP($A50,'L-Cod'!$A$1:$F$78,3,TRUE),"")</f>
        <v/>
      </c>
      <c r="F50" s="106">
        <f t="shared" si="0"/>
        <v>0</v>
      </c>
      <c r="H50" s="108" t="str">
        <f>IF(ISNUMBER($A50),VLOOKUP($A50,'L-Cod'!$A$1:$F$78,4,TRUE),"")</f>
        <v/>
      </c>
      <c r="I50" s="109">
        <f t="shared" si="1"/>
        <v>0</v>
      </c>
      <c r="J50" s="101" t="str">
        <f>IF(ISNUMBER($A50),VLOOKUP($A50,'L-Cod'!$A$1:$F$78,5,TRUE),"")</f>
        <v/>
      </c>
      <c r="K50" s="101" t="str">
        <f>IF(ISNUMBER($A50),VLOOKUP($A50,'L-Cod'!$A$1:$F$78,6,TRUE),"")</f>
        <v/>
      </c>
      <c r="M50" s="49" t="s">
        <v>123</v>
      </c>
      <c r="N50" s="114" t="s">
        <v>133</v>
      </c>
      <c r="O50" s="334">
        <f t="shared" si="3"/>
        <v>0</v>
      </c>
      <c r="P50" s="49" t="s">
        <v>314</v>
      </c>
    </row>
    <row r="51" spans="1:18" ht="15.75" thickBot="1" x14ac:dyDescent="0.3">
      <c r="A51" s="296"/>
      <c r="B51" s="300" t="str">
        <f>IF(ISNUMBER($A51),VLOOKUP($A51,'L-Cod'!$A$1:$F$78,2,TRUE),"")</f>
        <v/>
      </c>
      <c r="C51" s="292"/>
      <c r="D51" s="292"/>
      <c r="E51" s="298" t="str">
        <f>IF(ISNUMBER($A51),VLOOKUP($A51,'L-Cod'!$A$1:$F$78,3,TRUE),"")</f>
        <v/>
      </c>
      <c r="F51" s="294">
        <f t="shared" si="0"/>
        <v>0</v>
      </c>
      <c r="H51" s="108" t="str">
        <f>IF(ISNUMBER($A51),VLOOKUP($A51,'L-Cod'!$A$1:$F$78,4,TRUE),"")</f>
        <v/>
      </c>
      <c r="I51" s="109">
        <f t="shared" si="1"/>
        <v>0</v>
      </c>
      <c r="J51" s="101" t="str">
        <f>IF(ISNUMBER($A51),VLOOKUP($A51,'L-Cod'!$A$1:$F$78,5,TRUE),"")</f>
        <v/>
      </c>
      <c r="K51" s="101" t="str">
        <f>IF(ISNUMBER($A51),VLOOKUP($A51,'L-Cod'!$A$1:$F$78,6,TRUE),"")</f>
        <v/>
      </c>
      <c r="L51" s="43"/>
      <c r="M51" s="2" t="s">
        <v>119</v>
      </c>
      <c r="N51" s="332" t="s">
        <v>293</v>
      </c>
      <c r="O51" s="334">
        <f t="shared" si="3"/>
        <v>0</v>
      </c>
      <c r="P51" s="49" t="s">
        <v>314</v>
      </c>
      <c r="Q51" s="43"/>
      <c r="R51" s="43"/>
    </row>
    <row r="52" spans="1:18" ht="15.75" thickTop="1" x14ac:dyDescent="0.25">
      <c r="B52" s="170"/>
      <c r="C52" s="170"/>
      <c r="D52" s="186"/>
      <c r="E52" s="248"/>
      <c r="F52" s="350"/>
      <c r="G52" s="350"/>
      <c r="H52" s="43"/>
      <c r="I52" s="43"/>
      <c r="J52" s="43"/>
      <c r="K52" s="43"/>
      <c r="L52" s="43"/>
      <c r="M52" s="2" t="s">
        <v>120</v>
      </c>
      <c r="N52" s="332" t="s">
        <v>291</v>
      </c>
      <c r="O52" s="334">
        <f t="shared" si="3"/>
        <v>0</v>
      </c>
      <c r="P52" s="49" t="s">
        <v>314</v>
      </c>
      <c r="Q52" s="43"/>
      <c r="R52" s="43"/>
    </row>
    <row r="53" spans="1:18" x14ac:dyDescent="0.25">
      <c r="B53" s="169"/>
      <c r="C53" s="341"/>
      <c r="D53" s="341"/>
      <c r="E53" s="169"/>
      <c r="F53" s="171"/>
      <c r="G53" s="169"/>
      <c r="H53" s="43"/>
      <c r="I53" s="43"/>
      <c r="J53" s="43"/>
      <c r="K53" s="43"/>
      <c r="L53" s="43"/>
      <c r="M53" s="2" t="s">
        <v>21</v>
      </c>
      <c r="N53" s="332" t="s">
        <v>289</v>
      </c>
      <c r="O53" s="334">
        <f t="shared" si="3"/>
        <v>0</v>
      </c>
      <c r="P53" s="49" t="s">
        <v>314</v>
      </c>
      <c r="Q53" s="43"/>
      <c r="R53" s="43"/>
    </row>
    <row r="54" spans="1:18" x14ac:dyDescent="0.25">
      <c r="B54" s="169"/>
      <c r="C54" s="341"/>
      <c r="D54" s="341"/>
      <c r="E54" s="169"/>
      <c r="F54" s="171"/>
      <c r="G54" s="169"/>
      <c r="H54" s="43"/>
      <c r="I54" s="43"/>
      <c r="J54" s="43"/>
      <c r="K54" s="43"/>
      <c r="L54" s="43"/>
      <c r="M54" s="2" t="s">
        <v>197</v>
      </c>
      <c r="N54" s="332" t="s">
        <v>290</v>
      </c>
      <c r="O54" s="334">
        <f t="shared" si="3"/>
        <v>0</v>
      </c>
      <c r="P54" s="49" t="s">
        <v>314</v>
      </c>
      <c r="Q54" s="43"/>
      <c r="R54" s="43"/>
    </row>
    <row r="55" spans="1:18" x14ac:dyDescent="0.25">
      <c r="B55" s="169"/>
      <c r="C55" s="341"/>
      <c r="D55" s="341"/>
      <c r="E55" s="169"/>
      <c r="F55" s="171"/>
      <c r="G55" s="169"/>
      <c r="H55" s="43"/>
      <c r="I55" s="43"/>
      <c r="J55" s="43"/>
      <c r="K55" s="43"/>
      <c r="L55" s="43"/>
      <c r="Q55" s="43"/>
      <c r="R55" s="43"/>
    </row>
    <row r="56" spans="1:18" x14ac:dyDescent="0.25">
      <c r="B56" s="169"/>
      <c r="C56" s="341"/>
      <c r="D56" s="341"/>
      <c r="E56" s="169"/>
      <c r="F56" s="171"/>
      <c r="G56" s="169"/>
      <c r="H56" s="43"/>
      <c r="I56" s="43"/>
      <c r="J56" s="43"/>
      <c r="K56" s="43"/>
      <c r="L56" s="43"/>
      <c r="P56" s="43"/>
      <c r="Q56" s="43"/>
      <c r="R56" s="43"/>
    </row>
    <row r="57" spans="1:18" x14ac:dyDescent="0.25">
      <c r="B57" s="169"/>
      <c r="C57" s="341"/>
      <c r="D57" s="341"/>
      <c r="E57" s="169"/>
      <c r="F57" s="171"/>
      <c r="G57" s="169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</row>
    <row r="58" spans="1:18" x14ac:dyDescent="0.25">
      <c r="B58" s="169"/>
      <c r="C58" s="341"/>
      <c r="D58" s="341"/>
      <c r="E58" s="169"/>
      <c r="F58" s="171"/>
      <c r="G58" s="169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</row>
    <row r="59" spans="1:18" x14ac:dyDescent="0.25">
      <c r="B59" s="92"/>
      <c r="C59" s="92"/>
      <c r="D59" s="348"/>
      <c r="E59" s="348"/>
      <c r="F59" s="172"/>
      <c r="G59" s="92"/>
    </row>
    <row r="60" spans="1:18" x14ac:dyDescent="0.25">
      <c r="B60" s="92"/>
      <c r="C60" s="92"/>
      <c r="D60" s="92"/>
      <c r="E60" s="92"/>
      <c r="F60" s="92"/>
      <c r="G60" s="92"/>
    </row>
  </sheetData>
  <sheetProtection algorithmName="SHA-512" hashValue="t3gcAcCSHcEw5cmv8Cmppr/bZ9qsm4dyVu9i4NKe8epXmC8KxDg62to7G1meafl8eP4W2jDQgY79Bc7wGCHAXg==" saltValue="nUedA8oai5lnK2m9it8G1A==" spinCount="100000" sheet="1" objects="1" scenarios="1"/>
  <mergeCells count="22">
    <mergeCell ref="H5:I5"/>
    <mergeCell ref="C6:D6"/>
    <mergeCell ref="C1:D1"/>
    <mergeCell ref="C2:D2"/>
    <mergeCell ref="C3:D3"/>
    <mergeCell ref="C5:D5"/>
    <mergeCell ref="C57:D57"/>
    <mergeCell ref="C58:D58"/>
    <mergeCell ref="D59:E59"/>
    <mergeCell ref="C4:D4"/>
    <mergeCell ref="F52:G52"/>
    <mergeCell ref="C53:D53"/>
    <mergeCell ref="C54:D54"/>
    <mergeCell ref="C55:D55"/>
    <mergeCell ref="C56:D56"/>
    <mergeCell ref="M6:N6"/>
    <mergeCell ref="M7:N7"/>
    <mergeCell ref="M8:N8"/>
    <mergeCell ref="M2:N2"/>
    <mergeCell ref="M3:N3"/>
    <mergeCell ref="M4:N4"/>
    <mergeCell ref="M5:N5"/>
  </mergeCells>
  <conditionalFormatting sqref="O11:O32 O48:O54 O35:O46">
    <cfRule type="cellIs" dxfId="3" priority="2" operator="greaterThan">
      <formula>0</formula>
    </cfRule>
  </conditionalFormatting>
  <conditionalFormatting sqref="O47">
    <cfRule type="cellIs" dxfId="2" priority="1" operator="greaterThan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9"/>
  <sheetViews>
    <sheetView zoomScale="82" zoomScaleNormal="82" workbookViewId="0">
      <selection activeCell="B11" sqref="B11"/>
    </sheetView>
  </sheetViews>
  <sheetFormatPr baseColWidth="10" defaultColWidth="11.42578125" defaultRowHeight="15" x14ac:dyDescent="0.25"/>
  <cols>
    <col min="1" max="1" width="11.42578125" style="49"/>
    <col min="2" max="2" width="30.42578125" style="49" customWidth="1"/>
    <col min="3" max="3" width="5.28515625" style="49" customWidth="1"/>
    <col min="4" max="4" width="8.7109375" style="49" customWidth="1"/>
    <col min="5" max="5" width="8.28515625" style="49" customWidth="1"/>
    <col min="6" max="6" width="11.42578125" style="49"/>
    <col min="7" max="7" width="7.7109375" style="49" customWidth="1"/>
    <col min="8" max="8" width="7.85546875" style="49" customWidth="1"/>
    <col min="9" max="9" width="11.28515625" style="49" customWidth="1"/>
    <col min="10" max="10" width="4.140625" style="49" customWidth="1"/>
    <col min="11" max="11" width="8.140625" style="49" customWidth="1"/>
    <col min="12" max="12" width="5.7109375" style="49" customWidth="1"/>
    <col min="13" max="13" width="29.5703125" style="49" bestFit="1" customWidth="1"/>
    <col min="14" max="14" width="3.28515625" style="49" customWidth="1"/>
    <col min="15" max="15" width="7.85546875" style="49" customWidth="1"/>
    <col min="16" max="16" width="3.5703125" style="49" customWidth="1"/>
    <col min="17" max="17" width="3" style="49" customWidth="1"/>
    <col min="18" max="18" width="8.5703125" style="49" customWidth="1"/>
    <col min="19" max="19" width="11.42578125" style="49"/>
    <col min="20" max="20" width="4.85546875" style="49" customWidth="1"/>
    <col min="21" max="21" width="7" style="49" customWidth="1"/>
    <col min="22" max="22" width="4.28515625" style="49" customWidth="1"/>
    <col min="23" max="16384" width="11.42578125" style="49"/>
  </cols>
  <sheetData>
    <row r="1" spans="1:21" ht="15.75" thickBot="1" x14ac:dyDescent="0.3">
      <c r="A1" s="64" t="s">
        <v>24</v>
      </c>
      <c r="B1" s="86"/>
      <c r="C1" s="342" t="s">
        <v>25</v>
      </c>
      <c r="D1" s="342"/>
      <c r="E1" s="65" t="s">
        <v>6</v>
      </c>
      <c r="F1" s="42">
        <f>SUMIF($J$11:$J$51,E1,$F$11:$F$51)</f>
        <v>0</v>
      </c>
      <c r="H1" s="94" t="s">
        <v>143</v>
      </c>
      <c r="I1" s="94"/>
      <c r="K1" s="72">
        <f>sa!K4</f>
        <v>2.5</v>
      </c>
      <c r="L1" s="43"/>
      <c r="M1" s="256" t="s">
        <v>267</v>
      </c>
      <c r="N1" s="259"/>
      <c r="O1" s="251" t="s">
        <v>199</v>
      </c>
      <c r="P1" s="43"/>
      <c r="Q1" s="43"/>
      <c r="R1" s="43"/>
    </row>
    <row r="2" spans="1:21" x14ac:dyDescent="0.25">
      <c r="A2" s="64" t="s">
        <v>26</v>
      </c>
      <c r="B2" s="168"/>
      <c r="C2" s="342" t="s">
        <v>27</v>
      </c>
      <c r="D2" s="342"/>
      <c r="E2" s="65" t="s">
        <v>10</v>
      </c>
      <c r="F2" s="42">
        <f>SUMIF($J$11:$J$51,E2,$F$11:$F$51)</f>
        <v>0</v>
      </c>
      <c r="H2" s="94" t="s">
        <v>144</v>
      </c>
      <c r="I2" s="94"/>
      <c r="K2" s="72">
        <f>O11</f>
        <v>0</v>
      </c>
      <c r="L2" s="43"/>
      <c r="M2" s="359"/>
      <c r="N2" s="359"/>
      <c r="O2" s="179"/>
      <c r="P2" s="43"/>
      <c r="Q2" s="43"/>
      <c r="R2" s="43"/>
    </row>
    <row r="3" spans="1:21" x14ac:dyDescent="0.25">
      <c r="A3" s="64" t="s">
        <v>28</v>
      </c>
      <c r="B3" s="192"/>
      <c r="C3" s="342" t="s">
        <v>29</v>
      </c>
      <c r="D3" s="342"/>
      <c r="E3" s="65"/>
      <c r="F3" s="45">
        <f>ROUNDUP(F1+F2,0)/10</f>
        <v>0</v>
      </c>
      <c r="H3" s="94" t="s">
        <v>145</v>
      </c>
      <c r="I3" s="94"/>
      <c r="K3" s="72">
        <f>K1+K2</f>
        <v>2.5</v>
      </c>
      <c r="L3" s="85"/>
      <c r="M3" s="362"/>
      <c r="N3" s="362"/>
      <c r="O3" s="180"/>
      <c r="P3" s="43"/>
      <c r="Q3" s="43"/>
      <c r="R3" s="43"/>
    </row>
    <row r="4" spans="1:21" x14ac:dyDescent="0.25">
      <c r="A4" s="64" t="s">
        <v>57</v>
      </c>
      <c r="B4" s="195">
        <f>sa!B9</f>
        <v>15.5</v>
      </c>
      <c r="C4" s="342" t="s">
        <v>33</v>
      </c>
      <c r="D4" s="342"/>
      <c r="E4" s="67"/>
      <c r="F4" s="45">
        <f>O8</f>
        <v>0</v>
      </c>
      <c r="H4" s="94" t="s">
        <v>146</v>
      </c>
      <c r="I4" s="94"/>
      <c r="K4" s="85">
        <f>K3-L3</f>
        <v>2.5</v>
      </c>
      <c r="L4" s="43"/>
      <c r="M4" s="362"/>
      <c r="N4" s="362"/>
      <c r="O4" s="181"/>
      <c r="P4" s="43"/>
      <c r="Q4" s="43"/>
      <c r="R4" s="43"/>
    </row>
    <row r="5" spans="1:21" x14ac:dyDescent="0.25">
      <c r="A5" s="49" t="s">
        <v>41</v>
      </c>
      <c r="B5" s="47">
        <f>F1+F2</f>
        <v>0</v>
      </c>
      <c r="C5" s="342" t="s">
        <v>45</v>
      </c>
      <c r="D5" s="342"/>
      <c r="F5" s="45">
        <f>Zusammenfass.!C29</f>
        <v>230</v>
      </c>
      <c r="H5" s="86"/>
      <c r="I5" s="86"/>
      <c r="J5" s="43"/>
      <c r="K5" s="43"/>
      <c r="L5" s="43"/>
      <c r="M5" s="362"/>
      <c r="N5" s="362"/>
      <c r="O5" s="181"/>
      <c r="P5" s="43"/>
      <c r="Q5" s="43"/>
      <c r="R5" s="43"/>
    </row>
    <row r="6" spans="1:21" x14ac:dyDescent="0.25">
      <c r="A6" s="49" t="s">
        <v>40</v>
      </c>
      <c r="B6" s="48">
        <f>B4+B5</f>
        <v>15.5</v>
      </c>
      <c r="C6" s="342" t="s">
        <v>114</v>
      </c>
      <c r="D6" s="342"/>
      <c r="F6" s="45">
        <f>Zusammenfass.!D27</f>
        <v>240</v>
      </c>
      <c r="H6" s="43"/>
      <c r="I6" s="43"/>
      <c r="J6" s="43"/>
      <c r="K6" s="43"/>
      <c r="L6" s="43"/>
      <c r="M6" s="362"/>
      <c r="N6" s="362"/>
      <c r="O6" s="180"/>
      <c r="P6" s="43"/>
      <c r="Q6" s="43"/>
      <c r="R6" s="43"/>
    </row>
    <row r="7" spans="1:21" ht="15.75" thickBot="1" x14ac:dyDescent="0.3">
      <c r="A7" s="64" t="s">
        <v>82</v>
      </c>
      <c r="B7" s="48">
        <f>F4+F5+F6</f>
        <v>470</v>
      </c>
      <c r="H7" s="43"/>
      <c r="I7" s="43"/>
      <c r="J7" s="43"/>
      <c r="K7" s="43"/>
      <c r="L7" s="43"/>
      <c r="M7" s="362"/>
      <c r="N7" s="362"/>
      <c r="O7" s="180"/>
      <c r="P7" s="43"/>
      <c r="Q7" s="43"/>
      <c r="R7" s="43"/>
    </row>
    <row r="8" spans="1:21" x14ac:dyDescent="0.25">
      <c r="A8" s="64" t="s">
        <v>32</v>
      </c>
      <c r="B8" s="46"/>
      <c r="H8" s="43"/>
      <c r="I8" s="43"/>
      <c r="J8" s="43"/>
      <c r="K8" s="43"/>
      <c r="L8" s="43"/>
      <c r="M8" s="359" t="s">
        <v>40</v>
      </c>
      <c r="N8" s="359"/>
      <c r="O8" s="179">
        <f>(SUM(O2:O7))</f>
        <v>0</v>
      </c>
      <c r="P8" s="43"/>
      <c r="Q8" s="43"/>
      <c r="R8" s="43"/>
    </row>
    <row r="9" spans="1:21" ht="15.75" thickBot="1" x14ac:dyDescent="0.3">
      <c r="A9" s="64" t="s">
        <v>31</v>
      </c>
      <c r="B9" s="47">
        <f>SUM(B6-(F4+F5+F6+B8))</f>
        <v>-454.5</v>
      </c>
      <c r="H9" s="43"/>
      <c r="I9" s="43"/>
      <c r="J9" s="43"/>
      <c r="K9" s="43"/>
      <c r="L9" s="43"/>
      <c r="M9" s="169"/>
      <c r="N9" s="169"/>
      <c r="O9" s="253"/>
      <c r="P9" s="43"/>
      <c r="Q9" s="43"/>
      <c r="R9" s="43"/>
    </row>
    <row r="10" spans="1:21" ht="33" thickTop="1" thickBot="1" x14ac:dyDescent="0.3">
      <c r="A10" s="87" t="s">
        <v>0</v>
      </c>
      <c r="B10" s="68" t="s">
        <v>1</v>
      </c>
      <c r="C10" s="69" t="s">
        <v>34</v>
      </c>
      <c r="D10" s="69" t="s">
        <v>35</v>
      </c>
      <c r="E10" s="69" t="s">
        <v>2</v>
      </c>
      <c r="F10" s="70" t="s">
        <v>36</v>
      </c>
      <c r="H10" s="118" t="s">
        <v>52</v>
      </c>
      <c r="I10" s="118" t="s">
        <v>97</v>
      </c>
      <c r="J10" s="118" t="s">
        <v>37</v>
      </c>
      <c r="K10" s="119" t="s">
        <v>38</v>
      </c>
      <c r="L10" s="43"/>
      <c r="M10" s="43"/>
      <c r="O10" s="73" t="s">
        <v>112</v>
      </c>
      <c r="R10" s="83"/>
    </row>
    <row r="11" spans="1:21" x14ac:dyDescent="0.25">
      <c r="A11" s="200">
        <v>1</v>
      </c>
      <c r="B11" s="103" t="str">
        <f>IF(ISNUMBER($A11),VLOOKUP($A11,'L-Cod'!$A$1:$F$78,2,TRUE),"")</f>
        <v>BIER groß</v>
      </c>
      <c r="C11" s="201"/>
      <c r="D11" s="196"/>
      <c r="E11" s="105">
        <f>IF(ISNUMBER($A11),VLOOKUP($A11,'L-Cod'!$A$1:$F$78,3,TRUE),"")</f>
        <v>3.1</v>
      </c>
      <c r="F11" s="60">
        <f t="shared" ref="F11:F51" si="0">IF(ISNUMBER($A11),(C11)*E11,0)</f>
        <v>0</v>
      </c>
      <c r="G11" s="61"/>
      <c r="H11" s="108">
        <f>IF(ISNUMBER($A11),VLOOKUP($A11,'L-Cod'!$A$1:$F$78,4,TRUE),"")</f>
        <v>0.5</v>
      </c>
      <c r="I11" s="62">
        <f t="shared" ref="I11:I51" si="1">IF(ISNUMBER($A11),(C11+D11)*H11,0)</f>
        <v>0</v>
      </c>
      <c r="J11" s="101" t="str">
        <f>IF(ISNUMBER($A11),VLOOKUP($A11,'L-Cod'!$A$1:$F$78,5,TRUE),"")</f>
        <v>a</v>
      </c>
      <c r="K11" s="101" t="str">
        <f>IF(ISNUMBER($A11),VLOOKUP($A11,'L-Cod'!$A$1:$F$78,6,TRUE),"")</f>
        <v>c</v>
      </c>
      <c r="L11" s="61"/>
      <c r="M11" s="318" t="s">
        <v>63</v>
      </c>
      <c r="N11" s="314" t="s">
        <v>7</v>
      </c>
      <c r="O11" s="334">
        <f>SUMIF($K$11:$K$59,N11,$I$11:$I$59)</f>
        <v>0</v>
      </c>
      <c r="P11" s="92" t="s">
        <v>38</v>
      </c>
      <c r="Q11" s="92"/>
      <c r="S11" s="2"/>
      <c r="U11" s="72"/>
    </row>
    <row r="12" spans="1:21" x14ac:dyDescent="0.25">
      <c r="A12" s="197"/>
      <c r="B12" s="103" t="str">
        <f>IF(ISNUMBER($A12),VLOOKUP($A12,'L-Cod'!$A$1:$F$78,2,TRUE),"")</f>
        <v/>
      </c>
      <c r="C12" s="102"/>
      <c r="D12" s="110"/>
      <c r="E12" s="105" t="str">
        <f>IF(ISNUMBER($A12),VLOOKUP($A12,'L-Cod'!$A$1:$F$78,3,TRUE),"")</f>
        <v/>
      </c>
      <c r="F12" s="106">
        <f t="shared" si="0"/>
        <v>0</v>
      </c>
      <c r="G12" s="107"/>
      <c r="H12" s="108" t="str">
        <f>IF(ISNUMBER($A12),VLOOKUP($A12,'L-Cod'!$A$1:$F$78,4,TRUE),"")</f>
        <v/>
      </c>
      <c r="I12" s="109">
        <f t="shared" si="1"/>
        <v>0</v>
      </c>
      <c r="J12" s="101" t="str">
        <f>IF(ISNUMBER($A12),VLOOKUP($A12,'L-Cod'!$A$1:$F$78,5,TRUE),"")</f>
        <v/>
      </c>
      <c r="K12" s="101" t="str">
        <f>IF(ISNUMBER($A12),VLOOKUP($A12,'L-Cod'!$A$1:$F$78,6,TRUE),"")</f>
        <v/>
      </c>
      <c r="M12" s="331" t="s">
        <v>30</v>
      </c>
      <c r="N12" s="49" t="s">
        <v>14</v>
      </c>
      <c r="O12" s="334">
        <f t="shared" ref="O12:O45" si="2">SUMIF($K$11:$K$59,N12,$I$11:$I$59)</f>
        <v>0</v>
      </c>
      <c r="P12" s="49" t="s">
        <v>38</v>
      </c>
      <c r="U12" s="72"/>
    </row>
    <row r="13" spans="1:21" x14ac:dyDescent="0.25">
      <c r="A13" s="197"/>
      <c r="B13" s="103" t="str">
        <f>IF(ISNUMBER($A13),VLOOKUP($A13,'L-Cod'!$A$1:$F$78,2,TRUE),"")</f>
        <v/>
      </c>
      <c r="C13" s="102"/>
      <c r="D13" s="110"/>
      <c r="E13" s="105" t="str">
        <f>IF(ISNUMBER($A13),VLOOKUP($A13,'L-Cod'!$A$1:$F$78,3,TRUE),"")</f>
        <v/>
      </c>
      <c r="F13" s="106">
        <f t="shared" si="0"/>
        <v>0</v>
      </c>
      <c r="G13" s="107"/>
      <c r="H13" s="108" t="str">
        <f>IF(ISNUMBER($A13),VLOOKUP($A13,'L-Cod'!$A$1:$F$78,4,TRUE),"")</f>
        <v/>
      </c>
      <c r="I13" s="109">
        <f t="shared" si="1"/>
        <v>0</v>
      </c>
      <c r="J13" s="101" t="str">
        <f>IF(ISNUMBER($A13),VLOOKUP($A13,'L-Cod'!$A$1:$F$78,5,TRUE),"")</f>
        <v/>
      </c>
      <c r="K13" s="101" t="str">
        <f>IF(ISNUMBER($A13),VLOOKUP($A13,'L-Cod'!$A$1:$F$78,6,TRUE),"")</f>
        <v/>
      </c>
      <c r="M13" s="330" t="s">
        <v>83</v>
      </c>
      <c r="N13" s="49" t="s">
        <v>58</v>
      </c>
      <c r="O13" s="334">
        <f t="shared" si="2"/>
        <v>0</v>
      </c>
      <c r="P13" s="49" t="s">
        <v>137</v>
      </c>
      <c r="U13" s="72"/>
    </row>
    <row r="14" spans="1:21" x14ac:dyDescent="0.25">
      <c r="A14" s="197"/>
      <c r="B14" s="103" t="str">
        <f>IF(ISNUMBER($A14),VLOOKUP($A14,'L-Cod'!$A$1:$F$78,2,TRUE),"")</f>
        <v/>
      </c>
      <c r="C14" s="102"/>
      <c r="D14" s="110"/>
      <c r="E14" s="105" t="str">
        <f>IF(ISNUMBER($A14),VLOOKUP($A14,'L-Cod'!$A$1:$F$78,3,TRUE),"")</f>
        <v/>
      </c>
      <c r="F14" s="106">
        <f t="shared" si="0"/>
        <v>0</v>
      </c>
      <c r="G14" s="107"/>
      <c r="H14" s="108" t="str">
        <f>IF(ISNUMBER($A14),VLOOKUP($A14,'L-Cod'!$A$1:$F$78,4,TRUE),"")</f>
        <v/>
      </c>
      <c r="I14" s="109">
        <f t="shared" si="1"/>
        <v>0</v>
      </c>
      <c r="J14" s="101" t="str">
        <f>IF(ISNUMBER($A14),VLOOKUP($A14,'L-Cod'!$A$1:$F$78,5,TRUE),"")</f>
        <v/>
      </c>
      <c r="K14" s="101" t="str">
        <f>IF(ISNUMBER($A14),VLOOKUP($A14,'L-Cod'!$A$1:$F$78,6,TRUE),"")</f>
        <v/>
      </c>
      <c r="M14" s="330" t="s">
        <v>84</v>
      </c>
      <c r="N14" s="49" t="s">
        <v>59</v>
      </c>
      <c r="O14" s="334">
        <f t="shared" si="2"/>
        <v>0</v>
      </c>
      <c r="P14" s="49" t="s">
        <v>137</v>
      </c>
      <c r="U14" s="72"/>
    </row>
    <row r="15" spans="1:21" x14ac:dyDescent="0.25">
      <c r="A15" s="197"/>
      <c r="B15" s="103" t="str">
        <f>IF(ISNUMBER($A15),VLOOKUP($A15,'L-Cod'!$A$1:$F$78,2,TRUE),"")</f>
        <v/>
      </c>
      <c r="C15" s="102"/>
      <c r="D15" s="110"/>
      <c r="E15" s="105" t="str">
        <f>IF(ISNUMBER($A15),VLOOKUP($A15,'L-Cod'!$A$1:$F$78,3,TRUE),"")</f>
        <v/>
      </c>
      <c r="F15" s="106">
        <f t="shared" si="0"/>
        <v>0</v>
      </c>
      <c r="G15" s="107"/>
      <c r="H15" s="108" t="str">
        <f>IF(ISNUMBER($A15),VLOOKUP($A15,'L-Cod'!$A$1:$F$78,4,TRUE),"")</f>
        <v/>
      </c>
      <c r="I15" s="109">
        <f t="shared" si="1"/>
        <v>0</v>
      </c>
      <c r="J15" s="101" t="str">
        <f>IF(ISNUMBER($A15),VLOOKUP($A15,'L-Cod'!$A$1:$F$78,5,TRUE),"")</f>
        <v/>
      </c>
      <c r="K15" s="101" t="str">
        <f>IF(ISNUMBER($A15),VLOOKUP($A15,'L-Cod'!$A$1:$F$78,6,TRUE),"")</f>
        <v/>
      </c>
      <c r="M15" s="330" t="s">
        <v>85</v>
      </c>
      <c r="N15" s="49" t="s">
        <v>60</v>
      </c>
      <c r="O15" s="334">
        <f t="shared" si="2"/>
        <v>0</v>
      </c>
      <c r="P15" s="49" t="s">
        <v>38</v>
      </c>
      <c r="U15" s="72"/>
    </row>
    <row r="16" spans="1:21" x14ac:dyDescent="0.25">
      <c r="A16" s="197"/>
      <c r="B16" s="103" t="str">
        <f>IF(ISNUMBER($A16),VLOOKUP($A16,'L-Cod'!$A$1:$F$78,2,TRUE),"")</f>
        <v/>
      </c>
      <c r="C16" s="102"/>
      <c r="D16" s="110"/>
      <c r="E16" s="105" t="str">
        <f>IF(ISNUMBER($A16),VLOOKUP($A16,'L-Cod'!$A$1:$F$78,3,TRUE),"")</f>
        <v/>
      </c>
      <c r="F16" s="106">
        <f t="shared" si="0"/>
        <v>0</v>
      </c>
      <c r="G16" s="107"/>
      <c r="H16" s="108" t="str">
        <f>IF(ISNUMBER($A16),VLOOKUP($A16,'L-Cod'!$A$1:$F$78,4,TRUE),"")</f>
        <v/>
      </c>
      <c r="I16" s="109">
        <f t="shared" si="1"/>
        <v>0</v>
      </c>
      <c r="J16" s="101" t="str">
        <f>IF(ISNUMBER($A16),VLOOKUP($A16,'L-Cod'!$A$1:$F$78,5,TRUE),"")</f>
        <v/>
      </c>
      <c r="K16" s="101" t="str">
        <f>IF(ISNUMBER($A16),VLOOKUP($A16,'L-Cod'!$A$1:$F$78,6,TRUE),"")</f>
        <v/>
      </c>
      <c r="M16" s="330" t="s">
        <v>92</v>
      </c>
      <c r="N16" s="49" t="s">
        <v>61</v>
      </c>
      <c r="O16" s="334">
        <f t="shared" si="2"/>
        <v>0</v>
      </c>
      <c r="P16" s="49" t="s">
        <v>38</v>
      </c>
    </row>
    <row r="17" spans="1:16" x14ac:dyDescent="0.25">
      <c r="A17" s="197"/>
      <c r="B17" s="103" t="str">
        <f>IF(ISNUMBER($A17),VLOOKUP($A17,'L-Cod'!$A$1:$F$78,2,TRUE),"")</f>
        <v/>
      </c>
      <c r="C17" s="102"/>
      <c r="D17" s="110"/>
      <c r="E17" s="105" t="str">
        <f>IF(ISNUMBER($A17),VLOOKUP($A17,'L-Cod'!$A$1:$F$78,3,TRUE),"")</f>
        <v/>
      </c>
      <c r="F17" s="106">
        <f t="shared" si="0"/>
        <v>0</v>
      </c>
      <c r="G17" s="107"/>
      <c r="H17" s="108" t="str">
        <f>IF(ISNUMBER($A17),VLOOKUP($A17,'L-Cod'!$A$1:$F$78,4,TRUE),"")</f>
        <v/>
      </c>
      <c r="I17" s="109">
        <f t="shared" si="1"/>
        <v>0</v>
      </c>
      <c r="J17" s="101" t="str">
        <f>IF(ISNUMBER($A17),VLOOKUP($A17,'L-Cod'!$A$1:$F$78,5,TRUE),"")</f>
        <v/>
      </c>
      <c r="K17" s="101" t="str">
        <f>IF(ISNUMBER($A17),VLOOKUP($A17,'L-Cod'!$A$1:$F$78,6,TRUE),"")</f>
        <v/>
      </c>
      <c r="M17" s="330" t="s">
        <v>86</v>
      </c>
      <c r="N17" s="49" t="s">
        <v>62</v>
      </c>
      <c r="O17" s="334">
        <f t="shared" si="2"/>
        <v>0</v>
      </c>
      <c r="P17" s="49" t="s">
        <v>38</v>
      </c>
    </row>
    <row r="18" spans="1:16" x14ac:dyDescent="0.25">
      <c r="A18" s="197"/>
      <c r="B18" s="103" t="str">
        <f>IF(ISNUMBER($A18),VLOOKUP($A18,'L-Cod'!$A$1:$F$78,2,TRUE),"")</f>
        <v/>
      </c>
      <c r="C18" s="102"/>
      <c r="D18" s="110"/>
      <c r="E18" s="105" t="str">
        <f>IF(ISNUMBER($A18),VLOOKUP($A18,'L-Cod'!$A$1:$F$78,3,TRUE),"")</f>
        <v/>
      </c>
      <c r="F18" s="106">
        <f t="shared" si="0"/>
        <v>0</v>
      </c>
      <c r="G18" s="107"/>
      <c r="H18" s="108" t="str">
        <f>IF(ISNUMBER($A18),VLOOKUP($A18,'L-Cod'!$A$1:$F$78,4,TRUE),"")</f>
        <v/>
      </c>
      <c r="I18" s="109">
        <f t="shared" si="1"/>
        <v>0</v>
      </c>
      <c r="J18" s="101" t="str">
        <f>IF(ISNUMBER($A18),VLOOKUP($A18,'L-Cod'!$A$1:$F$78,5,TRUE),"")</f>
        <v/>
      </c>
      <c r="K18" s="101" t="str">
        <f>IF(ISNUMBER($A18),VLOOKUP($A18,'L-Cod'!$A$1:$F$78,6,TRUE),"")</f>
        <v/>
      </c>
      <c r="M18" s="330" t="s">
        <v>89</v>
      </c>
      <c r="N18" s="49" t="s">
        <v>88</v>
      </c>
      <c r="O18" s="334">
        <f t="shared" si="2"/>
        <v>0</v>
      </c>
      <c r="P18" s="49" t="s">
        <v>137</v>
      </c>
    </row>
    <row r="19" spans="1:16" x14ac:dyDescent="0.25">
      <c r="A19" s="197"/>
      <c r="B19" s="103" t="str">
        <f>IF(ISNUMBER($A19),VLOOKUP($A19,'L-Cod'!$A$1:$F$78,2,TRUE),"")</f>
        <v/>
      </c>
      <c r="C19" s="102"/>
      <c r="D19" s="110"/>
      <c r="E19" s="105" t="str">
        <f>IF(ISNUMBER($A19),VLOOKUP($A19,'L-Cod'!$A$1:$F$78,3,TRUE),"")</f>
        <v/>
      </c>
      <c r="F19" s="106">
        <f t="shared" si="0"/>
        <v>0</v>
      </c>
      <c r="G19" s="107"/>
      <c r="H19" s="108" t="str">
        <f>IF(ISNUMBER($A19),VLOOKUP($A19,'L-Cod'!$A$1:$F$78,4,TRUE),"")</f>
        <v/>
      </c>
      <c r="I19" s="109">
        <f t="shared" si="1"/>
        <v>0</v>
      </c>
      <c r="J19" s="101" t="str">
        <f>IF(ISNUMBER($A19),VLOOKUP($A19,'L-Cod'!$A$1:$F$78,5,TRUE),"")</f>
        <v/>
      </c>
      <c r="K19" s="101" t="str">
        <f>IF(ISNUMBER($A19),VLOOKUP($A19,'L-Cod'!$A$1:$F$78,6,TRUE),"")</f>
        <v/>
      </c>
      <c r="M19" s="330" t="s">
        <v>96</v>
      </c>
      <c r="N19" s="49" t="s">
        <v>91</v>
      </c>
      <c r="O19" s="334">
        <f t="shared" si="2"/>
        <v>0</v>
      </c>
      <c r="P19" s="49" t="s">
        <v>38</v>
      </c>
    </row>
    <row r="20" spans="1:16" x14ac:dyDescent="0.25">
      <c r="A20" s="197"/>
      <c r="B20" s="103" t="str">
        <f>IF(ISNUMBER($A20),VLOOKUP($A20,'L-Cod'!$A$1:$F$78,2,TRUE),"")</f>
        <v/>
      </c>
      <c r="C20" s="102"/>
      <c r="D20" s="110"/>
      <c r="E20" s="105" t="str">
        <f>IF(ISNUMBER($A20),VLOOKUP($A20,'L-Cod'!$A$1:$F$78,3,TRUE),"")</f>
        <v/>
      </c>
      <c r="F20" s="106">
        <f t="shared" si="0"/>
        <v>0</v>
      </c>
      <c r="G20" s="107"/>
      <c r="H20" s="108" t="str">
        <f>IF(ISNUMBER($A20),VLOOKUP($A20,'L-Cod'!$A$1:$F$78,4,TRUE),"")</f>
        <v/>
      </c>
      <c r="I20" s="109">
        <f t="shared" si="1"/>
        <v>0</v>
      </c>
      <c r="J20" s="101" t="str">
        <f>IF(ISNUMBER($A20),VLOOKUP($A20,'L-Cod'!$A$1:$F$78,5,TRUE),"")</f>
        <v/>
      </c>
      <c r="K20" s="101" t="str">
        <f>IF(ISNUMBER($A20),VLOOKUP($A20,'L-Cod'!$A$1:$F$78,6,TRUE),"")</f>
        <v/>
      </c>
      <c r="M20" s="330" t="s">
        <v>93</v>
      </c>
      <c r="N20" s="49" t="s">
        <v>94</v>
      </c>
      <c r="O20" s="334">
        <f t="shared" si="2"/>
        <v>0</v>
      </c>
      <c r="P20" s="49" t="s">
        <v>137</v>
      </c>
    </row>
    <row r="21" spans="1:16" x14ac:dyDescent="0.25">
      <c r="A21" s="197"/>
      <c r="B21" s="103" t="str">
        <f>IF(ISNUMBER($A21),VLOOKUP($A21,'L-Cod'!$A$1:$F$78,2,TRUE),"")</f>
        <v/>
      </c>
      <c r="C21" s="102"/>
      <c r="D21" s="110"/>
      <c r="E21" s="105" t="str">
        <f>IF(ISNUMBER($A21),VLOOKUP($A21,'L-Cod'!$A$1:$F$78,3,TRUE),"")</f>
        <v/>
      </c>
      <c r="F21" s="106">
        <f t="shared" si="0"/>
        <v>0</v>
      </c>
      <c r="G21" s="107"/>
      <c r="H21" s="108" t="str">
        <f>IF(ISNUMBER($A21),VLOOKUP($A21,'L-Cod'!$A$1:$F$78,4,TRUE),"")</f>
        <v/>
      </c>
      <c r="I21" s="109">
        <f t="shared" si="1"/>
        <v>0</v>
      </c>
      <c r="J21" s="101" t="str">
        <f>IF(ISNUMBER($A21),VLOOKUP($A21,'L-Cod'!$A$1:$F$78,5,TRUE),"")</f>
        <v/>
      </c>
      <c r="K21" s="101" t="str">
        <f>IF(ISNUMBER($A21),VLOOKUP($A21,'L-Cod'!$A$1:$F$78,6,TRUE),"")</f>
        <v/>
      </c>
      <c r="M21" s="330" t="s">
        <v>218</v>
      </c>
      <c r="N21" s="49" t="s">
        <v>219</v>
      </c>
      <c r="O21" s="334">
        <f t="shared" si="2"/>
        <v>0</v>
      </c>
      <c r="P21" s="49" t="s">
        <v>137</v>
      </c>
    </row>
    <row r="22" spans="1:16" x14ac:dyDescent="0.25">
      <c r="A22" s="197"/>
      <c r="B22" s="103" t="str">
        <f>IF(ISNUMBER($A22),VLOOKUP($A22,'L-Cod'!$A$1:$F$78,2,TRUE),"")</f>
        <v/>
      </c>
      <c r="C22" s="102"/>
      <c r="D22" s="110"/>
      <c r="E22" s="105" t="str">
        <f>IF(ISNUMBER($A22),VLOOKUP($A22,'L-Cod'!$A$1:$F$78,3,TRUE),"")</f>
        <v/>
      </c>
      <c r="F22" s="106">
        <f t="shared" si="0"/>
        <v>0</v>
      </c>
      <c r="G22" s="107"/>
      <c r="H22" s="108" t="str">
        <f>IF(ISNUMBER($A22),VLOOKUP($A22,'L-Cod'!$A$1:$F$78,4,TRUE),"")</f>
        <v/>
      </c>
      <c r="I22" s="109">
        <f t="shared" si="1"/>
        <v>0</v>
      </c>
      <c r="J22" s="101" t="str">
        <f>IF(ISNUMBER($A22),VLOOKUP($A22,'L-Cod'!$A$1:$F$78,5,TRUE),"")</f>
        <v/>
      </c>
      <c r="K22" s="101" t="str">
        <f>IF(ISNUMBER($A22),VLOOKUP($A22,'L-Cod'!$A$1:$F$78,6,TRUE),"")</f>
        <v/>
      </c>
      <c r="M22" s="330" t="s">
        <v>98</v>
      </c>
      <c r="N22" s="49" t="s">
        <v>95</v>
      </c>
      <c r="O22" s="334">
        <f t="shared" si="2"/>
        <v>0</v>
      </c>
      <c r="P22" s="49" t="s">
        <v>38</v>
      </c>
    </row>
    <row r="23" spans="1:16" x14ac:dyDescent="0.25">
      <c r="A23" s="197"/>
      <c r="B23" s="103" t="str">
        <f>IF(ISNUMBER($A23),VLOOKUP($A23,'L-Cod'!$A$1:$F$78,2,TRUE),"")</f>
        <v/>
      </c>
      <c r="C23" s="102"/>
      <c r="D23" s="110"/>
      <c r="E23" s="105" t="str">
        <f>IF(ISNUMBER($A23),VLOOKUP($A23,'L-Cod'!$A$1:$F$78,3,TRUE),"")</f>
        <v/>
      </c>
      <c r="F23" s="106">
        <f t="shared" si="0"/>
        <v>0</v>
      </c>
      <c r="G23" s="107"/>
      <c r="H23" s="108" t="str">
        <f>IF(ISNUMBER($A23),VLOOKUP($A23,'L-Cod'!$A$1:$F$78,4,TRUE),"")</f>
        <v/>
      </c>
      <c r="I23" s="109">
        <f t="shared" si="1"/>
        <v>0</v>
      </c>
      <c r="J23" s="101" t="str">
        <f>IF(ISNUMBER($A23),VLOOKUP($A23,'L-Cod'!$A$1:$F$78,5,TRUE),"")</f>
        <v/>
      </c>
      <c r="K23" s="101" t="str">
        <f>IF(ISNUMBER($A23),VLOOKUP($A23,'L-Cod'!$A$1:$F$78,6,TRUE),"")</f>
        <v/>
      </c>
      <c r="M23" s="330" t="s">
        <v>100</v>
      </c>
      <c r="N23" s="49" t="s">
        <v>99</v>
      </c>
      <c r="O23" s="334">
        <f t="shared" si="2"/>
        <v>0</v>
      </c>
      <c r="P23" s="49" t="s">
        <v>137</v>
      </c>
    </row>
    <row r="24" spans="1:16" x14ac:dyDescent="0.25">
      <c r="A24" s="197"/>
      <c r="B24" s="103" t="str">
        <f>IF(ISNUMBER($A24),VLOOKUP($A24,'L-Cod'!$A$1:$F$78,2,TRUE),"")</f>
        <v/>
      </c>
      <c r="C24" s="102"/>
      <c r="D24" s="110"/>
      <c r="E24" s="105" t="str">
        <f>IF(ISNUMBER($A24),VLOOKUP($A24,'L-Cod'!$A$1:$F$78,3,TRUE),"")</f>
        <v/>
      </c>
      <c r="F24" s="106">
        <f t="shared" si="0"/>
        <v>0</v>
      </c>
      <c r="G24" s="107"/>
      <c r="H24" s="108" t="str">
        <f>IF(ISNUMBER($A24),VLOOKUP($A24,'L-Cod'!$A$1:$F$78,4,TRUE),"")</f>
        <v/>
      </c>
      <c r="I24" s="109">
        <f t="shared" si="1"/>
        <v>0</v>
      </c>
      <c r="J24" s="101" t="str">
        <f>IF(ISNUMBER($A24),VLOOKUP($A24,'L-Cod'!$A$1:$F$78,5,TRUE),"")</f>
        <v/>
      </c>
      <c r="K24" s="101" t="str">
        <f>IF(ISNUMBER($A24),VLOOKUP($A24,'L-Cod'!$A$1:$F$78,6,TRUE),"")</f>
        <v/>
      </c>
      <c r="M24" s="330" t="s">
        <v>101</v>
      </c>
      <c r="N24" s="49" t="s">
        <v>90</v>
      </c>
      <c r="O24" s="334">
        <f t="shared" si="2"/>
        <v>0</v>
      </c>
      <c r="P24" s="49" t="s">
        <v>137</v>
      </c>
    </row>
    <row r="25" spans="1:16" x14ac:dyDescent="0.25">
      <c r="A25" s="197"/>
      <c r="B25" s="103" t="str">
        <f>IF(ISNUMBER($A25),VLOOKUP($A25,'L-Cod'!$A$1:$F$78,2,TRUE),"")</f>
        <v/>
      </c>
      <c r="C25" s="102"/>
      <c r="D25" s="110"/>
      <c r="E25" s="105" t="str">
        <f>IF(ISNUMBER($A25),VLOOKUP($A25,'L-Cod'!$A$1:$F$78,3,TRUE),"")</f>
        <v/>
      </c>
      <c r="F25" s="106">
        <f t="shared" si="0"/>
        <v>0</v>
      </c>
      <c r="G25" s="107"/>
      <c r="H25" s="108" t="str">
        <f>IF(ISNUMBER($A25),VLOOKUP($A25,'L-Cod'!$A$1:$F$78,4,TRUE),"")</f>
        <v/>
      </c>
      <c r="I25" s="109">
        <f t="shared" si="1"/>
        <v>0</v>
      </c>
      <c r="J25" s="101" t="str">
        <f>IF(ISNUMBER($A25),VLOOKUP($A25,'L-Cod'!$A$1:$F$78,5,TRUE),"")</f>
        <v/>
      </c>
      <c r="K25" s="101" t="str">
        <f>IF(ISNUMBER($A25),VLOOKUP($A25,'L-Cod'!$A$1:$F$78,6,TRUE),"")</f>
        <v/>
      </c>
      <c r="M25" s="330" t="s">
        <v>102</v>
      </c>
      <c r="N25" s="49" t="s">
        <v>64</v>
      </c>
      <c r="O25" s="334">
        <f t="shared" si="2"/>
        <v>0</v>
      </c>
      <c r="P25" s="49" t="s">
        <v>137</v>
      </c>
    </row>
    <row r="26" spans="1:16" x14ac:dyDescent="0.25">
      <c r="A26" s="197"/>
      <c r="B26" s="103" t="str">
        <f>IF(ISNUMBER($A26),VLOOKUP($A26,'L-Cod'!$A$1:$F$78,2,TRUE),"")</f>
        <v/>
      </c>
      <c r="C26" s="102"/>
      <c r="D26" s="110"/>
      <c r="E26" s="105" t="str">
        <f>IF(ISNUMBER($A26),VLOOKUP($A26,'L-Cod'!$A$1:$F$78,3,TRUE),"")</f>
        <v/>
      </c>
      <c r="F26" s="106">
        <f t="shared" si="0"/>
        <v>0</v>
      </c>
      <c r="G26" s="107"/>
      <c r="H26" s="108" t="str">
        <f>IF(ISNUMBER($A26),VLOOKUP($A26,'L-Cod'!$A$1:$F$78,4,TRUE),"")</f>
        <v/>
      </c>
      <c r="I26" s="109">
        <f t="shared" si="1"/>
        <v>0</v>
      </c>
      <c r="J26" s="101" t="str">
        <f>IF(ISNUMBER($A26),VLOOKUP($A26,'L-Cod'!$A$1:$F$78,5,TRUE),"")</f>
        <v/>
      </c>
      <c r="K26" s="101" t="str">
        <f>IF(ISNUMBER($A26),VLOOKUP($A26,'L-Cod'!$A$1:$F$78,6,TRUE),"")</f>
        <v/>
      </c>
      <c r="M26" s="330" t="s">
        <v>103</v>
      </c>
      <c r="N26" s="49" t="s">
        <v>65</v>
      </c>
      <c r="O26" s="334">
        <f t="shared" si="2"/>
        <v>0</v>
      </c>
      <c r="P26" s="49" t="s">
        <v>38</v>
      </c>
    </row>
    <row r="27" spans="1:16" x14ac:dyDescent="0.25">
      <c r="A27" s="197"/>
      <c r="B27" s="103" t="str">
        <f>IF(ISNUMBER($A27),VLOOKUP($A27,'L-Cod'!$A$1:$F$78,2,TRUE),"")</f>
        <v/>
      </c>
      <c r="C27" s="102"/>
      <c r="D27" s="110"/>
      <c r="E27" s="105" t="str">
        <f>IF(ISNUMBER($A27),VLOOKUP($A27,'L-Cod'!$A$1:$F$78,3,TRUE),"")</f>
        <v/>
      </c>
      <c r="F27" s="106">
        <f t="shared" si="0"/>
        <v>0</v>
      </c>
      <c r="G27" s="107"/>
      <c r="H27" s="108" t="str">
        <f>IF(ISNUMBER($A27),VLOOKUP($A27,'L-Cod'!$A$1:$F$78,4,TRUE),"")</f>
        <v/>
      </c>
      <c r="I27" s="109">
        <f t="shared" si="1"/>
        <v>0</v>
      </c>
      <c r="J27" s="101" t="str">
        <f>IF(ISNUMBER($A27),VLOOKUP($A27,'L-Cod'!$A$1:$F$78,5,TRUE),"")</f>
        <v/>
      </c>
      <c r="K27" s="101" t="str">
        <f>IF(ISNUMBER($A27),VLOOKUP($A27,'L-Cod'!$A$1:$F$78,6,TRUE),"")</f>
        <v/>
      </c>
      <c r="M27" s="58" t="s">
        <v>206</v>
      </c>
      <c r="N27" s="49" t="s">
        <v>104</v>
      </c>
      <c r="O27" s="334">
        <f t="shared" si="2"/>
        <v>0</v>
      </c>
      <c r="P27" s="49" t="s">
        <v>137</v>
      </c>
    </row>
    <row r="28" spans="1:16" x14ac:dyDescent="0.25">
      <c r="A28" s="197"/>
      <c r="B28" s="103" t="str">
        <f>IF(ISNUMBER($A28),VLOOKUP($A28,'L-Cod'!$A$1:$F$78,2,TRUE),"")</f>
        <v/>
      </c>
      <c r="C28" s="102"/>
      <c r="D28" s="110"/>
      <c r="E28" s="105" t="str">
        <f>IF(ISNUMBER($A28),VLOOKUP($A28,'L-Cod'!$A$1:$F$78,3,TRUE),"")</f>
        <v/>
      </c>
      <c r="F28" s="106">
        <f t="shared" si="0"/>
        <v>0</v>
      </c>
      <c r="G28" s="107"/>
      <c r="H28" s="108" t="str">
        <f>IF(ISNUMBER($A28),VLOOKUP($A28,'L-Cod'!$A$1:$F$78,4,TRUE),"")</f>
        <v/>
      </c>
      <c r="I28" s="109">
        <f t="shared" si="1"/>
        <v>0</v>
      </c>
      <c r="J28" s="101" t="str">
        <f>IF(ISNUMBER($A28),VLOOKUP($A28,'L-Cod'!$A$1:$F$78,5,TRUE),"")</f>
        <v/>
      </c>
      <c r="K28" s="101" t="str">
        <f>IF(ISNUMBER($A28),VLOOKUP($A28,'L-Cod'!$A$1:$F$78,6,TRUE),"")</f>
        <v/>
      </c>
      <c r="M28" s="49" t="s">
        <v>205</v>
      </c>
      <c r="N28" s="49" t="s">
        <v>106</v>
      </c>
      <c r="O28" s="334">
        <f t="shared" si="2"/>
        <v>0</v>
      </c>
      <c r="P28" s="49" t="s">
        <v>137</v>
      </c>
    </row>
    <row r="29" spans="1:16" x14ac:dyDescent="0.25">
      <c r="A29" s="197"/>
      <c r="B29" s="103" t="str">
        <f>IF(ISNUMBER($A29),VLOOKUP($A29,'L-Cod'!$A$1:$F$78,2,TRUE),"")</f>
        <v/>
      </c>
      <c r="C29" s="102"/>
      <c r="D29" s="110"/>
      <c r="E29" s="105" t="str">
        <f>IF(ISNUMBER($A29),VLOOKUP($A29,'L-Cod'!$A$1:$F$78,3,TRUE),"")</f>
        <v/>
      </c>
      <c r="F29" s="106">
        <f t="shared" si="0"/>
        <v>0</v>
      </c>
      <c r="G29" s="107"/>
      <c r="H29" s="108" t="str">
        <f>IF(ISNUMBER($A29),VLOOKUP($A29,'L-Cod'!$A$1:$F$78,4,TRUE),"")</f>
        <v/>
      </c>
      <c r="I29" s="109">
        <f t="shared" si="1"/>
        <v>0</v>
      </c>
      <c r="J29" s="101" t="str">
        <f>IF(ISNUMBER($A29),VLOOKUP($A29,'L-Cod'!$A$1:$F$78,5,TRUE),"")</f>
        <v/>
      </c>
      <c r="K29" s="101" t="str">
        <f>IF(ISNUMBER($A29),VLOOKUP($A29,'L-Cod'!$A$1:$F$78,6,TRUE),"")</f>
        <v/>
      </c>
      <c r="M29" s="49" t="s">
        <v>107</v>
      </c>
      <c r="N29" s="49" t="s">
        <v>105</v>
      </c>
      <c r="O29" s="334">
        <f t="shared" si="2"/>
        <v>0</v>
      </c>
      <c r="P29" s="49" t="s">
        <v>137</v>
      </c>
    </row>
    <row r="30" spans="1:16" x14ac:dyDescent="0.25">
      <c r="A30" s="197"/>
      <c r="B30" s="103" t="str">
        <f>IF(ISNUMBER($A30),VLOOKUP($A30,'L-Cod'!$A$1:$F$78,2,TRUE),"")</f>
        <v/>
      </c>
      <c r="C30" s="102"/>
      <c r="D30" s="110"/>
      <c r="E30" s="105" t="str">
        <f>IF(ISNUMBER($A30),VLOOKUP($A30,'L-Cod'!$A$1:$F$78,3,TRUE),"")</f>
        <v/>
      </c>
      <c r="F30" s="106">
        <f t="shared" si="0"/>
        <v>0</v>
      </c>
      <c r="G30" s="107"/>
      <c r="H30" s="108" t="str">
        <f>IF(ISNUMBER($A30),VLOOKUP($A30,'L-Cod'!$A$1:$F$78,4,TRUE),"")</f>
        <v/>
      </c>
      <c r="I30" s="109">
        <f t="shared" si="1"/>
        <v>0</v>
      </c>
      <c r="J30" s="101" t="str">
        <f>IF(ISNUMBER($A30),VLOOKUP($A30,'L-Cod'!$A$1:$F$78,5,TRUE),"")</f>
        <v/>
      </c>
      <c r="K30" s="101" t="str">
        <f>IF(ISNUMBER($A30),VLOOKUP($A30,'L-Cod'!$A$1:$F$78,6,TRUE),"")</f>
        <v/>
      </c>
      <c r="M30" s="49" t="s">
        <v>80</v>
      </c>
      <c r="N30" s="49" t="s">
        <v>109</v>
      </c>
      <c r="O30" s="334">
        <f t="shared" si="2"/>
        <v>0</v>
      </c>
      <c r="P30" s="49" t="s">
        <v>140</v>
      </c>
    </row>
    <row r="31" spans="1:16" x14ac:dyDescent="0.25">
      <c r="A31" s="197"/>
      <c r="B31" s="103" t="str">
        <f>IF(ISNUMBER($A31),VLOOKUP($A31,'L-Cod'!$A$1:$F$78,2,TRUE),"")</f>
        <v/>
      </c>
      <c r="C31" s="102"/>
      <c r="D31" s="110"/>
      <c r="E31" s="105" t="str">
        <f>IF(ISNUMBER($A31),VLOOKUP($A31,'L-Cod'!$A$1:$F$78,3,TRUE),"")</f>
        <v/>
      </c>
      <c r="F31" s="106">
        <f t="shared" si="0"/>
        <v>0</v>
      </c>
      <c r="G31" s="107"/>
      <c r="H31" s="108" t="str">
        <f>IF(ISNUMBER($A31),VLOOKUP($A31,'L-Cod'!$A$1:$F$78,4,TRUE),"")</f>
        <v/>
      </c>
      <c r="I31" s="109">
        <f t="shared" si="1"/>
        <v>0</v>
      </c>
      <c r="J31" s="101" t="str">
        <f>IF(ISNUMBER($A31),VLOOKUP($A31,'L-Cod'!$A$1:$F$78,5,TRUE),"")</f>
        <v/>
      </c>
      <c r="K31" s="101" t="str">
        <f>IF(ISNUMBER($A31),VLOOKUP($A31,'L-Cod'!$A$1:$F$78,6,TRUE),"")</f>
        <v/>
      </c>
      <c r="M31" s="49" t="s">
        <v>53</v>
      </c>
      <c r="N31" s="49" t="s">
        <v>110</v>
      </c>
      <c r="O31" s="334">
        <f t="shared" si="2"/>
        <v>0</v>
      </c>
      <c r="P31" s="49" t="s">
        <v>140</v>
      </c>
    </row>
    <row r="32" spans="1:16" x14ac:dyDescent="0.25">
      <c r="A32" s="197"/>
      <c r="B32" s="103" t="str">
        <f>IF(ISNUMBER($A32),VLOOKUP($A32,'L-Cod'!$A$1:$F$78,2,TRUE),"")</f>
        <v/>
      </c>
      <c r="C32" s="102"/>
      <c r="D32" s="110"/>
      <c r="E32" s="105" t="str">
        <f>IF(ISNUMBER($A32),VLOOKUP($A32,'L-Cod'!$A$1:$F$78,3,TRUE),"")</f>
        <v/>
      </c>
      <c r="F32" s="106">
        <f t="shared" si="0"/>
        <v>0</v>
      </c>
      <c r="G32" s="107"/>
      <c r="H32" s="108" t="str">
        <f>IF(ISNUMBER($A32),VLOOKUP($A32,'L-Cod'!$A$1:$F$78,4,TRUE),"")</f>
        <v/>
      </c>
      <c r="I32" s="109">
        <f t="shared" si="1"/>
        <v>0</v>
      </c>
      <c r="J32" s="101" t="str">
        <f>IF(ISNUMBER($A32),VLOOKUP($A32,'L-Cod'!$A$1:$F$78,5,TRUE),"")</f>
        <v/>
      </c>
      <c r="K32" s="101" t="str">
        <f>IF(ISNUMBER($A32),VLOOKUP($A32,'L-Cod'!$A$1:$F$78,6,TRUE),"")</f>
        <v/>
      </c>
      <c r="M32" s="49" t="s">
        <v>54</v>
      </c>
      <c r="N32" s="49" t="s">
        <v>111</v>
      </c>
      <c r="O32" s="334">
        <f t="shared" si="2"/>
        <v>0</v>
      </c>
      <c r="P32" s="49" t="s">
        <v>140</v>
      </c>
    </row>
    <row r="33" spans="1:17" x14ac:dyDescent="0.25">
      <c r="A33" s="197"/>
      <c r="B33" s="103" t="str">
        <f>IF(ISNUMBER($A33),VLOOKUP($A33,'L-Cod'!$A$1:$F$78,2,TRUE),"")</f>
        <v/>
      </c>
      <c r="C33" s="102"/>
      <c r="D33" s="110"/>
      <c r="E33" s="105" t="str">
        <f>IF(ISNUMBER($A33),VLOOKUP($A33,'L-Cod'!$A$1:$F$78,3,TRUE),"")</f>
        <v/>
      </c>
      <c r="F33" s="106">
        <f t="shared" si="0"/>
        <v>0</v>
      </c>
      <c r="G33" s="107"/>
      <c r="H33" s="108" t="str">
        <f>IF(ISNUMBER($A33),VLOOKUP($A33,'L-Cod'!$A$1:$F$78,4,TRUE),"")</f>
        <v/>
      </c>
      <c r="I33" s="109">
        <f t="shared" si="1"/>
        <v>0</v>
      </c>
      <c r="J33" s="101" t="str">
        <f>IF(ISNUMBER($A33),VLOOKUP($A33,'L-Cod'!$A$1:$F$78,5,TRUE),"")</f>
        <v/>
      </c>
      <c r="K33" s="101" t="str">
        <f>IF(ISNUMBER($A33),VLOOKUP($A33,'L-Cod'!$A$1:$F$78,6,TRUE),"")</f>
        <v/>
      </c>
      <c r="M33" s="49" t="s">
        <v>297</v>
      </c>
      <c r="N33" s="49" t="s">
        <v>302</v>
      </c>
      <c r="O33" s="74">
        <f t="shared" si="2"/>
        <v>0</v>
      </c>
      <c r="P33" s="49" t="s">
        <v>140</v>
      </c>
    </row>
    <row r="34" spans="1:17" x14ac:dyDescent="0.25">
      <c r="A34" s="197"/>
      <c r="B34" s="103" t="str">
        <f>IF(ISNUMBER($A34),VLOOKUP($A34,'L-Cod'!$A$1:$F$78,2,TRUE),"")</f>
        <v/>
      </c>
      <c r="C34" s="102"/>
      <c r="D34" s="110"/>
      <c r="E34" s="105" t="str">
        <f>IF(ISNUMBER($A34),VLOOKUP($A34,'L-Cod'!$A$1:$F$78,3,TRUE),"")</f>
        <v/>
      </c>
      <c r="F34" s="106">
        <f t="shared" si="0"/>
        <v>0</v>
      </c>
      <c r="G34" s="107"/>
      <c r="H34" s="108" t="str">
        <f>IF(ISNUMBER($A34),VLOOKUP($A34,'L-Cod'!$A$1:$F$78,4,TRUE),"")</f>
        <v/>
      </c>
      <c r="I34" s="109">
        <f t="shared" si="1"/>
        <v>0</v>
      </c>
      <c r="J34" s="101" t="str">
        <f>IF(ISNUMBER($A34),VLOOKUP($A34,'L-Cod'!$A$1:$F$78,5,TRUE),"")</f>
        <v/>
      </c>
      <c r="K34" s="101" t="str">
        <f>IF(ISNUMBER($A34),VLOOKUP($A34,'L-Cod'!$A$1:$F$78,6,TRUE),"")</f>
        <v/>
      </c>
      <c r="M34" s="49" t="s">
        <v>298</v>
      </c>
      <c r="N34" s="49" t="s">
        <v>301</v>
      </c>
      <c r="O34" s="74">
        <f t="shared" si="2"/>
        <v>0</v>
      </c>
      <c r="P34" s="49" t="s">
        <v>140</v>
      </c>
      <c r="Q34" s="330"/>
    </row>
    <row r="35" spans="1:17" x14ac:dyDescent="0.25">
      <c r="A35" s="197"/>
      <c r="B35" s="103" t="str">
        <f>IF(ISNUMBER($A35),VLOOKUP($A35,'L-Cod'!$A$1:$F$78,2,TRUE),"")</f>
        <v/>
      </c>
      <c r="C35" s="102"/>
      <c r="D35" s="110"/>
      <c r="E35" s="105" t="str">
        <f>IF(ISNUMBER($A35),VLOOKUP($A35,'L-Cod'!$A$1:$F$78,3,TRUE),"")</f>
        <v/>
      </c>
      <c r="F35" s="106">
        <f t="shared" si="0"/>
        <v>0</v>
      </c>
      <c r="G35" s="107"/>
      <c r="H35" s="108" t="str">
        <f>IF(ISNUMBER($A35),VLOOKUP($A35,'L-Cod'!$A$1:$F$78,4,TRUE),"")</f>
        <v/>
      </c>
      <c r="I35" s="109">
        <f t="shared" si="1"/>
        <v>0</v>
      </c>
      <c r="J35" s="101" t="str">
        <f>IF(ISNUMBER($A35),VLOOKUP($A35,'L-Cod'!$A$1:$F$78,5,TRUE),"")</f>
        <v/>
      </c>
      <c r="K35" s="101" t="str">
        <f>IF(ISNUMBER($A35),VLOOKUP($A35,'L-Cod'!$A$1:$F$78,6,TRUE),"")</f>
        <v/>
      </c>
      <c r="M35" s="330" t="s">
        <v>117</v>
      </c>
      <c r="N35" s="49" t="s">
        <v>116</v>
      </c>
      <c r="O35" s="334">
        <f t="shared" si="2"/>
        <v>0</v>
      </c>
    </row>
    <row r="36" spans="1:17" x14ac:dyDescent="0.25">
      <c r="A36" s="197"/>
      <c r="B36" s="103" t="str">
        <f>IF(ISNUMBER($A36),VLOOKUP($A36,'L-Cod'!$A$1:$F$78,2,TRUE),"")</f>
        <v/>
      </c>
      <c r="C36" s="102"/>
      <c r="D36" s="110"/>
      <c r="E36" s="105" t="str">
        <f>IF(ISNUMBER($A36),VLOOKUP($A36,'L-Cod'!$A$1:$F$78,3,TRUE),"")</f>
        <v/>
      </c>
      <c r="F36" s="106">
        <f t="shared" si="0"/>
        <v>0</v>
      </c>
      <c r="G36" s="107"/>
      <c r="H36" s="108" t="str">
        <f>IF(ISNUMBER($A36),VLOOKUP($A36,'L-Cod'!$A$1:$F$78,4,TRUE),"")</f>
        <v/>
      </c>
      <c r="I36" s="109">
        <f t="shared" si="1"/>
        <v>0</v>
      </c>
      <c r="J36" s="101" t="str">
        <f>IF(ISNUMBER($A36),VLOOKUP($A36,'L-Cod'!$A$1:$F$78,5,TRUE),"")</f>
        <v/>
      </c>
      <c r="K36" s="101" t="str">
        <f>IF(ISNUMBER($A36),VLOOKUP($A36,'L-Cod'!$A$1:$F$78,6,TRUE),"")</f>
        <v/>
      </c>
      <c r="M36" s="49" t="s">
        <v>149</v>
      </c>
      <c r="N36" s="115" t="s">
        <v>148</v>
      </c>
      <c r="O36" s="334">
        <f t="shared" si="2"/>
        <v>0</v>
      </c>
      <c r="P36" s="330" t="s">
        <v>137</v>
      </c>
    </row>
    <row r="37" spans="1:17" x14ac:dyDescent="0.25">
      <c r="A37" s="197"/>
      <c r="B37" s="103" t="str">
        <f>IF(ISNUMBER($A37),VLOOKUP($A37,'L-Cod'!$A$1:$F$78,2,TRUE),"")</f>
        <v/>
      </c>
      <c r="C37" s="102"/>
      <c r="D37" s="110"/>
      <c r="E37" s="105" t="str">
        <f>IF(ISNUMBER($A37),VLOOKUP($A37,'L-Cod'!$A$1:$F$78,3,TRUE),"")</f>
        <v/>
      </c>
      <c r="F37" s="106">
        <f t="shared" si="0"/>
        <v>0</v>
      </c>
      <c r="G37" s="107"/>
      <c r="H37" s="108" t="str">
        <f>IF(ISNUMBER($A37),VLOOKUP($A37,'L-Cod'!$A$1:$F$78,4,TRUE),"")</f>
        <v/>
      </c>
      <c r="I37" s="109">
        <f t="shared" si="1"/>
        <v>0</v>
      </c>
      <c r="J37" s="101" t="str">
        <f>IF(ISNUMBER($A37),VLOOKUP($A37,'L-Cod'!$A$1:$F$78,5,TRUE),"")</f>
        <v/>
      </c>
      <c r="K37" s="101" t="str">
        <f>IF(ISNUMBER($A37),VLOOKUP($A37,'L-Cod'!$A$1:$F$78,6,TRUE),"")</f>
        <v/>
      </c>
      <c r="M37" s="49" t="s">
        <v>213</v>
      </c>
      <c r="O37" s="334">
        <f t="shared" si="2"/>
        <v>0</v>
      </c>
      <c r="P37" s="49" t="s">
        <v>141</v>
      </c>
    </row>
    <row r="38" spans="1:17" x14ac:dyDescent="0.25">
      <c r="A38" s="197"/>
      <c r="B38" s="103" t="str">
        <f>IF(ISNUMBER($A38),VLOOKUP($A38,'L-Cod'!$A$1:$F$78,2,TRUE),"")</f>
        <v/>
      </c>
      <c r="C38" s="102"/>
      <c r="D38" s="110"/>
      <c r="E38" s="105" t="str">
        <f>IF(ISNUMBER($A38),VLOOKUP($A38,'L-Cod'!$A$1:$F$78,3,TRUE),"")</f>
        <v/>
      </c>
      <c r="F38" s="106">
        <f t="shared" si="0"/>
        <v>0</v>
      </c>
      <c r="G38" s="107"/>
      <c r="H38" s="108" t="str">
        <f>IF(ISNUMBER($A38),VLOOKUP($A38,'L-Cod'!$A$1:$F$78,4,TRUE),"")</f>
        <v/>
      </c>
      <c r="I38" s="109">
        <f t="shared" si="1"/>
        <v>0</v>
      </c>
      <c r="J38" s="101" t="str">
        <f>IF(ISNUMBER($A38),VLOOKUP($A38,'L-Cod'!$A$1:$F$78,5,TRUE),"")</f>
        <v/>
      </c>
      <c r="K38" s="101" t="str">
        <f>IF(ISNUMBER($A38),VLOOKUP($A38,'L-Cod'!$A$1:$F$78,6,TRUE),"")</f>
        <v/>
      </c>
      <c r="M38" s="49" t="s">
        <v>294</v>
      </c>
      <c r="N38" s="49" t="s">
        <v>135</v>
      </c>
      <c r="O38" s="334">
        <f t="shared" si="2"/>
        <v>0</v>
      </c>
    </row>
    <row r="39" spans="1:17" x14ac:dyDescent="0.25">
      <c r="A39" s="197"/>
      <c r="B39" s="103" t="str">
        <f>IF(ISNUMBER($A39),VLOOKUP($A39,'L-Cod'!$A$1:$F$78,2,TRUE),"")</f>
        <v/>
      </c>
      <c r="C39" s="102"/>
      <c r="D39" s="110"/>
      <c r="E39" s="105" t="str">
        <f>IF(ISNUMBER($A39),VLOOKUP($A39,'L-Cod'!$A$1:$F$78,3,TRUE),"")</f>
        <v/>
      </c>
      <c r="F39" s="106">
        <f t="shared" si="0"/>
        <v>0</v>
      </c>
      <c r="G39" s="107"/>
      <c r="H39" s="108" t="str">
        <f>IF(ISNUMBER($A39),VLOOKUP($A39,'L-Cod'!$A$1:$F$78,4,TRUE),"")</f>
        <v/>
      </c>
      <c r="I39" s="109">
        <f t="shared" si="1"/>
        <v>0</v>
      </c>
      <c r="J39" s="101" t="str">
        <f>IF(ISNUMBER($A39),VLOOKUP($A39,'L-Cod'!$A$1:$F$78,5,TRUE),"")</f>
        <v/>
      </c>
      <c r="K39" s="101" t="str">
        <f>IF(ISNUMBER($A39),VLOOKUP($A39,'L-Cod'!$A$1:$F$78,6,TRUE),"")</f>
        <v/>
      </c>
      <c r="M39" s="49" t="s">
        <v>295</v>
      </c>
      <c r="N39" s="49" t="s">
        <v>292</v>
      </c>
      <c r="O39" s="334">
        <f t="shared" si="2"/>
        <v>0</v>
      </c>
    </row>
    <row r="40" spans="1:17" x14ac:dyDescent="0.25">
      <c r="A40" s="197"/>
      <c r="B40" s="103" t="str">
        <f>IF(ISNUMBER($A40),VLOOKUP($A40,'L-Cod'!$A$1:$F$78,2,TRUE),"")</f>
        <v/>
      </c>
      <c r="C40" s="102"/>
      <c r="D40" s="110"/>
      <c r="E40" s="105" t="str">
        <f>IF(ISNUMBER($A40),VLOOKUP($A40,'L-Cod'!$A$1:$F$78,3,TRUE),"")</f>
        <v/>
      </c>
      <c r="F40" s="106">
        <f t="shared" si="0"/>
        <v>0</v>
      </c>
      <c r="G40" s="107"/>
      <c r="H40" s="108" t="str">
        <f>IF(ISNUMBER($A40),VLOOKUP($A40,'L-Cod'!$A$1:$F$78,4,TRUE),"")</f>
        <v/>
      </c>
      <c r="I40" s="109">
        <f t="shared" si="1"/>
        <v>0</v>
      </c>
      <c r="J40" s="101" t="str">
        <f>IF(ISNUMBER($A40),VLOOKUP($A40,'L-Cod'!$A$1:$F$78,5,TRUE),"")</f>
        <v/>
      </c>
      <c r="K40" s="101" t="str">
        <f>IF(ISNUMBER($A40),VLOOKUP($A40,'L-Cod'!$A$1:$F$78,6,TRUE),"")</f>
        <v/>
      </c>
      <c r="M40" s="49" t="s">
        <v>214</v>
      </c>
      <c r="N40" s="49" t="s">
        <v>221</v>
      </c>
      <c r="O40" s="334">
        <f t="shared" si="2"/>
        <v>0</v>
      </c>
      <c r="P40" s="49" t="s">
        <v>139</v>
      </c>
    </row>
    <row r="41" spans="1:17" x14ac:dyDescent="0.25">
      <c r="A41" s="197"/>
      <c r="B41" s="103" t="str">
        <f>IF(ISNUMBER($A41),VLOOKUP($A41,'L-Cod'!$A$1:$F$78,2,TRUE),"")</f>
        <v/>
      </c>
      <c r="C41" s="102"/>
      <c r="D41" s="110"/>
      <c r="E41" s="105" t="str">
        <f>IF(ISNUMBER($A41),VLOOKUP($A41,'L-Cod'!$A$1:$F$78,3,TRUE),"")</f>
        <v/>
      </c>
      <c r="F41" s="106">
        <f t="shared" si="0"/>
        <v>0</v>
      </c>
      <c r="G41" s="107"/>
      <c r="H41" s="108" t="str">
        <f>IF(ISNUMBER($A41),VLOOKUP($A41,'L-Cod'!$A$1:$F$78,4,TRUE),"")</f>
        <v/>
      </c>
      <c r="I41" s="109">
        <f t="shared" si="1"/>
        <v>0</v>
      </c>
      <c r="J41" s="101" t="str">
        <f>IF(ISNUMBER($A41),VLOOKUP($A41,'L-Cod'!$A$1:$F$78,5,TRUE),"")</f>
        <v/>
      </c>
      <c r="K41" s="101" t="str">
        <f>IF(ISNUMBER($A41),VLOOKUP($A41,'L-Cod'!$A$1:$F$78,6,TRUE),"")</f>
        <v/>
      </c>
      <c r="M41" s="49" t="s">
        <v>215</v>
      </c>
      <c r="N41" s="49" t="s">
        <v>222</v>
      </c>
      <c r="O41" s="334">
        <f t="shared" si="2"/>
        <v>0</v>
      </c>
      <c r="P41" s="49" t="s">
        <v>137</v>
      </c>
    </row>
    <row r="42" spans="1:17" ht="16.5" customHeight="1" x14ac:dyDescent="0.25">
      <c r="A42" s="197"/>
      <c r="B42" s="103" t="str">
        <f>IF(ISNUMBER($A42),VLOOKUP($A42,'L-Cod'!$A$1:$F$78,2,TRUE),"")</f>
        <v/>
      </c>
      <c r="C42" s="102"/>
      <c r="D42" s="110"/>
      <c r="E42" s="105" t="str">
        <f>IF(ISNUMBER($A42),VLOOKUP($A42,'L-Cod'!$A$1:$F$78,3,TRUE),"")</f>
        <v/>
      </c>
      <c r="F42" s="106">
        <f t="shared" si="0"/>
        <v>0</v>
      </c>
      <c r="G42" s="107"/>
      <c r="H42" s="108" t="str">
        <f>IF(ISNUMBER($A42),VLOOKUP($A42,'L-Cod'!$A$1:$F$78,4,TRUE),"")</f>
        <v/>
      </c>
      <c r="I42" s="109">
        <f t="shared" si="1"/>
        <v>0</v>
      </c>
      <c r="J42" s="101" t="str">
        <f>IF(ISNUMBER($A42),VLOOKUP($A42,'L-Cod'!$A$1:$F$78,5,TRUE),"")</f>
        <v/>
      </c>
      <c r="K42" s="101" t="str">
        <f>IF(ISNUMBER($A42),VLOOKUP($A42,'L-Cod'!$A$1:$F$78,6,TRUE),"")</f>
        <v/>
      </c>
      <c r="M42" s="49" t="s">
        <v>216</v>
      </c>
      <c r="N42" s="49" t="s">
        <v>220</v>
      </c>
      <c r="O42" s="334">
        <f t="shared" si="2"/>
        <v>0</v>
      </c>
      <c r="P42" s="49" t="s">
        <v>137</v>
      </c>
    </row>
    <row r="43" spans="1:17" x14ac:dyDescent="0.25">
      <c r="A43" s="197"/>
      <c r="B43" s="103" t="str">
        <f>IF(ISNUMBER($A43),VLOOKUP($A43,'L-Cod'!$A$1:$F$78,2,TRUE),"")</f>
        <v/>
      </c>
      <c r="C43" s="102"/>
      <c r="D43" s="110"/>
      <c r="E43" s="105" t="str">
        <f>IF(ISNUMBER($A43),VLOOKUP($A43,'L-Cod'!$A$1:$F$78,3,TRUE),"")</f>
        <v/>
      </c>
      <c r="F43" s="106">
        <f t="shared" si="0"/>
        <v>0</v>
      </c>
      <c r="G43" s="107"/>
      <c r="H43" s="108" t="str">
        <f>IF(ISNUMBER($A43),VLOOKUP($A43,'L-Cod'!$A$1:$F$78,4,TRUE),"")</f>
        <v/>
      </c>
      <c r="I43" s="109">
        <f t="shared" si="1"/>
        <v>0</v>
      </c>
      <c r="J43" s="101" t="str">
        <f>IF(ISNUMBER($A43),VLOOKUP($A43,'L-Cod'!$A$1:$F$78,5,TRUE),"")</f>
        <v/>
      </c>
      <c r="K43" s="101" t="str">
        <f>IF(ISNUMBER($A43),VLOOKUP($A43,'L-Cod'!$A$1:$F$78,6,TRUE),"")</f>
        <v/>
      </c>
      <c r="M43" s="49" t="s">
        <v>305</v>
      </c>
      <c r="N43" s="49" t="s">
        <v>223</v>
      </c>
      <c r="O43" s="334">
        <f t="shared" si="2"/>
        <v>0</v>
      </c>
      <c r="P43" s="49" t="s">
        <v>137</v>
      </c>
    </row>
    <row r="44" spans="1:17" x14ac:dyDescent="0.25">
      <c r="A44" s="197"/>
      <c r="B44" s="103" t="str">
        <f>IF(ISNUMBER($A44),VLOOKUP($A44,'L-Cod'!$A$1:$F$78,2,TRUE),"")</f>
        <v/>
      </c>
      <c r="C44" s="102"/>
      <c r="D44" s="110"/>
      <c r="E44" s="105" t="str">
        <f>IF(ISNUMBER($A44),VLOOKUP($A44,'L-Cod'!$A$1:$F$78,3,TRUE),"")</f>
        <v/>
      </c>
      <c r="F44" s="106">
        <f t="shared" si="0"/>
        <v>0</v>
      </c>
      <c r="G44" s="107"/>
      <c r="H44" s="108" t="str">
        <f>IF(ISNUMBER($A44),VLOOKUP($A44,'L-Cod'!$A$1:$F$78,4,TRUE),"")</f>
        <v/>
      </c>
      <c r="I44" s="109">
        <f t="shared" si="1"/>
        <v>0</v>
      </c>
      <c r="J44" s="101" t="str">
        <f>IF(ISNUMBER($A44),VLOOKUP($A44,'L-Cod'!$A$1:$F$78,5,TRUE),"")</f>
        <v/>
      </c>
      <c r="K44" s="101" t="str">
        <f>IF(ISNUMBER($A44),VLOOKUP($A44,'L-Cod'!$A$1:$F$78,6,TRUE),"")</f>
        <v/>
      </c>
      <c r="M44" s="2" t="s">
        <v>310</v>
      </c>
      <c r="N44" s="209" t="s">
        <v>56</v>
      </c>
      <c r="O44" s="334">
        <f t="shared" si="2"/>
        <v>0</v>
      </c>
      <c r="P44" s="49" t="s">
        <v>38</v>
      </c>
    </row>
    <row r="45" spans="1:17" x14ac:dyDescent="0.25">
      <c r="A45" s="197"/>
      <c r="B45" s="103" t="str">
        <f>IF(ISNUMBER($A45),VLOOKUP($A45,'L-Cod'!$A$1:$F$78,2,TRUE),"")</f>
        <v/>
      </c>
      <c r="C45" s="102"/>
      <c r="D45" s="110"/>
      <c r="E45" s="105" t="str">
        <f>IF(ISNUMBER($A45),VLOOKUP($A45,'L-Cod'!$A$1:$F$78,3,TRUE),"")</f>
        <v/>
      </c>
      <c r="F45" s="106">
        <f t="shared" si="0"/>
        <v>0</v>
      </c>
      <c r="G45" s="107"/>
      <c r="H45" s="108" t="str">
        <f>IF(ISNUMBER($A45),VLOOKUP($A45,'L-Cod'!$A$1:$F$78,4,TRUE),"")</f>
        <v/>
      </c>
      <c r="I45" s="109">
        <f t="shared" si="1"/>
        <v>0</v>
      </c>
      <c r="J45" s="101" t="str">
        <f>IF(ISNUMBER($A45),VLOOKUP($A45,'L-Cod'!$A$1:$F$78,5,TRUE),"")</f>
        <v/>
      </c>
      <c r="K45" s="101" t="str">
        <f>IF(ISNUMBER($A45),VLOOKUP($A45,'L-Cod'!$A$1:$F$78,6,TRUE),"")</f>
        <v/>
      </c>
      <c r="M45" s="332" t="s">
        <v>311</v>
      </c>
      <c r="N45" s="209"/>
      <c r="O45" s="334">
        <f t="shared" si="2"/>
        <v>0</v>
      </c>
      <c r="Q45" s="325"/>
    </row>
    <row r="46" spans="1:17" x14ac:dyDescent="0.25">
      <c r="A46" s="197"/>
      <c r="B46" s="103" t="str">
        <f>IF(ISNUMBER($A46),VLOOKUP($A46,'L-Cod'!$A$1:$F$78,2,TRUE),"")</f>
        <v/>
      </c>
      <c r="C46" s="102"/>
      <c r="D46" s="110"/>
      <c r="E46" s="105" t="str">
        <f>IF(ISNUMBER($A46),VLOOKUP($A46,'L-Cod'!$A$1:$F$78,3,TRUE),"")</f>
        <v/>
      </c>
      <c r="F46" s="106">
        <f t="shared" si="0"/>
        <v>0</v>
      </c>
      <c r="G46" s="107"/>
      <c r="H46" s="108" t="str">
        <f>IF(ISNUMBER($A46),VLOOKUP($A46,'L-Cod'!$A$1:$F$78,4,TRUE),"")</f>
        <v/>
      </c>
      <c r="I46" s="109">
        <f t="shared" si="1"/>
        <v>0</v>
      </c>
      <c r="J46" s="101" t="str">
        <f>IF(ISNUMBER($A46),VLOOKUP($A46,'L-Cod'!$A$1:$F$78,5,TRUE),"")</f>
        <v/>
      </c>
      <c r="K46" s="101" t="str">
        <f>IF(ISNUMBER($A46),VLOOKUP($A46,'L-Cod'!$A$1:$F$78,6,TRUE),"")</f>
        <v/>
      </c>
      <c r="M46" s="2" t="s">
        <v>283</v>
      </c>
      <c r="N46" s="114" t="s">
        <v>136</v>
      </c>
      <c r="O46" s="334">
        <f>SUMIF($K$11:$K$59,N46,$I$11:$I$59)</f>
        <v>0</v>
      </c>
    </row>
    <row r="47" spans="1:17" x14ac:dyDescent="0.25">
      <c r="A47" s="197"/>
      <c r="B47" s="103" t="str">
        <f>IF(ISNUMBER($A47),VLOOKUP($A47,'L-Cod'!$A$1:$F$78,2,TRUE),"")</f>
        <v/>
      </c>
      <c r="C47" s="102"/>
      <c r="D47" s="110"/>
      <c r="E47" s="105" t="str">
        <f>IF(ISNUMBER($A47),VLOOKUP($A47,'L-Cod'!$A$1:$F$78,3,TRUE),"")</f>
        <v/>
      </c>
      <c r="F47" s="106">
        <f t="shared" si="0"/>
        <v>0</v>
      </c>
      <c r="G47" s="107"/>
      <c r="H47" s="108" t="str">
        <f>IF(ISNUMBER($A47),VLOOKUP($A47,'L-Cod'!$A$1:$F$78,4,TRUE),"")</f>
        <v/>
      </c>
      <c r="I47" s="109">
        <f t="shared" si="1"/>
        <v>0</v>
      </c>
      <c r="J47" s="101" t="str">
        <f>IF(ISNUMBER($A47),VLOOKUP($A47,'L-Cod'!$A$1:$F$78,5,TRUE),"")</f>
        <v/>
      </c>
      <c r="K47" s="101" t="str">
        <f>IF(ISNUMBER($A47),VLOOKUP($A47,'L-Cod'!$A$1:$F$78,6,TRUE),"")</f>
        <v/>
      </c>
      <c r="M47" s="49" t="s">
        <v>121</v>
      </c>
      <c r="N47" s="49" t="s">
        <v>131</v>
      </c>
      <c r="O47" s="334">
        <f>SUMIF($K$11:$K$59,N47,$I$11:$I$59)</f>
        <v>0</v>
      </c>
      <c r="P47" s="49" t="s">
        <v>314</v>
      </c>
    </row>
    <row r="48" spans="1:17" x14ac:dyDescent="0.25">
      <c r="A48" s="197"/>
      <c r="B48" s="103" t="str">
        <f>IF(ISNUMBER($A48),VLOOKUP($A48,'L-Cod'!$A$1:$F$78,2,TRUE),"")</f>
        <v/>
      </c>
      <c r="C48" s="102"/>
      <c r="D48" s="110"/>
      <c r="E48" s="105" t="str">
        <f>IF(ISNUMBER($A48),VLOOKUP($A48,'L-Cod'!$A$1:$F$78,3,TRUE),"")</f>
        <v/>
      </c>
      <c r="F48" s="106">
        <f t="shared" si="0"/>
        <v>0</v>
      </c>
      <c r="G48" s="107"/>
      <c r="H48" s="108" t="str">
        <f>IF(ISNUMBER($A48),VLOOKUP($A48,'L-Cod'!$A$1:$F$78,4,TRUE),"")</f>
        <v/>
      </c>
      <c r="I48" s="109">
        <f t="shared" si="1"/>
        <v>0</v>
      </c>
      <c r="J48" s="101" t="str">
        <f>IF(ISNUMBER($A48),VLOOKUP($A48,'L-Cod'!$A$1:$F$78,5,TRUE),"")</f>
        <v/>
      </c>
      <c r="K48" s="101" t="str">
        <f>IF(ISNUMBER($A48),VLOOKUP($A48,'L-Cod'!$A$1:$F$78,6,TRUE),"")</f>
        <v/>
      </c>
      <c r="M48" s="49" t="s">
        <v>122</v>
      </c>
      <c r="N48" s="114" t="s">
        <v>132</v>
      </c>
      <c r="O48" s="334">
        <f t="shared" ref="O48:O54" si="3">SUMIF($K$11:$K$59,N48,$I$11:$I$59)</f>
        <v>0</v>
      </c>
      <c r="P48" s="49" t="s">
        <v>314</v>
      </c>
    </row>
    <row r="49" spans="1:19" x14ac:dyDescent="0.25">
      <c r="A49" s="288"/>
      <c r="B49" s="304" t="str">
        <f>IF(ISNUMBER($A49),VLOOKUP($A49,'L-Cod'!$A$1:$F$78,2,TRUE),"")</f>
        <v/>
      </c>
      <c r="C49" s="288"/>
      <c r="D49" s="174"/>
      <c r="E49" s="285" t="str">
        <f>IF(ISNUMBER($A49),VLOOKUP($A49,'L-Cod'!$A$1:$F$78,3,TRUE),"")</f>
        <v/>
      </c>
      <c r="F49" s="106">
        <f t="shared" si="0"/>
        <v>0</v>
      </c>
      <c r="H49" s="108" t="str">
        <f>IF(ISNUMBER($A49),VLOOKUP($A49,'L-Cod'!$A$1:$F$78,4,TRUE),"")</f>
        <v/>
      </c>
      <c r="I49" s="109">
        <f t="shared" si="1"/>
        <v>0</v>
      </c>
      <c r="J49" s="101" t="str">
        <f>IF(ISNUMBER($A49),VLOOKUP($A49,'L-Cod'!$A$1:$F$78,5,TRUE),"")</f>
        <v/>
      </c>
      <c r="K49" s="101" t="str">
        <f>IF(ISNUMBER($A49),VLOOKUP($A49,'L-Cod'!$A$1:$F$78,6,TRUE),"")</f>
        <v/>
      </c>
      <c r="M49" s="49" t="s">
        <v>130</v>
      </c>
      <c r="N49" s="114" t="s">
        <v>134</v>
      </c>
      <c r="O49" s="334">
        <f t="shared" si="3"/>
        <v>0</v>
      </c>
      <c r="P49" s="49" t="s">
        <v>314</v>
      </c>
    </row>
    <row r="50" spans="1:19" x14ac:dyDescent="0.25">
      <c r="A50" s="288"/>
      <c r="B50" s="304" t="str">
        <f>IF(ISNUMBER($A50),VLOOKUP($A50,'L-Cod'!$A$1:$F$78,2,TRUE),"")</f>
        <v/>
      </c>
      <c r="C50" s="288"/>
      <c r="D50" s="174"/>
      <c r="E50" s="285" t="str">
        <f>IF(ISNUMBER($A50),VLOOKUP($A50,'L-Cod'!$A$1:$F$78,3,TRUE),"")</f>
        <v/>
      </c>
      <c r="F50" s="106">
        <f t="shared" si="0"/>
        <v>0</v>
      </c>
      <c r="H50" s="108" t="str">
        <f>IF(ISNUMBER($A50),VLOOKUP($A50,'L-Cod'!$A$1:$F$78,4,TRUE),"")</f>
        <v/>
      </c>
      <c r="I50" s="109">
        <f t="shared" si="1"/>
        <v>0</v>
      </c>
      <c r="J50" s="101" t="str">
        <f>IF(ISNUMBER($A50),VLOOKUP($A50,'L-Cod'!$A$1:$F$78,5,TRUE),"")</f>
        <v/>
      </c>
      <c r="K50" s="101" t="str">
        <f>IF(ISNUMBER($A50),VLOOKUP($A50,'L-Cod'!$A$1:$F$78,6,TRUE),"")</f>
        <v/>
      </c>
      <c r="M50" s="49" t="s">
        <v>123</v>
      </c>
      <c r="N50" s="114" t="s">
        <v>133</v>
      </c>
      <c r="O50" s="334">
        <f t="shared" si="3"/>
        <v>0</v>
      </c>
      <c r="P50" s="49" t="s">
        <v>314</v>
      </c>
    </row>
    <row r="51" spans="1:19" ht="15.75" thickBot="1" x14ac:dyDescent="0.3">
      <c r="A51" s="301"/>
      <c r="B51" s="305" t="str">
        <f>IF(ISNUMBER($A51),VLOOKUP($A51,'L-Cod'!$A$1:$F$78,2,TRUE),"")</f>
        <v/>
      </c>
      <c r="C51" s="296"/>
      <c r="D51" s="292"/>
      <c r="E51" s="293" t="str">
        <f>IF(ISNUMBER($A51),VLOOKUP($A51,'L-Cod'!$A$1:$F$78,3,TRUE),"")</f>
        <v/>
      </c>
      <c r="F51" s="294">
        <f t="shared" si="0"/>
        <v>0</v>
      </c>
      <c r="G51" s="92"/>
      <c r="H51" s="108" t="str">
        <f>IF(ISNUMBER($A51),VLOOKUP($A51,'L-Cod'!$A$1:$F$78,4,TRUE),"")</f>
        <v/>
      </c>
      <c r="I51" s="109">
        <f t="shared" si="1"/>
        <v>0</v>
      </c>
      <c r="J51" s="101" t="str">
        <f>IF(ISNUMBER($A51),VLOOKUP($A51,'L-Cod'!$A$1:$F$78,5,TRUE),"")</f>
        <v/>
      </c>
      <c r="K51" s="101" t="str">
        <f>IF(ISNUMBER($A51),VLOOKUP($A51,'L-Cod'!$A$1:$F$78,6,TRUE),"")</f>
        <v/>
      </c>
      <c r="L51" s="43"/>
      <c r="M51" s="2" t="s">
        <v>119</v>
      </c>
      <c r="N51" s="332" t="s">
        <v>293</v>
      </c>
      <c r="O51" s="334">
        <f t="shared" si="3"/>
        <v>0</v>
      </c>
      <c r="P51" s="49" t="s">
        <v>314</v>
      </c>
      <c r="Q51" s="43"/>
      <c r="R51" s="43"/>
    </row>
    <row r="52" spans="1:19" ht="15.75" thickTop="1" x14ac:dyDescent="0.25">
      <c r="A52" s="191"/>
      <c r="B52" s="98"/>
      <c r="C52" s="170"/>
      <c r="D52" s="186"/>
      <c r="E52" s="267"/>
      <c r="F52" s="106"/>
      <c r="G52" s="287"/>
      <c r="H52" s="269"/>
      <c r="I52" s="302"/>
      <c r="J52" s="303"/>
      <c r="K52" s="303"/>
      <c r="L52" s="43"/>
      <c r="M52" s="2" t="s">
        <v>120</v>
      </c>
      <c r="N52" s="332" t="s">
        <v>291</v>
      </c>
      <c r="O52" s="334">
        <f t="shared" si="3"/>
        <v>0</v>
      </c>
      <c r="P52" s="49" t="s">
        <v>314</v>
      </c>
      <c r="Q52" s="43"/>
      <c r="R52" s="43"/>
    </row>
    <row r="53" spans="1:19" x14ac:dyDescent="0.25">
      <c r="A53" s="191"/>
      <c r="B53" s="98"/>
      <c r="C53" s="169"/>
      <c r="D53" s="169"/>
      <c r="E53" s="267"/>
      <c r="F53" s="268"/>
      <c r="G53" s="169"/>
      <c r="H53" s="269"/>
      <c r="I53" s="302"/>
      <c r="J53" s="303"/>
      <c r="K53" s="303"/>
      <c r="L53" s="43"/>
      <c r="M53" s="2" t="s">
        <v>21</v>
      </c>
      <c r="N53" s="332" t="s">
        <v>289</v>
      </c>
      <c r="O53" s="334">
        <f t="shared" si="3"/>
        <v>0</v>
      </c>
      <c r="P53" s="49" t="s">
        <v>314</v>
      </c>
      <c r="Q53" s="43"/>
      <c r="R53" s="43"/>
    </row>
    <row r="54" spans="1:19" x14ac:dyDescent="0.25">
      <c r="A54" s="191"/>
      <c r="B54" s="98"/>
      <c r="C54" s="169"/>
      <c r="D54" s="169"/>
      <c r="E54" s="267"/>
      <c r="F54" s="268"/>
      <c r="G54" s="169"/>
      <c r="H54" s="269"/>
      <c r="I54" s="302"/>
      <c r="J54" s="303"/>
      <c r="K54" s="303"/>
      <c r="L54" s="43"/>
      <c r="M54" s="2" t="s">
        <v>197</v>
      </c>
      <c r="N54" s="332" t="s">
        <v>290</v>
      </c>
      <c r="O54" s="334">
        <f t="shared" si="3"/>
        <v>0</v>
      </c>
      <c r="P54" s="49" t="s">
        <v>314</v>
      </c>
      <c r="Q54" s="43"/>
      <c r="R54" s="43"/>
      <c r="S54" s="49" t="s">
        <v>312</v>
      </c>
    </row>
    <row r="55" spans="1:19" x14ac:dyDescent="0.25">
      <c r="A55" s="191"/>
      <c r="B55" s="98"/>
      <c r="C55" s="190"/>
      <c r="D55" s="190"/>
      <c r="E55" s="267"/>
      <c r="F55" s="268"/>
      <c r="G55" s="169"/>
      <c r="H55" s="269"/>
      <c r="I55" s="302"/>
      <c r="J55" s="303"/>
      <c r="K55" s="303"/>
      <c r="L55" s="43"/>
      <c r="Q55" s="43"/>
      <c r="R55" s="43"/>
    </row>
    <row r="56" spans="1:19" x14ac:dyDescent="0.25">
      <c r="A56" s="191"/>
      <c r="B56" s="98"/>
      <c r="C56" s="190"/>
      <c r="D56" s="190"/>
      <c r="E56" s="267"/>
      <c r="F56" s="268"/>
      <c r="G56" s="169"/>
      <c r="H56" s="269"/>
      <c r="I56" s="302"/>
      <c r="J56" s="303"/>
      <c r="K56" s="303"/>
      <c r="L56" s="43"/>
      <c r="M56" s="43"/>
      <c r="N56" s="43"/>
      <c r="O56" s="43"/>
      <c r="P56" s="43"/>
      <c r="Q56" s="43"/>
      <c r="R56" s="43"/>
    </row>
    <row r="57" spans="1:19" x14ac:dyDescent="0.25">
      <c r="A57" s="191"/>
      <c r="B57" s="98"/>
      <c r="C57" s="190"/>
      <c r="D57" s="190"/>
      <c r="E57" s="267"/>
      <c r="F57" s="268"/>
      <c r="G57" s="169"/>
      <c r="H57" s="269"/>
      <c r="I57" s="302"/>
      <c r="J57" s="303"/>
      <c r="K57" s="303"/>
      <c r="L57" s="43"/>
      <c r="P57" s="43"/>
      <c r="Q57" s="43"/>
      <c r="R57" s="43"/>
    </row>
    <row r="58" spans="1:19" x14ac:dyDescent="0.25">
      <c r="B58" s="169"/>
      <c r="C58" s="341"/>
      <c r="D58" s="341"/>
      <c r="E58" s="169"/>
      <c r="F58" s="171"/>
      <c r="G58" s="169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</row>
    <row r="59" spans="1:19" x14ac:dyDescent="0.25">
      <c r="B59" s="92"/>
      <c r="C59" s="92"/>
      <c r="D59" s="348"/>
      <c r="E59" s="348"/>
      <c r="F59" s="172"/>
      <c r="G59" s="92"/>
    </row>
  </sheetData>
  <sheetProtection algorithmName="SHA-512" hashValue="k8hB/UTX9KaSeqdZUuQgkxhXNJhdPDop0ygpsgwzP4n4q1RbV5w4CZfLapVN7mmrtC/fmfgF2QazB8aMbglKAA==" saltValue="QStQpXdv9vN2x9fnhd2qWw==" spinCount="100000" sheet="1" objects="1" scenarios="1"/>
  <mergeCells count="15">
    <mergeCell ref="D59:E59"/>
    <mergeCell ref="C4:D4"/>
    <mergeCell ref="C5:D5"/>
    <mergeCell ref="C6:D6"/>
    <mergeCell ref="M7:N7"/>
    <mergeCell ref="M8:N8"/>
    <mergeCell ref="C58:D58"/>
    <mergeCell ref="C1:D1"/>
    <mergeCell ref="C2:D2"/>
    <mergeCell ref="C3:D3"/>
    <mergeCell ref="M5:N5"/>
    <mergeCell ref="M6:N6"/>
    <mergeCell ref="M2:N2"/>
    <mergeCell ref="M3:N3"/>
    <mergeCell ref="M4:N4"/>
  </mergeCells>
  <conditionalFormatting sqref="O11:O32 O35:O54">
    <cfRule type="cellIs" dxfId="1" priority="1" operator="greaterThan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8"/>
  <sheetViews>
    <sheetView tabSelected="1" zoomScale="89" zoomScaleNormal="85" workbookViewId="0">
      <selection activeCell="K8" sqref="K8"/>
    </sheetView>
  </sheetViews>
  <sheetFormatPr baseColWidth="10" defaultColWidth="11.42578125" defaultRowHeight="15" x14ac:dyDescent="0.25"/>
  <cols>
    <col min="1" max="1" width="11.42578125" style="2"/>
    <col min="2" max="2" width="14.85546875" style="2" customWidth="1"/>
    <col min="3" max="3" width="14.42578125" style="2" customWidth="1"/>
    <col min="4" max="4" width="11.42578125" style="2"/>
    <col min="5" max="5" width="15.42578125" style="2" customWidth="1"/>
    <col min="6" max="8" width="11.42578125" style="2"/>
    <col min="9" max="9" width="33.28515625" style="2" customWidth="1"/>
    <col min="10" max="16384" width="11.42578125" style="2"/>
  </cols>
  <sheetData>
    <row r="1" spans="1:17" x14ac:dyDescent="0.25">
      <c r="A1" s="64" t="s">
        <v>24</v>
      </c>
      <c r="B1" s="349"/>
      <c r="C1" s="349"/>
      <c r="D1" s="1"/>
      <c r="E1" s="1"/>
      <c r="F1" s="1"/>
      <c r="G1" s="1"/>
      <c r="H1" s="1"/>
    </row>
    <row r="2" spans="1:17" x14ac:dyDescent="0.25">
      <c r="A2" s="64" t="s">
        <v>26</v>
      </c>
      <c r="B2" s="365"/>
      <c r="C2" s="365"/>
      <c r="D2" s="1"/>
      <c r="E2" s="1"/>
      <c r="F2" s="1"/>
      <c r="G2" s="1"/>
      <c r="H2" s="1"/>
    </row>
    <row r="3" spans="1:17" x14ac:dyDescent="0.25">
      <c r="A3" s="64" t="s">
        <v>28</v>
      </c>
      <c r="B3" s="365"/>
      <c r="C3" s="365"/>
      <c r="D3" s="1"/>
      <c r="E3" s="1"/>
      <c r="F3" s="1"/>
      <c r="G3" s="1"/>
      <c r="H3" s="1"/>
    </row>
    <row r="4" spans="1:17" x14ac:dyDescent="0.25">
      <c r="D4" s="1"/>
      <c r="E4" s="1"/>
      <c r="F4" s="1"/>
      <c r="G4" s="1"/>
      <c r="H4" s="1"/>
    </row>
    <row r="5" spans="1:17" ht="19.5" thickBot="1" x14ac:dyDescent="0.35">
      <c r="B5" s="1"/>
      <c r="D5" s="1"/>
      <c r="E5" s="1"/>
      <c r="F5" s="1"/>
      <c r="G5" s="1"/>
      <c r="H5" s="1"/>
      <c r="I5" s="39" t="s">
        <v>113</v>
      </c>
      <c r="J5" s="335" t="s">
        <v>112</v>
      </c>
      <c r="M5" s="84"/>
      <c r="N5" s="84"/>
    </row>
    <row r="6" spans="1:17" ht="15.75" x14ac:dyDescent="0.25">
      <c r="D6" s="1"/>
      <c r="E6" s="11"/>
      <c r="F6" s="164"/>
      <c r="G6" s="1"/>
      <c r="H6" s="1"/>
      <c r="I6" s="318" t="s">
        <v>63</v>
      </c>
      <c r="J6" s="76">
        <f>mo!O11+di!O11+mi!O11+do!O11+fr!O11+sa!O11+so!O11</f>
        <v>2.5</v>
      </c>
      <c r="K6" s="2" t="s">
        <v>141</v>
      </c>
      <c r="L6" s="1"/>
      <c r="M6" s="1"/>
      <c r="N6" s="1"/>
      <c r="O6" s="1"/>
      <c r="P6" s="1"/>
      <c r="Q6" s="1"/>
    </row>
    <row r="7" spans="1:17" ht="15.75" x14ac:dyDescent="0.25">
      <c r="A7" s="2" t="s">
        <v>207</v>
      </c>
      <c r="C7" s="40">
        <f>mo!B4</f>
        <v>0</v>
      </c>
      <c r="D7" s="1"/>
      <c r="E7" s="11"/>
      <c r="F7" s="164"/>
      <c r="G7" s="1"/>
      <c r="H7" s="1"/>
      <c r="I7" s="331" t="s">
        <v>30</v>
      </c>
      <c r="J7" s="76">
        <f>mo!O12+di!O12+mi!O12+do!O12+fr!O12+sa!O12+so!O12</f>
        <v>0</v>
      </c>
      <c r="K7" s="2" t="s">
        <v>141</v>
      </c>
      <c r="L7" s="1"/>
      <c r="M7" s="95"/>
      <c r="N7" s="1"/>
      <c r="O7" s="1"/>
      <c r="P7" s="1"/>
      <c r="Q7" s="1"/>
    </row>
    <row r="8" spans="1:17" ht="15.75" x14ac:dyDescent="0.25">
      <c r="C8" s="40"/>
      <c r="D8" s="1"/>
      <c r="E8" s="11"/>
      <c r="F8" s="164"/>
      <c r="G8" s="1"/>
      <c r="H8" s="1"/>
      <c r="I8" s="330" t="s">
        <v>83</v>
      </c>
      <c r="J8" s="41">
        <f>mo!O13+di!O13+mi!O13+do!O13+fr!O13+sa!O13+so!O13</f>
        <v>0</v>
      </c>
      <c r="K8" s="2" t="s">
        <v>180</v>
      </c>
      <c r="L8" s="1"/>
      <c r="M8" s="95"/>
      <c r="N8" s="1"/>
      <c r="O8" s="1"/>
      <c r="P8" s="1"/>
      <c r="Q8" s="1"/>
    </row>
    <row r="9" spans="1:17" ht="15.75" x14ac:dyDescent="0.25">
      <c r="A9" s="2" t="s">
        <v>125</v>
      </c>
      <c r="B9" s="75"/>
      <c r="C9" s="40">
        <f>mo!F1+di!F1+mi!F1+do!F1+fr!F1+sa!F1+so!F1</f>
        <v>15.5</v>
      </c>
      <c r="D9" s="1"/>
      <c r="E9" s="161"/>
      <c r="F9" s="163"/>
      <c r="G9" s="1"/>
      <c r="H9" s="1"/>
      <c r="I9" s="330" t="s">
        <v>84</v>
      </c>
      <c r="J9" s="41">
        <f>mo!O14+di!O14+mi!O14+do!O14+fr!O14+sa!O14+so!O14</f>
        <v>0</v>
      </c>
      <c r="K9" s="2" t="s">
        <v>180</v>
      </c>
      <c r="L9" s="1"/>
      <c r="M9" s="95"/>
      <c r="N9" s="1"/>
      <c r="O9" s="1"/>
      <c r="P9" s="1"/>
      <c r="Q9" s="1"/>
    </row>
    <row r="10" spans="1:17" ht="15.75" x14ac:dyDescent="0.25">
      <c r="C10" s="40"/>
      <c r="D10" s="1"/>
      <c r="G10" s="1"/>
      <c r="H10" s="1"/>
      <c r="I10" s="330" t="s">
        <v>85</v>
      </c>
      <c r="J10" s="76">
        <f>mo!O15+di!O15+mi!O15+do!O15+fr!O15+sa!O15+so!O15</f>
        <v>0</v>
      </c>
      <c r="K10" s="2" t="s">
        <v>141</v>
      </c>
      <c r="L10" s="1"/>
      <c r="M10" s="1"/>
      <c r="N10" s="1"/>
      <c r="O10" s="1"/>
      <c r="P10" s="1"/>
      <c r="Q10" s="1"/>
    </row>
    <row r="11" spans="1:17" ht="15.75" x14ac:dyDescent="0.25">
      <c r="A11" s="366" t="s">
        <v>208</v>
      </c>
      <c r="B11" s="366"/>
      <c r="C11" s="40">
        <f>mo!F2+di!F2+mi!F2+do!F2+fr!F2+sa!F2+so!F2</f>
        <v>0</v>
      </c>
      <c r="D11" s="1"/>
      <c r="E11" s="1"/>
      <c r="F11" s="1"/>
      <c r="G11" s="1"/>
      <c r="H11" s="1"/>
      <c r="I11" s="330" t="s">
        <v>92</v>
      </c>
      <c r="J11" s="76">
        <f>mo!O16+di!O16+mi!O16+do!O16+fr!O16+sa!O16+so!O16</f>
        <v>0</v>
      </c>
      <c r="K11" s="2" t="s">
        <v>141</v>
      </c>
      <c r="L11" s="1"/>
      <c r="M11" s="1"/>
      <c r="N11" s="1"/>
      <c r="O11" s="1"/>
      <c r="P11" s="1"/>
      <c r="Q11" s="1"/>
    </row>
    <row r="12" spans="1:17" ht="16.5" thickBot="1" x14ac:dyDescent="0.3">
      <c r="A12" s="78"/>
      <c r="B12" s="78"/>
      <c r="C12" s="183"/>
      <c r="D12" s="1"/>
      <c r="E12" s="1"/>
      <c r="F12" s="1"/>
      <c r="G12" s="1"/>
      <c r="H12" s="1"/>
      <c r="I12" s="330" t="s">
        <v>86</v>
      </c>
      <c r="J12" s="76">
        <f>mo!O17+di!O17+mi!O17+do!O17+fr!O17+sa!O17+so!O17</f>
        <v>0</v>
      </c>
      <c r="K12" s="2" t="s">
        <v>141</v>
      </c>
      <c r="L12" s="1"/>
      <c r="M12" s="1"/>
      <c r="N12" s="1"/>
      <c r="O12" s="1"/>
      <c r="P12" s="1"/>
      <c r="Q12" s="1"/>
    </row>
    <row r="13" spans="1:17" ht="15.75" x14ac:dyDescent="0.25">
      <c r="A13" s="18" t="s">
        <v>209</v>
      </c>
      <c r="B13" s="5"/>
      <c r="C13" s="182">
        <f>C9+C11</f>
        <v>15.5</v>
      </c>
      <c r="D13" s="1"/>
      <c r="G13" s="1"/>
      <c r="H13" s="1"/>
      <c r="I13" s="330" t="s">
        <v>89</v>
      </c>
      <c r="J13" s="41">
        <f>mo!O18+di!O18+mi!O18+do!O18+fr!O18+sa!O18+so!O18</f>
        <v>0</v>
      </c>
      <c r="K13" s="2" t="s">
        <v>180</v>
      </c>
      <c r="L13" s="1"/>
      <c r="M13" s="1"/>
      <c r="N13" s="1"/>
      <c r="O13" s="1"/>
      <c r="P13" s="1"/>
      <c r="Q13" s="1"/>
    </row>
    <row r="14" spans="1:17" ht="15.75" x14ac:dyDescent="0.25">
      <c r="A14" s="11"/>
      <c r="C14" s="40"/>
      <c r="D14" s="1"/>
      <c r="E14" s="1"/>
      <c r="F14" s="1"/>
      <c r="G14" s="1"/>
      <c r="H14" s="1"/>
      <c r="I14" s="330" t="s">
        <v>96</v>
      </c>
      <c r="J14" s="76">
        <f>mo!O19+di!O19+mi!O19+do!O19+fr!O19+sa!O19+so!O19</f>
        <v>0</v>
      </c>
      <c r="K14" s="2" t="s">
        <v>141</v>
      </c>
      <c r="L14" s="1"/>
      <c r="M14" s="1"/>
      <c r="N14" s="1"/>
      <c r="O14" s="1"/>
      <c r="P14" s="1"/>
      <c r="Q14" s="1"/>
    </row>
    <row r="15" spans="1:17" ht="15.75" x14ac:dyDescent="0.25">
      <c r="A15" s="2" t="s">
        <v>210</v>
      </c>
      <c r="C15" s="182">
        <f>C7+C13</f>
        <v>15.5</v>
      </c>
      <c r="D15" s="1"/>
      <c r="E15" s="1"/>
      <c r="F15" s="1"/>
      <c r="G15" s="1"/>
      <c r="H15" s="1"/>
      <c r="I15" s="330" t="s">
        <v>93</v>
      </c>
      <c r="J15" s="41">
        <f>mo!O20+di!O20+mi!O20+do!O20+fr!O20+sa!O20+so!O20</f>
        <v>0</v>
      </c>
      <c r="K15" s="2" t="s">
        <v>142</v>
      </c>
      <c r="L15" s="1"/>
      <c r="M15" s="1"/>
      <c r="N15" s="1"/>
      <c r="O15" s="1"/>
      <c r="P15" s="1"/>
      <c r="Q15" s="1"/>
    </row>
    <row r="16" spans="1:17" ht="15.75" x14ac:dyDescent="0.25">
      <c r="C16" s="40"/>
      <c r="D16" s="1"/>
      <c r="E16" s="1"/>
      <c r="F16" s="1"/>
      <c r="G16" s="1"/>
      <c r="H16" s="1"/>
      <c r="I16" s="330" t="s">
        <v>218</v>
      </c>
      <c r="J16" s="41">
        <f>mo!O21+di!O21+mi!O21+do!O21+fr!O21+sa!O21+so!O21</f>
        <v>0</v>
      </c>
      <c r="K16" s="2" t="s">
        <v>137</v>
      </c>
      <c r="L16" s="1"/>
      <c r="M16" s="1"/>
      <c r="N16" s="1"/>
      <c r="O16" s="1"/>
      <c r="P16" s="1"/>
      <c r="Q16" s="1"/>
    </row>
    <row r="17" spans="1:17" ht="15.75" x14ac:dyDescent="0.25">
      <c r="C17" s="40"/>
      <c r="D17" s="1"/>
      <c r="E17" s="1"/>
      <c r="F17" s="1"/>
      <c r="G17" s="1"/>
      <c r="H17" s="1"/>
      <c r="I17" s="330" t="s">
        <v>98</v>
      </c>
      <c r="J17" s="76">
        <f>mo!O22+di!O22+mi!O22+do!O22+fr!O22+sa!O22+so!O22</f>
        <v>0</v>
      </c>
      <c r="K17" s="2" t="s">
        <v>141</v>
      </c>
      <c r="L17" s="1"/>
      <c r="M17" s="1"/>
      <c r="N17" s="1"/>
      <c r="O17" s="1"/>
      <c r="P17" s="1"/>
      <c r="Q17" s="1"/>
    </row>
    <row r="18" spans="1:17" ht="15.75" x14ac:dyDescent="0.25">
      <c r="D18" s="1"/>
      <c r="E18" s="1"/>
      <c r="F18" s="1"/>
      <c r="G18" s="1"/>
      <c r="H18" s="1"/>
      <c r="I18" s="330" t="s">
        <v>100</v>
      </c>
      <c r="J18" s="41">
        <f>mo!O23+di!O23+mi!O23+do!O23+fr!O23+sa!O23+so!O23</f>
        <v>0</v>
      </c>
      <c r="K18" s="2" t="s">
        <v>180</v>
      </c>
      <c r="L18" s="4"/>
      <c r="M18" s="1"/>
      <c r="N18" s="1"/>
      <c r="O18" s="1"/>
      <c r="P18" s="1"/>
      <c r="Q18" s="1"/>
    </row>
    <row r="19" spans="1:17" ht="15.75" x14ac:dyDescent="0.25">
      <c r="C19" s="40"/>
      <c r="D19" s="1"/>
      <c r="E19" s="1"/>
      <c r="F19" s="1"/>
      <c r="G19" s="1"/>
      <c r="H19" s="1"/>
      <c r="I19" s="330" t="s">
        <v>101</v>
      </c>
      <c r="J19" s="41">
        <f>mo!O24+di!O24+mi!O24+do!O24+fr!O24+sa!O24+so!O24</f>
        <v>0</v>
      </c>
      <c r="K19" s="2" t="s">
        <v>180</v>
      </c>
      <c r="L19" s="1"/>
      <c r="M19" s="1"/>
      <c r="N19" s="1"/>
      <c r="O19" s="1"/>
      <c r="P19" s="1"/>
      <c r="Q19" s="1"/>
    </row>
    <row r="20" spans="1:17" ht="15.75" x14ac:dyDescent="0.25">
      <c r="B20" s="18"/>
      <c r="C20" s="184"/>
      <c r="D20" s="1"/>
      <c r="E20" s="1"/>
      <c r="F20" s="1"/>
      <c r="G20" s="1"/>
      <c r="H20" s="1"/>
      <c r="I20" s="330" t="s">
        <v>102</v>
      </c>
      <c r="J20" s="41">
        <f>mo!O25+di!O25+mi!O25+do!O25+fr!O25+sa!O25+so!O25</f>
        <v>0</v>
      </c>
      <c r="K20" s="2" t="s">
        <v>180</v>
      </c>
      <c r="L20" s="1"/>
      <c r="M20" s="1"/>
      <c r="N20" s="1"/>
      <c r="O20" s="1"/>
      <c r="P20" s="1"/>
      <c r="Q20" s="1"/>
    </row>
    <row r="21" spans="1:17" ht="15.75" x14ac:dyDescent="0.25">
      <c r="C21" s="40"/>
      <c r="D21" s="1"/>
      <c r="E21" s="1"/>
      <c r="F21" s="1"/>
      <c r="G21" s="1"/>
      <c r="H21" s="1"/>
      <c r="I21" s="330" t="s">
        <v>103</v>
      </c>
      <c r="J21" s="76">
        <f>mo!O26+di!O26+mi!O26+do!O26+fr!O26+sa!O26+so!O26</f>
        <v>0</v>
      </c>
      <c r="K21" s="2" t="s">
        <v>141</v>
      </c>
      <c r="L21" s="1"/>
      <c r="M21" s="1"/>
      <c r="N21" s="1"/>
      <c r="O21" s="1"/>
      <c r="P21" s="1"/>
      <c r="Q21" s="1"/>
    </row>
    <row r="22" spans="1:17" ht="16.5" customHeight="1" x14ac:dyDescent="0.25">
      <c r="A22" s="2" t="s">
        <v>48</v>
      </c>
      <c r="C22" s="40">
        <f>mo!B8+di!B8+mi!B8+do!B8+fr!B8+sa!B8+so!B8</f>
        <v>0</v>
      </c>
      <c r="D22" s="1"/>
      <c r="E22" s="1"/>
      <c r="F22" s="1"/>
      <c r="G22" s="1"/>
      <c r="H22" s="1"/>
      <c r="I22" s="58" t="s">
        <v>206</v>
      </c>
      <c r="J22" s="76">
        <f>mo!O27+di!O27+mi!O27+do!O27+fr!O27+sa!O27+so!O27</f>
        <v>0</v>
      </c>
      <c r="K22" s="2" t="s">
        <v>141</v>
      </c>
      <c r="L22" s="1"/>
      <c r="M22" s="1"/>
      <c r="N22" s="1"/>
      <c r="O22" s="1"/>
      <c r="P22" s="1"/>
      <c r="Q22" s="1"/>
    </row>
    <row r="23" spans="1:17" ht="15.75" x14ac:dyDescent="0.25">
      <c r="C23" s="40"/>
      <c r="D23" s="1"/>
      <c r="E23" s="1"/>
      <c r="F23" s="1"/>
      <c r="G23" s="1"/>
      <c r="H23" s="1"/>
      <c r="I23" s="49" t="s">
        <v>205</v>
      </c>
      <c r="J23" s="76">
        <f>mo!O28+di!O28+mi!O28+do!O28+fr!O28+sa!O28+so!O28</f>
        <v>0</v>
      </c>
      <c r="K23" s="2" t="s">
        <v>180</v>
      </c>
      <c r="L23" s="1"/>
      <c r="M23" s="1"/>
      <c r="N23" s="1"/>
      <c r="O23" s="1"/>
      <c r="P23" s="1"/>
      <c r="Q23" s="1"/>
    </row>
    <row r="24" spans="1:17" ht="15.75" x14ac:dyDescent="0.25">
      <c r="A24" s="2" t="s">
        <v>43</v>
      </c>
      <c r="C24" s="40">
        <f>mo!F4+di!F4+mi!F4+do!F4+fr!F4+sa!F4+so!F4</f>
        <v>0</v>
      </c>
      <c r="D24" s="1"/>
      <c r="E24" s="1"/>
      <c r="F24" s="1"/>
      <c r="G24" s="1"/>
      <c r="H24" s="1"/>
      <c r="I24" s="49" t="s">
        <v>107</v>
      </c>
      <c r="J24" s="41">
        <f>mo!O29+di!O29+mi!O29+do!O29+fr!O29+sa!O29+so!O29</f>
        <v>0</v>
      </c>
      <c r="K24" s="2" t="s">
        <v>141</v>
      </c>
      <c r="L24" s="1"/>
      <c r="M24" s="1"/>
      <c r="N24" s="1"/>
      <c r="O24" s="1"/>
      <c r="P24" s="1"/>
      <c r="Q24" s="1"/>
    </row>
    <row r="25" spans="1:17" ht="15.75" x14ac:dyDescent="0.25">
      <c r="C25" s="40"/>
      <c r="D25" s="1"/>
      <c r="E25" s="1"/>
      <c r="F25" s="1"/>
      <c r="G25" s="1"/>
      <c r="H25" s="1"/>
      <c r="I25" s="49" t="s">
        <v>80</v>
      </c>
      <c r="J25" s="76">
        <f>mo!O30+di!O30+mi!O30+do!O30+fr!O30+sa!O30+so!O30</f>
        <v>0</v>
      </c>
      <c r="K25" s="2" t="s">
        <v>140</v>
      </c>
      <c r="L25" s="1"/>
      <c r="M25" s="1"/>
      <c r="N25" s="1"/>
      <c r="O25" s="1"/>
      <c r="P25" s="1"/>
      <c r="Q25" s="1"/>
    </row>
    <row r="26" spans="1:17" ht="15.75" x14ac:dyDescent="0.25">
      <c r="A26" s="2" t="s">
        <v>44</v>
      </c>
      <c r="C26" s="164">
        <v>240</v>
      </c>
      <c r="D26" s="163"/>
      <c r="E26" s="161"/>
      <c r="F26" s="1"/>
      <c r="G26" s="1"/>
      <c r="H26" s="1"/>
      <c r="I26" s="49" t="s">
        <v>53</v>
      </c>
      <c r="J26" s="76">
        <f>mo!O31+di!O31+mi!O31+do!O31+fr!O31+sa!O31+so!O31</f>
        <v>0</v>
      </c>
      <c r="K26" s="2" t="s">
        <v>140</v>
      </c>
      <c r="L26" s="1"/>
      <c r="M26" s="1"/>
      <c r="N26" s="1"/>
      <c r="O26" s="1"/>
      <c r="P26" s="1"/>
      <c r="Q26" s="1"/>
    </row>
    <row r="27" spans="1:17" ht="15.75" x14ac:dyDescent="0.25">
      <c r="A27" s="2" t="s">
        <v>46</v>
      </c>
      <c r="C27" s="163"/>
      <c r="D27" s="165">
        <f>C26+C27</f>
        <v>240</v>
      </c>
      <c r="E27" s="162"/>
      <c r="F27" s="1"/>
      <c r="G27" s="1"/>
      <c r="H27" s="1"/>
      <c r="I27" s="49" t="s">
        <v>54</v>
      </c>
      <c r="J27" s="76">
        <f>mo!O32+di!O32+mi!O32+do!O32+fr!O32+sa!O32+so!O32</f>
        <v>0</v>
      </c>
      <c r="K27" s="2" t="s">
        <v>140</v>
      </c>
      <c r="L27" s="1"/>
      <c r="M27" s="1"/>
      <c r="N27" s="1"/>
      <c r="O27" s="1"/>
      <c r="P27" s="1"/>
      <c r="Q27" s="1"/>
    </row>
    <row r="28" spans="1:17" ht="16.5" thickBot="1" x14ac:dyDescent="0.3">
      <c r="C28" s="40"/>
      <c r="D28" s="1"/>
      <c r="E28" s="1"/>
      <c r="F28" s="1"/>
      <c r="G28" s="1"/>
      <c r="H28" s="1"/>
      <c r="I28" s="49" t="s">
        <v>297</v>
      </c>
      <c r="J28" s="76">
        <f>mo!O33+di!O33+mi!O33+do!O33+fr!O33+sa!O33+so!O33</f>
        <v>0</v>
      </c>
      <c r="K28" s="2" t="s">
        <v>140</v>
      </c>
      <c r="L28" s="1"/>
      <c r="M28" s="1"/>
      <c r="N28" s="1"/>
      <c r="O28" s="1"/>
      <c r="P28" s="1"/>
      <c r="Q28" s="1"/>
    </row>
    <row r="29" spans="1:17" ht="16.5" thickBot="1" x14ac:dyDescent="0.3">
      <c r="A29" s="2" t="s">
        <v>45</v>
      </c>
      <c r="C29" s="40">
        <v>230</v>
      </c>
      <c r="D29" s="363"/>
      <c r="E29" s="364"/>
      <c r="F29" s="1"/>
      <c r="G29" s="1"/>
      <c r="H29" s="1"/>
      <c r="I29" s="49" t="s">
        <v>298</v>
      </c>
      <c r="J29" s="76">
        <f>mo!O34+di!O34+mi!O34+do!O34+fr!O34+sa!O34+so!O34</f>
        <v>0</v>
      </c>
      <c r="K29" s="2" t="s">
        <v>140</v>
      </c>
      <c r="L29" s="1"/>
      <c r="M29" s="1"/>
      <c r="N29" s="1"/>
      <c r="O29" s="1"/>
      <c r="P29" s="1"/>
      <c r="Q29" s="1"/>
    </row>
    <row r="30" spans="1:17" ht="15.75" x14ac:dyDescent="0.25">
      <c r="C30" s="40"/>
      <c r="D30" s="1"/>
      <c r="E30" s="4"/>
      <c r="F30" s="1"/>
      <c r="G30" s="1"/>
      <c r="H30" s="1"/>
      <c r="I30" s="330" t="s">
        <v>117</v>
      </c>
      <c r="J30" s="41">
        <f>mo!O35+di!O35+mi!O35+do!O35+fr!O35+sa!O35+so!O35</f>
        <v>0</v>
      </c>
      <c r="L30" s="1"/>
      <c r="M30" s="1"/>
      <c r="N30" s="1"/>
      <c r="O30" s="1"/>
      <c r="P30" s="1"/>
      <c r="Q30" s="1"/>
    </row>
    <row r="31" spans="1:17" ht="16.5" thickBot="1" x14ac:dyDescent="0.3">
      <c r="A31" s="77" t="s">
        <v>47</v>
      </c>
      <c r="B31" s="78"/>
      <c r="C31" s="79">
        <f>SUM(C22:C29)</f>
        <v>470</v>
      </c>
      <c r="D31" s="1"/>
      <c r="E31" s="1"/>
      <c r="F31" s="1"/>
      <c r="G31" s="1"/>
      <c r="H31" s="1"/>
      <c r="I31" s="49" t="s">
        <v>149</v>
      </c>
      <c r="J31" s="41">
        <f>mo!O36+di!O36+mi!O36+do!O36+fr!O36+sa!O36+so!O36</f>
        <v>0</v>
      </c>
      <c r="K31" s="2" t="s">
        <v>217</v>
      </c>
      <c r="L31" s="1"/>
      <c r="M31" s="1"/>
      <c r="N31" s="1"/>
      <c r="O31" s="1"/>
      <c r="P31" s="1"/>
      <c r="Q31" s="1"/>
    </row>
    <row r="32" spans="1:17" ht="15.75" x14ac:dyDescent="0.25">
      <c r="C32" s="40"/>
      <c r="D32" s="1"/>
      <c r="E32" s="1"/>
      <c r="F32" s="1"/>
      <c r="G32" s="1"/>
      <c r="H32" s="1"/>
      <c r="I32" s="49" t="s">
        <v>213</v>
      </c>
      <c r="J32" s="76">
        <f>mo!O37+di!O37+mi!O37+do!O37+fr!O37+sa!O37+so!O37</f>
        <v>0</v>
      </c>
      <c r="K32" s="2" t="s">
        <v>141</v>
      </c>
      <c r="L32" s="1"/>
      <c r="M32" s="1"/>
      <c r="N32" s="1"/>
      <c r="O32" s="1"/>
      <c r="P32" s="1"/>
      <c r="Q32" s="1"/>
    </row>
    <row r="33" spans="1:17" ht="16.5" thickBot="1" x14ac:dyDescent="0.3">
      <c r="A33" s="80" t="s">
        <v>49</v>
      </c>
      <c r="B33" s="81"/>
      <c r="C33" s="82">
        <f>C15-C31</f>
        <v>-454.5</v>
      </c>
      <c r="D33" s="1"/>
      <c r="E33" s="1"/>
      <c r="F33" s="1"/>
      <c r="G33" s="1"/>
      <c r="H33" s="1"/>
      <c r="I33" s="49" t="s">
        <v>294</v>
      </c>
      <c r="J33" s="76">
        <f>mo!O38+di!O38+mi!O38+do!O38+fr!O38+sa!O38+so!O38</f>
        <v>0</v>
      </c>
      <c r="L33" s="1"/>
      <c r="M33" s="1"/>
      <c r="N33" s="1"/>
      <c r="O33" s="1"/>
      <c r="P33" s="1"/>
      <c r="Q33" s="1"/>
    </row>
    <row r="34" spans="1:17" ht="16.5" thickTop="1" x14ac:dyDescent="0.25">
      <c r="C34" s="40"/>
      <c r="D34" s="1"/>
      <c r="E34" s="1"/>
      <c r="F34" s="1"/>
      <c r="G34" s="1"/>
      <c r="H34" s="1"/>
      <c r="I34" s="49" t="s">
        <v>295</v>
      </c>
      <c r="J34" s="76">
        <f>mo!O39+di!O39+mi!O39+do!O39+fr!O39+sa!O39+so!O39</f>
        <v>0</v>
      </c>
      <c r="L34" s="1"/>
      <c r="M34" s="1"/>
      <c r="N34" s="1"/>
      <c r="O34" s="1"/>
      <c r="P34" s="1"/>
      <c r="Q34" s="1"/>
    </row>
    <row r="35" spans="1:17" ht="21" x14ac:dyDescent="0.35">
      <c r="A35" s="96" t="s">
        <v>126</v>
      </c>
      <c r="B35" s="96"/>
      <c r="C35" s="97"/>
      <c r="D35" s="4"/>
      <c r="E35" s="1"/>
      <c r="F35" s="1"/>
      <c r="G35" s="1"/>
      <c r="H35" s="1"/>
      <c r="I35" s="49" t="s">
        <v>214</v>
      </c>
      <c r="J35" s="76">
        <f>mo!O40+di!O40+mi!O40+do!O40+fr!O40+sa!O40+so!O40</f>
        <v>0</v>
      </c>
      <c r="K35" s="2" t="s">
        <v>139</v>
      </c>
      <c r="L35" s="1"/>
      <c r="M35" s="1"/>
      <c r="N35" s="1"/>
      <c r="O35" s="1"/>
      <c r="P35" s="1"/>
      <c r="Q35" s="1"/>
    </row>
    <row r="36" spans="1:17" ht="21" x14ac:dyDescent="0.35">
      <c r="A36" s="96"/>
      <c r="B36" s="96"/>
      <c r="C36" s="97"/>
      <c r="D36" s="4"/>
      <c r="E36" s="1"/>
      <c r="F36" s="1"/>
      <c r="G36" s="1"/>
      <c r="H36" s="1"/>
      <c r="I36" s="49" t="s">
        <v>215</v>
      </c>
      <c r="J36" s="76">
        <f>mo!O41+di!O41+mi!O41+do!O41+fr!O41+sa!O41+so!O41</f>
        <v>0</v>
      </c>
      <c r="K36" s="2" t="s">
        <v>217</v>
      </c>
      <c r="L36" s="1"/>
      <c r="M36" s="1"/>
      <c r="N36" s="1"/>
      <c r="O36" s="1"/>
      <c r="P36" s="1"/>
      <c r="Q36" s="1"/>
    </row>
    <row r="37" spans="1:17" ht="15.75" x14ac:dyDescent="0.25">
      <c r="C37" s="40"/>
      <c r="D37" s="1"/>
      <c r="E37" s="1"/>
      <c r="F37" s="1"/>
      <c r="G37" s="1"/>
      <c r="H37" s="1"/>
      <c r="I37" s="49" t="s">
        <v>216</v>
      </c>
      <c r="J37" s="76">
        <f>mo!O42+di!O42+mi!O42+do!O42+fr!O42+sa!O42+so!O42</f>
        <v>0</v>
      </c>
      <c r="K37" s="2" t="s">
        <v>217</v>
      </c>
      <c r="L37" s="1"/>
      <c r="M37" s="1"/>
      <c r="N37" s="1"/>
      <c r="O37" s="1"/>
      <c r="P37" s="1"/>
      <c r="Q37" s="1"/>
    </row>
    <row r="38" spans="1:17" ht="15.75" x14ac:dyDescent="0.25">
      <c r="I38" s="49" t="s">
        <v>305</v>
      </c>
      <c r="J38" s="76">
        <f>mo!O43+di!O43+mi!O43+do!O43+fr!O43+sa!O43+so!O43</f>
        <v>0</v>
      </c>
      <c r="K38" s="2" t="s">
        <v>137</v>
      </c>
      <c r="L38" s="1"/>
      <c r="M38" s="1"/>
      <c r="N38" s="1"/>
      <c r="O38" s="1"/>
      <c r="P38" s="1"/>
      <c r="Q38" s="1"/>
    </row>
    <row r="39" spans="1:17" ht="15.75" x14ac:dyDescent="0.25">
      <c r="I39" s="2" t="s">
        <v>310</v>
      </c>
      <c r="J39" s="76">
        <f>mo!O44+di!O44+mi!O44+do!O44+fr!O44+sa!O44+so!O44</f>
        <v>0</v>
      </c>
      <c r="K39" s="2" t="s">
        <v>141</v>
      </c>
      <c r="L39" s="1"/>
      <c r="M39" s="1"/>
      <c r="N39" s="1"/>
      <c r="O39" s="1"/>
      <c r="P39" s="1"/>
      <c r="Q39" s="1"/>
    </row>
    <row r="40" spans="1:17" ht="15.75" x14ac:dyDescent="0.25">
      <c r="I40" s="332" t="s">
        <v>311</v>
      </c>
      <c r="J40" s="76">
        <f>mo!O45+di!O45+mi!O45+do!O45+fr!O45+sa!O45+so!O45</f>
        <v>0</v>
      </c>
      <c r="K40" s="2" t="s">
        <v>141</v>
      </c>
      <c r="L40" s="1"/>
      <c r="M40" s="1"/>
      <c r="N40" s="1"/>
      <c r="O40" s="1"/>
      <c r="P40" s="1"/>
      <c r="Q40" s="1"/>
    </row>
    <row r="41" spans="1:17" ht="15.75" x14ac:dyDescent="0.25">
      <c r="I41" s="2" t="s">
        <v>313</v>
      </c>
      <c r="J41" s="76">
        <f>mo!O46+di!O46+mi!O46+do!O46+fr!O46+sa!O46+so!O46</f>
        <v>0</v>
      </c>
    </row>
    <row r="42" spans="1:17" ht="15.75" x14ac:dyDescent="0.25">
      <c r="I42" s="2" t="s">
        <v>121</v>
      </c>
      <c r="J42" s="76">
        <f>mo!O47+di!O47+mi!O47+do!O47+fr!O47+sa!O47+so!O47</f>
        <v>0</v>
      </c>
      <c r="K42" s="2" t="s">
        <v>39</v>
      </c>
    </row>
    <row r="43" spans="1:17" ht="15.75" x14ac:dyDescent="0.25">
      <c r="I43" s="49" t="s">
        <v>122</v>
      </c>
      <c r="J43" s="76">
        <f>mo!O48+di!O48+mi!O49+do!O48+fr!O48+sa!O48+so!O48</f>
        <v>0</v>
      </c>
      <c r="K43" s="2" t="s">
        <v>39</v>
      </c>
    </row>
    <row r="44" spans="1:17" ht="15.75" x14ac:dyDescent="0.25">
      <c r="I44" s="49" t="s">
        <v>130</v>
      </c>
      <c r="J44" s="76">
        <f>mo!O49+di!O49+mi!O50+do!O49+fr!O49+sa!O49+so!O49</f>
        <v>0</v>
      </c>
      <c r="K44" s="2" t="s">
        <v>39</v>
      </c>
    </row>
    <row r="45" spans="1:17" ht="15.75" x14ac:dyDescent="0.25">
      <c r="I45" s="49" t="s">
        <v>123</v>
      </c>
      <c r="J45" s="76">
        <f>mo!O50+di!O50+mi!O50+do!O50+fr!O50+sa!O50+so!O50</f>
        <v>0</v>
      </c>
      <c r="K45" s="2" t="s">
        <v>39</v>
      </c>
    </row>
    <row r="46" spans="1:17" ht="15.75" x14ac:dyDescent="0.25">
      <c r="I46" s="2" t="s">
        <v>119</v>
      </c>
      <c r="J46" s="76">
        <f>mo!O51+di!O51+mi!O51+do!O51+fr!O51+sa!O51+so!O51</f>
        <v>0</v>
      </c>
      <c r="K46" s="2" t="s">
        <v>39</v>
      </c>
    </row>
    <row r="47" spans="1:17" ht="15.75" x14ac:dyDescent="0.25">
      <c r="I47" s="2" t="s">
        <v>120</v>
      </c>
      <c r="J47" s="76">
        <f>mo!O52+di!O52+mi!O52+do!O52+fr!O52+sa!O52+so!O52</f>
        <v>0</v>
      </c>
      <c r="K47" s="2" t="s">
        <v>39</v>
      </c>
    </row>
    <row r="48" spans="1:17" ht="15.75" x14ac:dyDescent="0.25">
      <c r="I48" s="2" t="s">
        <v>21</v>
      </c>
      <c r="J48" s="76">
        <f>mo!O53+di!O53+mi!O53+do!O53+fr!O53+sa!O53+so!O53</f>
        <v>0</v>
      </c>
      <c r="K48" s="2" t="s">
        <v>39</v>
      </c>
    </row>
    <row r="49" spans="9:11" ht="15.75" x14ac:dyDescent="0.25">
      <c r="I49" s="2" t="s">
        <v>197</v>
      </c>
      <c r="J49" s="76">
        <f>mo!O54+di!O54+mi!O54+do!O54+fr!O54+sa!O54+so!O54</f>
        <v>0</v>
      </c>
      <c r="K49" s="2" t="s">
        <v>138</v>
      </c>
    </row>
    <row r="50" spans="9:11" x14ac:dyDescent="0.25">
      <c r="I50" s="337" t="s">
        <v>268</v>
      </c>
      <c r="J50" s="2">
        <f>Platzgeb.Tennisbälle!C7</f>
        <v>0</v>
      </c>
      <c r="K50" s="2" t="s">
        <v>138</v>
      </c>
    </row>
    <row r="51" spans="9:11" x14ac:dyDescent="0.25">
      <c r="I51" s="337" t="s">
        <v>269</v>
      </c>
      <c r="J51" s="2">
        <f>Platzgeb.Tennisbälle!C8</f>
        <v>0</v>
      </c>
      <c r="K51" s="2" t="s">
        <v>138</v>
      </c>
    </row>
    <row r="52" spans="9:11" x14ac:dyDescent="0.25">
      <c r="I52" s="337" t="s">
        <v>287</v>
      </c>
      <c r="J52" s="2">
        <f>Platzgeb.Tennisbälle!C9</f>
        <v>0</v>
      </c>
      <c r="K52" s="2" t="s">
        <v>138</v>
      </c>
    </row>
    <row r="53" spans="9:11" x14ac:dyDescent="0.25">
      <c r="I53" s="337" t="s">
        <v>288</v>
      </c>
      <c r="J53" s="2">
        <f>Platzgeb.Tennisbälle!C10</f>
        <v>0</v>
      </c>
      <c r="K53" s="2" t="s">
        <v>39</v>
      </c>
    </row>
    <row r="54" spans="9:11" x14ac:dyDescent="0.25">
      <c r="I54" s="337" t="s">
        <v>270</v>
      </c>
      <c r="J54" s="2">
        <f>Platzgeb.Tennisbälle!C11</f>
        <v>0</v>
      </c>
      <c r="K54" s="2" t="s">
        <v>39</v>
      </c>
    </row>
    <row r="55" spans="9:11" x14ac:dyDescent="0.25">
      <c r="I55" s="337" t="s">
        <v>271</v>
      </c>
      <c r="J55" s="2">
        <f>Platzgeb.Tennisbälle!C12</f>
        <v>0</v>
      </c>
      <c r="K55" s="2" t="s">
        <v>139</v>
      </c>
    </row>
    <row r="56" spans="9:11" x14ac:dyDescent="0.25">
      <c r="I56" s="337" t="s">
        <v>124</v>
      </c>
      <c r="J56" s="2">
        <f>Platzgeb.Tennisbälle!C13</f>
        <v>0</v>
      </c>
      <c r="K56" s="2" t="s">
        <v>139</v>
      </c>
    </row>
    <row r="57" spans="9:11" x14ac:dyDescent="0.25">
      <c r="I57" s="337" t="s">
        <v>273</v>
      </c>
      <c r="J57" s="2">
        <f>Platzgeb.Tennisbälle!C14</f>
        <v>0</v>
      </c>
    </row>
    <row r="58" spans="9:11" x14ac:dyDescent="0.25">
      <c r="I58" s="338" t="s">
        <v>278</v>
      </c>
    </row>
  </sheetData>
  <mergeCells count="5">
    <mergeCell ref="D29:E29"/>
    <mergeCell ref="B1:C1"/>
    <mergeCell ref="B2:C2"/>
    <mergeCell ref="B3:C3"/>
    <mergeCell ref="A11:B11"/>
  </mergeCells>
  <conditionalFormatting sqref="J6:J49">
    <cfRule type="cellIs" dxfId="0" priority="1" operator="greaterThan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7"/>
  <sheetViews>
    <sheetView workbookViewId="0">
      <selection activeCell="B4" sqref="B4"/>
    </sheetView>
  </sheetViews>
  <sheetFormatPr baseColWidth="10" defaultColWidth="11.42578125" defaultRowHeight="12.75" x14ac:dyDescent="0.2"/>
  <cols>
    <col min="1" max="1" width="13.42578125" style="124" customWidth="1"/>
    <col min="2" max="2" width="22.5703125" style="125" customWidth="1"/>
    <col min="3" max="3" width="17.42578125" style="125" customWidth="1"/>
    <col min="4" max="4" width="7.28515625" style="125" customWidth="1"/>
    <col min="5" max="5" width="18.140625" style="125" customWidth="1"/>
    <col min="6" max="16384" width="11.42578125" style="125"/>
  </cols>
  <sheetData>
    <row r="1" spans="1:5" s="122" customFormat="1" ht="24" thickBot="1" x14ac:dyDescent="0.3">
      <c r="A1" s="367" t="s">
        <v>150</v>
      </c>
      <c r="B1" s="368"/>
      <c r="C1" s="368"/>
      <c r="D1" s="368"/>
      <c r="E1" s="369"/>
    </row>
    <row r="2" spans="1:5" s="122" customFormat="1" ht="23.25" x14ac:dyDescent="0.25">
      <c r="A2" s="123"/>
      <c r="B2" s="123"/>
      <c r="C2" s="123"/>
      <c r="D2" s="123"/>
      <c r="E2" s="123"/>
    </row>
    <row r="3" spans="1:5" x14ac:dyDescent="0.2">
      <c r="B3" s="124"/>
      <c r="C3" s="124"/>
      <c r="D3" s="124"/>
      <c r="E3" s="124"/>
    </row>
    <row r="4" spans="1:5" ht="15.75" x14ac:dyDescent="0.2">
      <c r="A4" s="126" t="s">
        <v>151</v>
      </c>
      <c r="B4" s="150">
        <f>mo!B3</f>
        <v>0</v>
      </c>
      <c r="C4" s="127"/>
      <c r="D4" s="124"/>
      <c r="E4" s="124"/>
    </row>
    <row r="5" spans="1:5" ht="15.75" x14ac:dyDescent="0.25">
      <c r="A5" s="128"/>
      <c r="B5" s="127"/>
      <c r="C5" s="127"/>
      <c r="D5" s="124"/>
      <c r="E5" s="124"/>
    </row>
    <row r="6" spans="1:5" ht="15.75" x14ac:dyDescent="0.25">
      <c r="A6" s="128"/>
      <c r="B6" s="127"/>
      <c r="C6" s="127"/>
      <c r="D6" s="124"/>
      <c r="E6" s="124"/>
    </row>
    <row r="7" spans="1:5" x14ac:dyDescent="0.2">
      <c r="B7" s="124"/>
      <c r="C7" s="124"/>
      <c r="D7" s="124"/>
      <c r="E7" s="124"/>
    </row>
    <row r="8" spans="1:5" s="129" customFormat="1" ht="15.75" x14ac:dyDescent="0.2">
      <c r="A8" s="370" t="s">
        <v>152</v>
      </c>
      <c r="B8" s="371"/>
      <c r="C8" s="127"/>
      <c r="D8" s="127"/>
      <c r="E8" s="127"/>
    </row>
    <row r="9" spans="1:5" s="129" customFormat="1" ht="15.75" x14ac:dyDescent="0.25">
      <c r="A9" s="130"/>
      <c r="B9" s="130"/>
      <c r="C9" s="127"/>
      <c r="D9" s="127"/>
      <c r="E9" s="127"/>
    </row>
    <row r="10" spans="1:5" x14ac:dyDescent="0.2">
      <c r="B10" s="124"/>
      <c r="C10" s="124"/>
      <c r="D10" s="124"/>
      <c r="E10" s="124"/>
    </row>
    <row r="11" spans="1:5" ht="15.75" x14ac:dyDescent="0.25">
      <c r="A11" s="131"/>
      <c r="B11" s="375">
        <f>mo!B2</f>
        <v>0</v>
      </c>
      <c r="C11" s="376"/>
      <c r="D11" s="124"/>
      <c r="E11" s="124"/>
    </row>
    <row r="12" spans="1:5" x14ac:dyDescent="0.2">
      <c r="A12" s="134" t="s">
        <v>153</v>
      </c>
      <c r="B12" s="153">
        <f>mo!B1</f>
        <v>0</v>
      </c>
      <c r="C12" s="154">
        <f>mo!B3</f>
        <v>0</v>
      </c>
      <c r="D12" s="135" t="s">
        <v>154</v>
      </c>
      <c r="E12" s="155">
        <f>so!B3</f>
        <v>0</v>
      </c>
    </row>
    <row r="13" spans="1:5" ht="15.75" x14ac:dyDescent="0.25">
      <c r="A13" s="130"/>
      <c r="B13" s="124"/>
      <c r="C13" s="124"/>
      <c r="D13" s="124"/>
      <c r="E13" s="124"/>
    </row>
    <row r="14" spans="1:5" ht="15.75" x14ac:dyDescent="0.25">
      <c r="A14" s="136" t="s">
        <v>155</v>
      </c>
      <c r="B14" s="132"/>
      <c r="C14" s="156">
        <f>Zusammenfass.!C26</f>
        <v>240</v>
      </c>
      <c r="D14" s="133"/>
      <c r="E14" s="124"/>
    </row>
    <row r="15" spans="1:5" s="140" customFormat="1" ht="15.75" x14ac:dyDescent="0.25">
      <c r="A15" s="128"/>
      <c r="B15" s="137" t="s">
        <v>156</v>
      </c>
      <c r="C15" s="156">
        <f>mo!F3+di!F3+mi!F3+do!F3+fr!F3+sa!F3+so!F3</f>
        <v>1.6</v>
      </c>
      <c r="D15" s="138"/>
      <c r="E15" s="139"/>
    </row>
    <row r="16" spans="1:5" s="140" customFormat="1" ht="15.75" x14ac:dyDescent="0.25">
      <c r="A16" s="139"/>
      <c r="B16" s="137" t="s">
        <v>40</v>
      </c>
      <c r="C16" s="156">
        <f>C14+C15</f>
        <v>241.6</v>
      </c>
      <c r="D16" s="138"/>
      <c r="E16" s="139"/>
    </row>
    <row r="17" spans="1:5" s="140" customFormat="1" x14ac:dyDescent="0.2">
      <c r="A17" s="139"/>
      <c r="B17" s="139"/>
      <c r="C17" s="139"/>
      <c r="D17" s="139"/>
      <c r="E17" s="139"/>
    </row>
    <row r="18" spans="1:5" x14ac:dyDescent="0.2">
      <c r="B18" s="124"/>
      <c r="C18" s="124"/>
      <c r="D18" s="124"/>
      <c r="E18" s="124"/>
    </row>
    <row r="19" spans="1:5" x14ac:dyDescent="0.2">
      <c r="B19" s="124"/>
      <c r="C19" s="124"/>
      <c r="D19" s="124"/>
      <c r="E19" s="124"/>
    </row>
    <row r="20" spans="1:5" x14ac:dyDescent="0.2">
      <c r="A20" s="141" t="s">
        <v>157</v>
      </c>
      <c r="B20" s="141" t="s">
        <v>42</v>
      </c>
      <c r="C20" s="141" t="s">
        <v>158</v>
      </c>
      <c r="D20" s="124"/>
      <c r="E20" s="124"/>
    </row>
    <row r="21" spans="1:5" x14ac:dyDescent="0.2">
      <c r="A21" s="142" t="s">
        <v>159</v>
      </c>
      <c r="B21" s="143">
        <f>mo!B3</f>
        <v>0</v>
      </c>
      <c r="C21" s="151">
        <f>mo!F1+mo!F2</f>
        <v>15.5</v>
      </c>
      <c r="D21" s="124"/>
      <c r="E21" s="124"/>
    </row>
    <row r="22" spans="1:5" x14ac:dyDescent="0.2">
      <c r="A22" s="142" t="s">
        <v>160</v>
      </c>
      <c r="B22" s="143">
        <f>di!B3</f>
        <v>0</v>
      </c>
      <c r="C22" s="151">
        <f>di!F1+di!F2</f>
        <v>0</v>
      </c>
      <c r="D22" s="124"/>
      <c r="E22" s="124"/>
    </row>
    <row r="23" spans="1:5" x14ac:dyDescent="0.2">
      <c r="A23" s="142" t="s">
        <v>161</v>
      </c>
      <c r="B23" s="143">
        <f>mi!B3</f>
        <v>0</v>
      </c>
      <c r="C23" s="151">
        <f>mi!F1+mi!F2</f>
        <v>0</v>
      </c>
      <c r="D23" s="124"/>
      <c r="E23" s="124"/>
    </row>
    <row r="24" spans="1:5" x14ac:dyDescent="0.2">
      <c r="A24" s="142" t="s">
        <v>162</v>
      </c>
      <c r="B24" s="143">
        <f>do!B3</f>
        <v>0</v>
      </c>
      <c r="C24" s="151">
        <f>do!F1+do!F2</f>
        <v>0</v>
      </c>
      <c r="D24" s="124"/>
      <c r="E24" s="124"/>
    </row>
    <row r="25" spans="1:5" x14ac:dyDescent="0.2">
      <c r="A25" s="142" t="s">
        <v>163</v>
      </c>
      <c r="B25" s="143">
        <f>fr!B3</f>
        <v>0</v>
      </c>
      <c r="C25" s="151">
        <f>fr!F1+fr!F2</f>
        <v>0</v>
      </c>
      <c r="D25" s="124"/>
      <c r="E25" s="124"/>
    </row>
    <row r="26" spans="1:5" x14ac:dyDescent="0.2">
      <c r="A26" s="142" t="s">
        <v>164</v>
      </c>
      <c r="B26" s="143">
        <f>sa!B3</f>
        <v>0</v>
      </c>
      <c r="C26" s="151">
        <f>sa!F1+sa!F2</f>
        <v>0</v>
      </c>
      <c r="D26" s="124"/>
      <c r="E26" s="124"/>
    </row>
    <row r="27" spans="1:5" x14ac:dyDescent="0.2">
      <c r="A27" s="142" t="s">
        <v>165</v>
      </c>
      <c r="B27" s="143">
        <f>so!B3</f>
        <v>0</v>
      </c>
      <c r="C27" s="151">
        <f>so!F1+so!F2</f>
        <v>0</v>
      </c>
      <c r="D27" s="124"/>
      <c r="E27" s="124"/>
    </row>
    <row r="28" spans="1:5" s="124" customFormat="1" ht="13.5" thickBot="1" x14ac:dyDescent="0.25">
      <c r="A28" s="374" t="s">
        <v>169</v>
      </c>
      <c r="B28" s="374"/>
      <c r="C28" s="152">
        <f>SUM(C21:C27)</f>
        <v>15.5</v>
      </c>
    </row>
    <row r="29" spans="1:5" ht="13.5" thickTop="1" x14ac:dyDescent="0.2">
      <c r="B29" s="124"/>
      <c r="C29" s="124"/>
      <c r="D29" s="124"/>
      <c r="E29" s="124"/>
    </row>
    <row r="30" spans="1:5" x14ac:dyDescent="0.2">
      <c r="B30" s="124"/>
      <c r="C30" s="124"/>
      <c r="D30" s="124"/>
      <c r="E30" s="124"/>
    </row>
    <row r="31" spans="1:5" x14ac:dyDescent="0.2">
      <c r="B31" s="124"/>
      <c r="C31" s="124"/>
      <c r="D31" s="124"/>
      <c r="E31" s="124"/>
    </row>
    <row r="32" spans="1:5" s="124" customFormat="1" ht="13.5" thickBot="1" x14ac:dyDescent="0.25">
      <c r="A32" s="144"/>
      <c r="B32" s="144"/>
      <c r="C32" s="144"/>
      <c r="D32" s="144"/>
      <c r="E32" s="144"/>
    </row>
    <row r="33" spans="1:5" s="124" customFormat="1" x14ac:dyDescent="0.2">
      <c r="A33" s="145"/>
      <c r="B33" s="145"/>
      <c r="C33" s="145"/>
      <c r="D33" s="145"/>
      <c r="E33" s="145"/>
    </row>
    <row r="34" spans="1:5" x14ac:dyDescent="0.2">
      <c r="B34" s="124"/>
      <c r="C34" s="124"/>
      <c r="D34" s="124"/>
      <c r="E34" s="124"/>
    </row>
    <row r="35" spans="1:5" x14ac:dyDescent="0.2">
      <c r="B35" s="124"/>
      <c r="C35" s="124"/>
      <c r="D35" s="124"/>
      <c r="E35" s="124"/>
    </row>
    <row r="36" spans="1:5" x14ac:dyDescent="0.2">
      <c r="B36" s="124"/>
      <c r="C36" s="124"/>
      <c r="D36" s="146"/>
      <c r="E36" s="147"/>
    </row>
    <row r="37" spans="1:5" x14ac:dyDescent="0.2">
      <c r="B37" s="124"/>
      <c r="C37" s="124"/>
      <c r="D37" s="124"/>
      <c r="E37" s="124"/>
    </row>
    <row r="38" spans="1:5" x14ac:dyDescent="0.2">
      <c r="B38" s="124"/>
      <c r="C38" s="124"/>
      <c r="D38" s="124"/>
      <c r="E38" s="124"/>
    </row>
    <row r="39" spans="1:5" x14ac:dyDescent="0.2">
      <c r="D39" s="124"/>
      <c r="E39" s="124"/>
    </row>
    <row r="40" spans="1:5" ht="15.75" x14ac:dyDescent="0.2">
      <c r="A40" s="370" t="s">
        <v>166</v>
      </c>
      <c r="B40" s="371"/>
      <c r="C40" s="124"/>
    </row>
    <row r="41" spans="1:5" ht="15.75" x14ac:dyDescent="0.25">
      <c r="A41" s="130"/>
      <c r="B41" s="130"/>
      <c r="C41" s="124"/>
    </row>
    <row r="42" spans="1:5" ht="15.75" x14ac:dyDescent="0.25">
      <c r="A42" s="148" t="s">
        <v>167</v>
      </c>
      <c r="B42" s="372">
        <f>Zusammenfass.!D29</f>
        <v>0</v>
      </c>
      <c r="C42" s="373"/>
    </row>
    <row r="43" spans="1:5" ht="15.75" x14ac:dyDescent="0.25">
      <c r="A43" s="128"/>
      <c r="B43" s="124"/>
      <c r="C43" s="124"/>
    </row>
    <row r="44" spans="1:5" ht="15.75" x14ac:dyDescent="0.2">
      <c r="A44" s="134" t="s">
        <v>153</v>
      </c>
      <c r="B44" s="158">
        <f>B12</f>
        <v>0</v>
      </c>
      <c r="C44" s="159">
        <f>mo!B3</f>
        <v>0</v>
      </c>
      <c r="D44" s="160" t="s">
        <v>170</v>
      </c>
      <c r="E44" s="159">
        <f>so!B3</f>
        <v>0</v>
      </c>
    </row>
    <row r="45" spans="1:5" x14ac:dyDescent="0.2">
      <c r="B45" s="124"/>
      <c r="C45" s="124"/>
    </row>
    <row r="46" spans="1:5" x14ac:dyDescent="0.2">
      <c r="B46" s="124"/>
      <c r="C46" s="124"/>
    </row>
    <row r="47" spans="1:5" ht="15.75" x14ac:dyDescent="0.25">
      <c r="B47" s="149" t="s">
        <v>168</v>
      </c>
      <c r="C47" s="157">
        <f>Zusammenfass.!C29</f>
        <v>230</v>
      </c>
    </row>
  </sheetData>
  <sheetProtection algorithmName="SHA-512" hashValue="ggM1s1H/uLyre+mTu40bkArXsaRfmpZJ4AsXJjKDWvLuNZckvEjO1peK10VE1MS5GZv0oY62431UvUe2+0KmiA==" saltValue="QjNRc5uXcA/mKT5xVlWG9A==" spinCount="100000" sheet="1" objects="1" scenarios="1"/>
  <mergeCells count="6">
    <mergeCell ref="A1:E1"/>
    <mergeCell ref="A8:B8"/>
    <mergeCell ref="A40:B40"/>
    <mergeCell ref="B42:C42"/>
    <mergeCell ref="A28:B28"/>
    <mergeCell ref="B11:C11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mo</vt:lpstr>
      <vt:lpstr>di</vt:lpstr>
      <vt:lpstr>mi</vt:lpstr>
      <vt:lpstr>do</vt:lpstr>
      <vt:lpstr>fr</vt:lpstr>
      <vt:lpstr>sa</vt:lpstr>
      <vt:lpstr>so</vt:lpstr>
      <vt:lpstr>Zusammenfass.</vt:lpstr>
      <vt:lpstr>Ausgaben</vt:lpstr>
      <vt:lpstr>Platzgeb.Tennisbälle</vt:lpstr>
      <vt:lpstr>L-Cod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Ferdinant Struckl</dc:creator>
  <cp:lastModifiedBy>Master Chicken</cp:lastModifiedBy>
  <cp:lastPrinted>2016-06-29T13:38:06Z</cp:lastPrinted>
  <dcterms:created xsi:type="dcterms:W3CDTF">2015-03-12T12:29:15Z</dcterms:created>
  <dcterms:modified xsi:type="dcterms:W3CDTF">2018-02-06T14:52:12Z</dcterms:modified>
</cp:coreProperties>
</file>