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4825F329-D852-483F-89A8-84AC6C51D9E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EVA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EVA!$B$3:$M$31,EVA!$B$34:$M$66,EVA!$B$69:$M$108,EVA!$B$112:$M$140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6" i="3" l="1"/>
  <c r="I136" i="3"/>
  <c r="J136" i="3"/>
  <c r="K136" i="3"/>
  <c r="L136" i="3"/>
  <c r="M136" i="3"/>
  <c r="G136" i="3"/>
  <c r="H135" i="3"/>
  <c r="I135" i="3"/>
  <c r="J135" i="3"/>
  <c r="K135" i="3"/>
  <c r="L135" i="3"/>
  <c r="M135" i="3"/>
  <c r="G135" i="3"/>
  <c r="H134" i="3"/>
  <c r="I134" i="3"/>
  <c r="J134" i="3"/>
  <c r="K134" i="3"/>
  <c r="L134" i="3"/>
  <c r="M134" i="3"/>
  <c r="G134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G124" i="3"/>
  <c r="G123" i="3"/>
  <c r="G122" i="3"/>
  <c r="M114" i="3"/>
  <c r="L114" i="3"/>
  <c r="K114" i="3"/>
  <c r="J114" i="3"/>
  <c r="I114" i="3"/>
  <c r="H114" i="3"/>
  <c r="G114" i="3"/>
  <c r="F114" i="3"/>
  <c r="M101" i="3"/>
  <c r="L101" i="3"/>
  <c r="M126" i="3" s="1"/>
  <c r="K101" i="3"/>
  <c r="L126" i="3" s="1"/>
  <c r="J101" i="3"/>
  <c r="K126" i="3" s="1"/>
  <c r="I101" i="3"/>
  <c r="J126" i="3" s="1"/>
  <c r="H101" i="3"/>
  <c r="I126" i="3" s="1"/>
  <c r="G101" i="3"/>
  <c r="H126" i="3" s="1"/>
  <c r="F101" i="3"/>
  <c r="G126" i="3" s="1"/>
  <c r="M91" i="3"/>
  <c r="M94" i="3" s="1"/>
  <c r="L91" i="3"/>
  <c r="L94" i="3" s="1"/>
  <c r="K91" i="3"/>
  <c r="K94" i="3" s="1"/>
  <c r="J91" i="3"/>
  <c r="J94" i="3" s="1"/>
  <c r="I91" i="3"/>
  <c r="I94" i="3" s="1"/>
  <c r="H91" i="3"/>
  <c r="H94" i="3" s="1"/>
  <c r="H104" i="3" s="1"/>
  <c r="G91" i="3"/>
  <c r="G94" i="3" s="1"/>
  <c r="F91" i="3"/>
  <c r="F94" i="3" s="1"/>
  <c r="F104" i="3" s="1"/>
  <c r="M79" i="3"/>
  <c r="L79" i="3"/>
  <c r="K79" i="3"/>
  <c r="J79" i="3"/>
  <c r="I79" i="3"/>
  <c r="H79" i="3"/>
  <c r="H84" i="3" s="1"/>
  <c r="G79" i="3"/>
  <c r="G84" i="3" s="1"/>
  <c r="F79" i="3"/>
  <c r="F84" i="3" s="1"/>
  <c r="M71" i="3"/>
  <c r="L71" i="3"/>
  <c r="K71" i="3"/>
  <c r="J71" i="3"/>
  <c r="I71" i="3"/>
  <c r="H71" i="3"/>
  <c r="G71" i="3"/>
  <c r="F71" i="3"/>
  <c r="M65" i="3"/>
  <c r="L65" i="3"/>
  <c r="K65" i="3"/>
  <c r="J65" i="3"/>
  <c r="I65" i="3"/>
  <c r="H65" i="3"/>
  <c r="G65" i="3"/>
  <c r="F65" i="3"/>
  <c r="M59" i="3"/>
  <c r="L59" i="3"/>
  <c r="K59" i="3"/>
  <c r="J59" i="3"/>
  <c r="I59" i="3"/>
  <c r="H59" i="3"/>
  <c r="G59" i="3"/>
  <c r="F59" i="3"/>
  <c r="M51" i="3"/>
  <c r="L51" i="3"/>
  <c r="K51" i="3"/>
  <c r="J51" i="3"/>
  <c r="I51" i="3"/>
  <c r="H51" i="3"/>
  <c r="G51" i="3"/>
  <c r="F51" i="3"/>
  <c r="M46" i="3"/>
  <c r="L46" i="3"/>
  <c r="K46" i="3"/>
  <c r="J46" i="3"/>
  <c r="I46" i="3"/>
  <c r="H46" i="3"/>
  <c r="G46" i="3"/>
  <c r="F46" i="3"/>
  <c r="M36" i="3"/>
  <c r="L36" i="3"/>
  <c r="K36" i="3"/>
  <c r="J36" i="3"/>
  <c r="I36" i="3"/>
  <c r="H36" i="3"/>
  <c r="G36" i="3"/>
  <c r="F36" i="3"/>
  <c r="N15" i="3"/>
  <c r="N19" i="3" s="1"/>
  <c r="M10" i="3"/>
  <c r="M15" i="3" s="1"/>
  <c r="M19" i="3" s="1"/>
  <c r="L10" i="3"/>
  <c r="L15" i="3" s="1"/>
  <c r="L19" i="3" s="1"/>
  <c r="K10" i="3"/>
  <c r="K15" i="3" s="1"/>
  <c r="K19" i="3" s="1"/>
  <c r="J10" i="3"/>
  <c r="J15" i="3" s="1"/>
  <c r="J19" i="3" s="1"/>
  <c r="I10" i="3"/>
  <c r="I15" i="3" s="1"/>
  <c r="I19" i="3" s="1"/>
  <c r="H10" i="3"/>
  <c r="H15" i="3" s="1"/>
  <c r="H19" i="3" s="1"/>
  <c r="G10" i="3"/>
  <c r="G15" i="3" s="1"/>
  <c r="G19" i="3" s="1"/>
  <c r="F10" i="3"/>
  <c r="F15" i="3" s="1"/>
  <c r="F19" i="3" s="1"/>
  <c r="M125" i="3" l="1"/>
  <c r="M127" i="3" s="1"/>
  <c r="M130" i="3" s="1"/>
  <c r="M132" i="3" s="1"/>
  <c r="L125" i="3"/>
  <c r="G125" i="3"/>
  <c r="G127" i="3" s="1"/>
  <c r="G130" i="3" s="1"/>
  <c r="G132" i="3" s="1"/>
  <c r="L127" i="3"/>
  <c r="L130" i="3" s="1"/>
  <c r="L132" i="3" s="1"/>
  <c r="K125" i="3"/>
  <c r="K127" i="3" s="1"/>
  <c r="K130" i="3" s="1"/>
  <c r="K132" i="3" s="1"/>
  <c r="J125" i="3"/>
  <c r="J127" i="3" s="1"/>
  <c r="J130" i="3" s="1"/>
  <c r="J132" i="3" s="1"/>
  <c r="G104" i="3"/>
  <c r="I125" i="3"/>
  <c r="I127" i="3" s="1"/>
  <c r="I130" i="3" s="1"/>
  <c r="I132" i="3" s="1"/>
  <c r="H125" i="3"/>
  <c r="H127" i="3" s="1"/>
  <c r="H130" i="3" s="1"/>
  <c r="H132" i="3" s="1"/>
  <c r="M117" i="3"/>
  <c r="M24" i="3"/>
  <c r="L117" i="3"/>
  <c r="L24" i="3"/>
  <c r="K117" i="3"/>
  <c r="K24" i="3"/>
  <c r="F117" i="3"/>
  <c r="F24" i="3"/>
  <c r="G117" i="3"/>
  <c r="G24" i="3"/>
  <c r="H117" i="3"/>
  <c r="H24" i="3"/>
  <c r="I117" i="3"/>
  <c r="I24" i="3"/>
  <c r="J24" i="3"/>
  <c r="J117" i="3"/>
  <c r="F107" i="3"/>
  <c r="G107" i="3"/>
  <c r="H107" i="3"/>
  <c r="I84" i="3"/>
  <c r="I104" i="3"/>
  <c r="J84" i="3"/>
  <c r="J104" i="3"/>
  <c r="K84" i="3"/>
  <c r="K104" i="3"/>
  <c r="L84" i="3"/>
  <c r="L104" i="3"/>
  <c r="M84" i="3"/>
  <c r="M104" i="3"/>
  <c r="G118" i="3" l="1"/>
  <c r="G119" i="3" s="1"/>
  <c r="G30" i="3"/>
  <c r="J118" i="3"/>
  <c r="J119" i="3" s="1"/>
  <c r="J30" i="3"/>
  <c r="I118" i="3"/>
  <c r="I119" i="3" s="1"/>
  <c r="I30" i="3"/>
  <c r="M107" i="3"/>
  <c r="H30" i="3"/>
  <c r="H118" i="3"/>
  <c r="H119" i="3" s="1"/>
  <c r="L107" i="3"/>
  <c r="K107" i="3"/>
  <c r="J107" i="3"/>
  <c r="F118" i="3"/>
  <c r="F119" i="3" s="1"/>
  <c r="F30" i="3"/>
  <c r="I107" i="3"/>
  <c r="K118" i="3"/>
  <c r="K119" i="3" s="1"/>
  <c r="K30" i="3"/>
  <c r="L118" i="3"/>
  <c r="L119" i="3" s="1"/>
  <c r="L30" i="3"/>
  <c r="M118" i="3"/>
  <c r="M119" i="3" s="1"/>
  <c r="M30" i="3"/>
</calcChain>
</file>

<file path=xl/sharedStrings.xml><?xml version="1.0" encoding="utf-8"?>
<sst xmlns="http://schemas.openxmlformats.org/spreadsheetml/2006/main" count="98" uniqueCount="83">
  <si>
    <t>Finance Charge</t>
  </si>
  <si>
    <t>https://corporatefinanceinstitute.com/</t>
  </si>
  <si>
    <t>Strictly Confidential</t>
  </si>
  <si>
    <t>Economic Value Added (EVA) Template</t>
  </si>
  <si>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</si>
  <si>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</si>
  <si>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</si>
  <si>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</si>
  <si>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</si>
  <si>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</si>
  <si>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</si>
  <si>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</si>
  <si>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</si>
  <si>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</si>
  <si>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</si>
  <si>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</si>
  <si>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</si>
  <si>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</si>
  <si>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</si>
  <si>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</si>
  <si>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</si>
  <si>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</si>
  <si>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</si>
  <si>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</si>
  <si>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</si>
  <si>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</si>
  <si>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</si>
  <si>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</si>
  <si>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</si>
  <si>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</si>
  <si>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</si>
  <si>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</si>
  <si>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</si>
  <si>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</si>
  <si>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</si>
  <si>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</si>
  <si>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</si>
  <si>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</si>
  <si>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</si>
  <si>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</si>
  <si>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</si>
  <si>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</si>
  <si>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</si>
  <si>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</si>
  <si>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</si>
  <si>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</si>
  <si>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</si>
  <si>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</si>
  <si>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</si>
  <si>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</si>
  <si>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</si>
  <si>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</si>
  <si>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</si>
  <si>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</si>
  <si>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</si>
  <si>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</si>
  <si>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</si>
  <si>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</si>
  <si>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</si>
  <si>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Other Financial Information</t>
  </si>
  <si>
    <t>NET OPERATING PROFIT AFTER TAX</t>
  </si>
  <si>
    <t>Effective Tax Rate</t>
  </si>
  <si>
    <t>NOPAT</t>
  </si>
  <si>
    <t>Interest Bearing Current Liabilities</t>
  </si>
  <si>
    <t>Interest Bearing Long Term Liabilities</t>
  </si>
  <si>
    <t>Net Debt</t>
  </si>
  <si>
    <t>Equity</t>
  </si>
  <si>
    <t>Invested Capital (aka Capital Employed)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</si>
  <si>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</si>
  <si>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</si>
  <si>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</si>
  <si>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</si>
  <si>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</si>
  <si>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</si>
  <si>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</si>
  <si>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EVA</t>
  </si>
  <si>
    <t>ECONOMIC VALUE ADDED</t>
  </si>
  <si>
    <r>
      <t xml:space="preserve">BEGINNING BALANCE: INVESTED CAPITAL </t>
    </r>
    <r>
      <rPr>
        <b/>
        <vertAlign val="superscript"/>
        <sz val="10"/>
        <rFont val="Open Sans"/>
        <family val="2"/>
      </rPr>
      <t>1</t>
    </r>
  </si>
  <si>
    <t>The beginning balance of Invested Capital is the previous year's ending balance.</t>
  </si>
  <si>
    <t>Invested Capital</t>
  </si>
  <si>
    <t>Weighted Average Cost of Capital (WACC)</t>
  </si>
  <si>
    <t>Less: Finance Charge</t>
  </si>
  <si>
    <t>Economic Value Added (EVA)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</si>
</sst>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5" formatCode="_-* #,##0.00_-;\-* #,##0.00_-;_-* &quot;-&quot;??_-;_-@_-"/>
    <numFmt numFmtId="166" formatCode="_-* #,##0.00_-;\(#,##0.00\)_-;_-* &quot;-&quot;_-;_-@_-"/>
    <numFmt numFmtId="167" formatCode="0&quot;A&quot;"/>
    <numFmt numFmtId="168" formatCode="_(#,##0_);\(#,##0\);_(&quot;–&quot;_);_(@_)"/>
    <numFmt numFmtId="169" formatCode="_(#,##0_)_%;\(#,##0\)_%;_(&quot;–&quot;_)_%;_(@_)_%"/>
    <numFmt numFmtId="170" formatCode="0&quot;F&quot;"/>
    <numFmt numFmtId="171" formatCode="_(#,##0%_);\(#,##0%\);_(&quot;–&quot;_)_%;_(@_)_%"/>
    <numFmt numFmtId="172" formatCode="#,##0_);[Red]\(#,##0\);\-"/>
    <numFmt numFmtId="173" formatCode="#,##0_);\(#,##0\);\-"/>
    <numFmt numFmtId="174" formatCode="_(#,##0.0%_);\(#,##0.0%\);_(&quot;–&quot;_)_%;_(@_)_%"/>
    <numFmt numFmtId="175" formatCode="0&quot;E&quot;"/>
    <numFmt numFmtId="176" formatCode="0.00%;[Red]\(0.00%\);\-"/>
    <numFmt numFmtId="177" formatCode="@\⁽\¹\⁾"/>
    <numFmt numFmtId="180" formatCode="_(#,##0.00%_);\(#,##0.00%\);_(&quot;–&quot;_);_(@_)"/>
  </numFmts>
  <fonts count="44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0000FF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rgb="FFFF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vertAlign val="superscript"/>
      <sz val="10"/>
      <name val="Open Sans"/>
      <family val="2"/>
    </font>
    <font>
      <i/>
      <sz val="9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2"/>
    <xf numFmtId="0" fontId="14" fillId="0" borderId="0" xfId="2" applyFont="1"/>
    <xf numFmtId="0" fontId="14" fillId="2" borderId="0" xfId="2" applyFont="1" applyFill="1"/>
    <xf numFmtId="0" fontId="15" fillId="0" borderId="0" xfId="2" applyFont="1"/>
    <xf numFmtId="166" fontId="17" fillId="0" borderId="0" xfId="4" applyNumberFormat="1" applyFont="1" applyAlignment="1" applyProtection="1">
      <alignment horizontal="center"/>
      <protection locked="0"/>
    </xf>
    <xf numFmtId="0" fontId="4" fillId="0" borderId="0" xfId="2" applyFont="1" applyAlignment="1">
      <alignment horizontal="left"/>
    </xf>
    <xf numFmtId="37" fontId="3" fillId="0" borderId="0" xfId="2" applyNumberFormat="1" applyFont="1" applyAlignment="1">
      <alignment vertical="center"/>
    </xf>
    <xf numFmtId="0" fontId="18" fillId="0" borderId="0" xfId="2" applyFont="1" applyAlignment="1">
      <alignment horizontal="center"/>
    </xf>
    <xf numFmtId="167" fontId="19" fillId="0" borderId="0" xfId="2" applyNumberFormat="1" applyFont="1" applyAlignment="1">
      <alignment horizontal="right"/>
    </xf>
    <xf numFmtId="168" fontId="20" fillId="0" borderId="0" xfId="2" applyNumberFormat="1" applyFont="1"/>
    <xf numFmtId="168" fontId="21" fillId="0" borderId="0" xfId="2" applyNumberFormat="1" applyFont="1"/>
    <xf numFmtId="0" fontId="11" fillId="0" borderId="0" xfId="2" applyFont="1" applyAlignment="1">
      <alignment horizontal="left"/>
    </xf>
    <xf numFmtId="37" fontId="22" fillId="3" borderId="0" xfId="2" applyNumberFormat="1" applyFont="1" applyFill="1" applyAlignment="1">
      <alignment vertical="center"/>
    </xf>
    <xf numFmtId="37" fontId="3" fillId="3" borderId="0" xfId="2" applyNumberFormat="1" applyFont="1" applyFill="1" applyAlignment="1">
      <alignment vertical="center"/>
    </xf>
    <xf numFmtId="37" fontId="13" fillId="3" borderId="0" xfId="2" applyNumberFormat="1" applyFont="1" applyFill="1" applyAlignment="1">
      <alignment vertical="center"/>
    </xf>
    <xf numFmtId="167" fontId="3" fillId="3" borderId="0" xfId="2" applyNumberFormat="1" applyFont="1" applyFill="1" applyAlignment="1">
      <alignment horizontal="right"/>
    </xf>
    <xf numFmtId="37" fontId="23" fillId="0" borderId="0" xfId="2" applyNumberFormat="1" applyFont="1" applyAlignment="1">
      <alignment vertical="center"/>
    </xf>
    <xf numFmtId="37" fontId="24" fillId="0" borderId="0" xfId="2" applyNumberFormat="1" applyFont="1" applyAlignment="1">
      <alignment vertical="center"/>
    </xf>
    <xf numFmtId="37" fontId="13" fillId="0" borderId="0" xfId="2" applyNumberFormat="1" applyFont="1" applyAlignment="1">
      <alignment vertical="center"/>
    </xf>
    <xf numFmtId="167" fontId="3" fillId="0" borderId="0" xfId="2" applyNumberFormat="1" applyFont="1" applyAlignment="1">
      <alignment horizontal="right"/>
    </xf>
    <xf numFmtId="0" fontId="25" fillId="0" borderId="0" xfId="2" applyFont="1" applyAlignment="1">
      <alignment horizontal="left"/>
    </xf>
    <xf numFmtId="169" fontId="26" fillId="0" borderId="0" xfId="2" applyNumberFormat="1" applyFont="1" applyAlignment="1">
      <alignment vertical="center"/>
    </xf>
    <xf numFmtId="167" fontId="27" fillId="0" borderId="2" xfId="2" applyNumberFormat="1" applyFont="1" applyBorder="1" applyAlignment="1">
      <alignment horizontal="right" vertical="center"/>
    </xf>
    <xf numFmtId="170" fontId="27" fillId="0" borderId="3" xfId="2" applyNumberFormat="1" applyFont="1" applyBorder="1" applyAlignment="1">
      <alignment horizontal="right" vertical="center"/>
    </xf>
    <xf numFmtId="170" fontId="19" fillId="0" borderId="0" xfId="2" applyNumberFormat="1" applyFont="1" applyAlignment="1">
      <alignment horizontal="right"/>
    </xf>
    <xf numFmtId="0" fontId="4" fillId="0" borderId="0" xfId="2" applyFont="1" applyAlignment="1">
      <alignment horizontal="left" indent="1"/>
    </xf>
    <xf numFmtId="0" fontId="21" fillId="0" borderId="0" xfId="2" applyFont="1"/>
    <xf numFmtId="168" fontId="20" fillId="0" borderId="0" xfId="2" applyNumberFormat="1" applyFont="1" applyAlignment="1">
      <alignment horizontal="right"/>
    </xf>
    <xf numFmtId="168" fontId="20" fillId="0" borderId="4" xfId="2" applyNumberFormat="1" applyFont="1" applyBorder="1" applyAlignment="1">
      <alignment horizontal="right"/>
    </xf>
    <xf numFmtId="0" fontId="5" fillId="0" borderId="0" xfId="2" applyFont="1" applyAlignment="1">
      <alignment horizontal="left" indent="1"/>
    </xf>
    <xf numFmtId="0" fontId="19" fillId="0" borderId="0" xfId="2" applyFont="1"/>
    <xf numFmtId="168" fontId="5" fillId="0" borderId="0" xfId="2" applyNumberFormat="1" applyFont="1" applyAlignment="1">
      <alignment horizontal="right"/>
    </xf>
    <xf numFmtId="168" fontId="27" fillId="0" borderId="0" xfId="5" applyNumberFormat="1" applyFont="1" applyFill="1" applyAlignment="1">
      <alignment horizontal="right"/>
    </xf>
    <xf numFmtId="168" fontId="19" fillId="0" borderId="0" xfId="2" applyNumberFormat="1" applyFont="1" applyAlignment="1">
      <alignment horizontal="right"/>
    </xf>
    <xf numFmtId="168" fontId="19" fillId="0" borderId="0" xfId="5" applyNumberFormat="1" applyFont="1" applyFill="1" applyAlignment="1">
      <alignment horizontal="right"/>
    </xf>
    <xf numFmtId="168" fontId="19" fillId="0" borderId="0" xfId="5" applyNumberFormat="1" applyFont="1" applyFill="1" applyBorder="1" applyAlignment="1">
      <alignment horizontal="right"/>
    </xf>
    <xf numFmtId="168" fontId="27" fillId="0" borderId="0" xfId="2" applyNumberFormat="1" applyFont="1" applyAlignment="1">
      <alignment horizontal="right"/>
    </xf>
    <xf numFmtId="171" fontId="20" fillId="0" borderId="0" xfId="2" applyNumberFormat="1" applyFont="1" applyAlignment="1">
      <alignment horizontal="right"/>
    </xf>
    <xf numFmtId="168" fontId="21" fillId="0" borderId="0" xfId="2" applyNumberFormat="1" applyFont="1" applyAlignment="1">
      <alignment horizontal="right"/>
    </xf>
    <xf numFmtId="168" fontId="5" fillId="0" borderId="5" xfId="2" applyNumberFormat="1" applyFont="1" applyBorder="1" applyAlignment="1">
      <alignment horizontal="right" vertical="center"/>
    </xf>
    <xf numFmtId="172" fontId="19" fillId="0" borderId="0" xfId="2" applyNumberFormat="1" applyFont="1"/>
    <xf numFmtId="0" fontId="19" fillId="0" borderId="4" xfId="2" applyFont="1" applyBorder="1"/>
    <xf numFmtId="0" fontId="21" fillId="0" borderId="4" xfId="2" applyFont="1" applyBorder="1"/>
    <xf numFmtId="172" fontId="19" fillId="0" borderId="4" xfId="2" applyNumberFormat="1" applyFont="1" applyBorder="1"/>
    <xf numFmtId="0" fontId="4" fillId="0" borderId="0" xfId="2" applyFont="1"/>
    <xf numFmtId="173" fontId="4" fillId="0" borderId="0" xfId="2" applyNumberFormat="1" applyFont="1"/>
    <xf numFmtId="167" fontId="27" fillId="0" borderId="6" xfId="2" applyNumberFormat="1" applyFont="1" applyBorder="1" applyAlignment="1">
      <alignment horizontal="right"/>
    </xf>
    <xf numFmtId="167" fontId="5" fillId="0" borderId="1" xfId="2" applyNumberFormat="1" applyFont="1" applyBorder="1" applyAlignment="1">
      <alignment horizontal="right" vertical="center"/>
    </xf>
    <xf numFmtId="170" fontId="5" fillId="0" borderId="1" xfId="2" applyNumberFormat="1" applyFont="1" applyBorder="1" applyAlignment="1">
      <alignment horizontal="right" vertical="center"/>
    </xf>
    <xf numFmtId="173" fontId="6" fillId="0" borderId="0" xfId="2" applyNumberFormat="1" applyFont="1" applyAlignment="1">
      <alignment horizontal="right"/>
    </xf>
    <xf numFmtId="173" fontId="21" fillId="0" borderId="0" xfId="2" applyNumberFormat="1" applyFont="1" applyAlignment="1">
      <alignment horizontal="right"/>
    </xf>
    <xf numFmtId="174" fontId="4" fillId="0" borderId="0" xfId="2" applyNumberFormat="1" applyFont="1"/>
    <xf numFmtId="0" fontId="21" fillId="0" borderId="0" xfId="2" applyFont="1" applyAlignment="1">
      <alignment horizontal="left" indent="1"/>
    </xf>
    <xf numFmtId="173" fontId="20" fillId="0" borderId="0" xfId="2" applyNumberFormat="1" applyFont="1"/>
    <xf numFmtId="0" fontId="29" fillId="0" borderId="0" xfId="2" applyFont="1"/>
    <xf numFmtId="0" fontId="21" fillId="0" borderId="0" xfId="2" applyFont="1" applyAlignment="1">
      <alignment horizontal="left" indent="2"/>
    </xf>
    <xf numFmtId="173" fontId="4" fillId="0" borderId="7" xfId="2" applyNumberFormat="1" applyFont="1" applyBorder="1"/>
    <xf numFmtId="173" fontId="30" fillId="0" borderId="0" xfId="2" applyNumberFormat="1" applyFont="1"/>
    <xf numFmtId="173" fontId="31" fillId="0" borderId="0" xfId="2" applyNumberFormat="1" applyFont="1"/>
    <xf numFmtId="173" fontId="21" fillId="0" borderId="0" xfId="2" applyNumberFormat="1" applyFont="1"/>
    <xf numFmtId="173" fontId="15" fillId="0" borderId="0" xfId="2" applyNumberFormat="1" applyFont="1"/>
    <xf numFmtId="173" fontId="5" fillId="0" borderId="8" xfId="2" applyNumberFormat="1" applyFont="1" applyBorder="1" applyAlignment="1">
      <alignment horizontal="right" vertical="center"/>
    </xf>
    <xf numFmtId="167" fontId="3" fillId="0" borderId="6" xfId="2" applyNumberFormat="1" applyFont="1" applyBorder="1" applyAlignment="1">
      <alignment horizontal="right"/>
    </xf>
    <xf numFmtId="173" fontId="6" fillId="0" borderId="0" xfId="2" applyNumberFormat="1" applyFont="1"/>
    <xf numFmtId="168" fontId="5" fillId="0" borderId="0" xfId="2" applyNumberFormat="1" applyFont="1" applyAlignment="1">
      <alignment horizontal="left"/>
    </xf>
    <xf numFmtId="168" fontId="4" fillId="0" borderId="0" xfId="2" applyNumberFormat="1" applyFont="1" applyAlignment="1">
      <alignment horizontal="right"/>
    </xf>
    <xf numFmtId="0" fontId="19" fillId="0" borderId="0" xfId="2" applyFont="1" applyAlignment="1">
      <alignment horizontal="left" indent="1"/>
    </xf>
    <xf numFmtId="172" fontId="20" fillId="0" borderId="0" xfId="2" applyNumberFormat="1" applyFont="1"/>
    <xf numFmtId="172" fontId="21" fillId="0" borderId="0" xfId="2" applyNumberFormat="1" applyFont="1"/>
    <xf numFmtId="172" fontId="5" fillId="0" borderId="8" xfId="2" applyNumberFormat="1" applyFont="1" applyBorder="1" applyAlignment="1">
      <alignment horizontal="right" vertical="center"/>
    </xf>
    <xf numFmtId="172" fontId="4" fillId="0" borderId="7" xfId="2" applyNumberFormat="1" applyFont="1" applyBorder="1"/>
    <xf numFmtId="172" fontId="29" fillId="0" borderId="0" xfId="2" applyNumberFormat="1" applyFont="1"/>
    <xf numFmtId="172" fontId="27" fillId="0" borderId="0" xfId="2" applyNumberFormat="1" applyFont="1"/>
    <xf numFmtId="0" fontId="32" fillId="0" borderId="0" xfId="2" applyFont="1" applyAlignment="1">
      <alignment horizontal="left" indent="1"/>
    </xf>
    <xf numFmtId="168" fontId="33" fillId="0" borderId="0" xfId="6" applyNumberFormat="1" applyFont="1" applyFill="1" applyBorder="1" applyAlignment="1">
      <alignment horizontal="right"/>
    </xf>
    <xf numFmtId="37" fontId="1" fillId="3" borderId="0" xfId="2" applyNumberFormat="1" applyFont="1" applyFill="1" applyAlignment="1">
      <alignment vertical="center"/>
    </xf>
    <xf numFmtId="175" fontId="26" fillId="3" borderId="0" xfId="2" applyNumberFormat="1" applyFont="1" applyFill="1" applyAlignment="1">
      <alignment horizontal="centerContinuous"/>
    </xf>
    <xf numFmtId="175" fontId="19" fillId="3" borderId="0" xfId="2" applyNumberFormat="1" applyFont="1" applyFill="1" applyAlignment="1">
      <alignment horizontal="centerContinuous"/>
    </xf>
    <xf numFmtId="169" fontId="21" fillId="0" borderId="0" xfId="2" applyNumberFormat="1" applyFont="1" applyAlignment="1">
      <alignment vertical="center"/>
    </xf>
    <xf numFmtId="176" fontId="4" fillId="0" borderId="0" xfId="5" quotePrefix="1" applyNumberFormat="1" applyFont="1" applyAlignment="1">
      <alignment horizontal="right"/>
    </xf>
    <xf numFmtId="169" fontId="32" fillId="0" borderId="0" xfId="2" applyNumberFormat="1" applyFont="1" applyAlignment="1">
      <alignment vertical="center"/>
    </xf>
    <xf numFmtId="168" fontId="4" fillId="0" borderId="9" xfId="2" applyNumberFormat="1" applyFont="1" applyBorder="1" applyAlignment="1">
      <alignment horizontal="right"/>
    </xf>
    <xf numFmtId="172" fontId="5" fillId="0" borderId="0" xfId="2" applyNumberFormat="1" applyFont="1" applyAlignment="1">
      <alignment horizontal="right" vertical="center"/>
    </xf>
    <xf numFmtId="0" fontId="15" fillId="2" borderId="10" xfId="2" applyFont="1" applyFill="1" applyBorder="1"/>
    <xf numFmtId="0" fontId="15" fillId="2" borderId="11" xfId="2" applyFont="1" applyFill="1" applyBorder="1"/>
    <xf numFmtId="0" fontId="15" fillId="2" borderId="12" xfId="2" applyFont="1" applyFill="1" applyBorder="1"/>
    <xf numFmtId="0" fontId="15" fillId="2" borderId="13" xfId="2" applyFont="1" applyFill="1" applyBorder="1"/>
    <xf numFmtId="0" fontId="15" fillId="2" borderId="0" xfId="2" applyFont="1" applyFill="1"/>
    <xf numFmtId="0" fontId="15" fillId="2" borderId="14" xfId="2" applyFont="1" applyFill="1" applyBorder="1"/>
    <xf numFmtId="0" fontId="15" fillId="0" borderId="13" xfId="2" applyFont="1" applyBorder="1"/>
    <xf numFmtId="0" fontId="15" fillId="0" borderId="14" xfId="2" applyFont="1" applyBorder="1"/>
    <xf numFmtId="0" fontId="34" fillId="0" borderId="0" xfId="2" applyFont="1" applyProtection="1">
      <protection locked="0"/>
    </xf>
    <xf numFmtId="0" fontId="35" fillId="0" borderId="0" xfId="2" applyFont="1" applyAlignment="1">
      <alignment horizontal="right"/>
    </xf>
    <xf numFmtId="0" fontId="15" fillId="0" borderId="0" xfId="2" applyFont="1" applyProtection="1">
      <protection locked="0"/>
    </xf>
    <xf numFmtId="0" fontId="36" fillId="0" borderId="0" xfId="2" applyFont="1"/>
    <xf numFmtId="0" fontId="35" fillId="0" borderId="6" xfId="2" applyFont="1" applyBorder="1" applyProtection="1">
      <protection locked="0"/>
    </xf>
    <xf numFmtId="0" fontId="1" fillId="0" borderId="0" xfId="2" applyFont="1"/>
    <xf numFmtId="169" fontId="37" fillId="0" borderId="0" xfId="7" applyNumberFormat="1" applyFont="1" applyFill="1" applyBorder="1" applyProtection="1">
      <protection locked="0"/>
    </xf>
    <xf numFmtId="169" fontId="38" fillId="0" borderId="0" xfId="3" applyNumberFormat="1" applyFont="1" applyFill="1" applyBorder="1" applyProtection="1">
      <protection locked="0"/>
    </xf>
    <xf numFmtId="0" fontId="39" fillId="0" borderId="0" xfId="3" applyFont="1" applyFill="1" applyBorder="1" applyProtection="1">
      <protection locked="0"/>
    </xf>
    <xf numFmtId="169" fontId="7" fillId="0" borderId="0" xfId="2" applyNumberFormat="1" applyFont="1"/>
    <xf numFmtId="169" fontId="9" fillId="0" borderId="0" xfId="3" applyNumberFormat="1" applyFill="1" applyBorder="1"/>
    <xf numFmtId="0" fontId="1" fillId="0" borderId="0" xfId="3" applyFont="1" applyFill="1" applyBorder="1"/>
    <xf numFmtId="0" fontId="40" fillId="4" borderId="0" xfId="2" applyFont="1" applyFill="1"/>
    <xf numFmtId="0" fontId="1" fillId="4" borderId="0" xfId="2" applyFont="1" applyFill="1"/>
    <xf numFmtId="169" fontId="41" fillId="4" borderId="0" xfId="2" applyNumberFormat="1" applyFont="1" applyFill="1"/>
    <xf numFmtId="0" fontId="13" fillId="4" borderId="0" xfId="2" applyFont="1" applyFill="1"/>
    <xf numFmtId="0" fontId="15" fillId="0" borderId="15" xfId="2" applyFont="1" applyBorder="1"/>
    <xf numFmtId="0" fontId="15" fillId="0" borderId="16" xfId="2" applyFont="1" applyBorder="1"/>
    <xf numFmtId="0" fontId="15" fillId="0" borderId="17" xfId="2" applyFont="1" applyBorder="1"/>
    <xf numFmtId="0" fontId="1" fillId="0" borderId="0" xfId="0" applyFont="1"/>
    <xf numFmtId="177" fontId="43" fillId="0" borderId="0" xfId="0" applyNumberFormat="1" applyFont="1"/>
    <xf numFmtId="172" fontId="1" fillId="0" borderId="0" xfId="0" applyNumberFormat="1" applyFont="1"/>
    <xf numFmtId="0" fontId="1" fillId="0" borderId="0" xfId="0" applyFont="1" applyBorder="1"/>
    <xf numFmtId="168" fontId="1" fillId="0" borderId="0" xfId="0" applyNumberFormat="1" applyFont="1" applyBorder="1"/>
    <xf numFmtId="180" fontId="20" fillId="0" borderId="4" xfId="0" applyNumberFormat="1" applyFont="1" applyBorder="1" applyAlignment="1">
      <alignment horizontal="right" vertical="center"/>
    </xf>
    <xf numFmtId="169" fontId="19" fillId="3" borderId="0" xfId="2" applyNumberFormat="1" applyFont="1" applyFill="1" applyAlignment="1">
      <alignment vertical="center"/>
    </xf>
    <xf numFmtId="0" fontId="1" fillId="3" borderId="0" xfId="0" applyFont="1" applyFill="1"/>
    <xf numFmtId="172" fontId="12" fillId="3" borderId="8" xfId="0" applyNumberFormat="1" applyFont="1" applyFill="1" applyBorder="1"/>
  </cellXfs>
  <cellStyles count="8">
    <cellStyle name="Comma 2" xfId="4" xr:uid="{DD94E946-EBED-4AF0-B39B-9F054F4EE7EC}"/>
    <cellStyle name="Comma 3" xfId="6" xr:uid="{2EC2EBCB-2546-4D35-8395-F6E9FCC24D43}"/>
    <cellStyle name="Hyperlink 2" xfId="7" xr:uid="{E6D435AE-BC41-4EA5-AA92-6523A4615476}"/>
    <cellStyle name="Hyperlink 2 2" xfId="3" xr:uid="{6DDC83AF-4570-4A22-82D9-F055F167CE99}"/>
    <cellStyle name="Hyperlink 3" xfId="1" xr:uid="{00000000-0005-0000-0000-000001000000}"/>
    <cellStyle name="Normal" xfId="0" builtinId="0"/>
    <cellStyle name="Normal 2 2 2" xfId="2" xr:uid="{351AC06C-23C7-4FFD-8795-0405F29DE432}"/>
    <cellStyle name="Percent 2" xfId="5" xr:uid="{8176CE17-DE95-4CE7-A9D6-1D379E551C1A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E4BCDB-B6E4-411C-AE77-A079DE032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A47A72-9E24-4A4B-BAD3-6661D48B8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</xdr:colOff>
      <xdr:row>0</xdr:row>
      <xdr:rowOff>0</xdr:rowOff>
    </xdr:from>
    <xdr:to>
      <xdr:col>3</xdr:col>
      <xdr:colOff>428447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5E4C2C-D6F4-4FDC-A0B4-C73F0862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0</xdr:row>
      <xdr:rowOff>141503</xdr:rowOff>
    </xdr:from>
    <xdr:to>
      <xdr:col>12</xdr:col>
      <xdr:colOff>665377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7AF9A3-D601-4978-B483-02853B9B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CBCE-02C4-42A4-9FBC-5880090CE48C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5.234375" style="1" customWidth="1"/>
    <col min="2" max="2" width="5.41015625" style="1" customWidth="1"/>
    <col min="3" max="3" width="41" style="1" customWidth="1"/>
    <col min="4" max="11" width="11.9375" style="1" customWidth="1"/>
    <col min="12" max="12" width="41" style="1" customWidth="1"/>
    <col min="13" max="13" width="5.41015625" style="1" customWidth="1"/>
    <col min="14" max="16384" width="8.9375" style="1"/>
  </cols>
  <sheetData>
    <row r="1" spans="1:13" ht="19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9.5" customHeight="1" thickTop="1">
      <c r="A2" s="4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9.5" customHeight="1">
      <c r="A3" s="4"/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 ht="19.5" customHeight="1">
      <c r="A4" s="4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 ht="19.5" customHeight="1">
      <c r="A5" s="4"/>
      <c r="B5" s="87"/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</row>
    <row r="6" spans="1:13" ht="19.5" customHeight="1">
      <c r="A6" s="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19.5" customHeight="1">
      <c r="A7" s="4"/>
      <c r="B7" s="87"/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1:13" ht="19.5" customHeight="1">
      <c r="A8" s="4"/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3" ht="19.5" customHeight="1">
      <c r="A9" s="4"/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9"/>
    </row>
    <row r="10" spans="1:13" ht="19.5" customHeight="1">
      <c r="A10" s="4"/>
      <c r="B10" s="90"/>
      <c r="C10" s="4"/>
      <c r="D10" s="4"/>
      <c r="E10" s="4"/>
      <c r="F10" s="4"/>
      <c r="G10" s="4"/>
      <c r="H10" s="4"/>
      <c r="I10" s="4"/>
      <c r="J10" s="4"/>
      <c r="K10" s="4"/>
      <c r="L10" s="4"/>
      <c r="M10" s="91"/>
    </row>
    <row r="11" spans="1:13" ht="28.5" customHeight="1">
      <c r="A11" s="4"/>
      <c r="B11" s="90"/>
      <c r="C11" s="92" t="s">
        <v>3</v>
      </c>
      <c r="D11" s="4"/>
      <c r="E11" s="4"/>
      <c r="F11" s="4"/>
      <c r="G11" s="4"/>
      <c r="H11" s="4"/>
      <c r="I11" s="4"/>
      <c r="J11" s="4"/>
      <c r="K11" s="4"/>
      <c r="L11" s="93" t="s">
        <v>2</v>
      </c>
      <c r="M11" s="91"/>
    </row>
    <row r="12" spans="1:13" ht="19.5" customHeight="1">
      <c r="A12" s="4"/>
      <c r="B12" s="90"/>
      <c r="C12" s="94"/>
      <c r="D12" s="4"/>
      <c r="E12" s="4"/>
      <c r="F12" s="4"/>
      <c r="G12" s="4"/>
      <c r="H12" s="4"/>
      <c r="I12" s="4"/>
      <c r="J12" s="4"/>
      <c r="K12" s="95"/>
      <c r="L12" s="4"/>
      <c r="M12" s="91"/>
    </row>
    <row r="13" spans="1:13" ht="19.5" customHeight="1">
      <c r="A13" s="4"/>
      <c r="B13" s="90"/>
      <c r="C13" s="96" t="s">
        <v>68</v>
      </c>
      <c r="D13" s="97"/>
      <c r="E13" s="97"/>
      <c r="F13" s="97"/>
      <c r="G13" s="97"/>
      <c r="H13" s="97"/>
      <c r="I13" s="97"/>
      <c r="J13" s="97"/>
      <c r="K13" s="97"/>
      <c r="L13" s="97"/>
      <c r="M13" s="91"/>
    </row>
    <row r="14" spans="1:13" ht="19.5" customHeight="1">
      <c r="A14" s="4"/>
      <c r="B14" s="90"/>
      <c r="C14" s="4"/>
      <c r="D14" s="97"/>
      <c r="E14" s="97"/>
      <c r="F14" s="97"/>
      <c r="G14" s="97"/>
      <c r="H14" s="97"/>
      <c r="I14" s="97"/>
      <c r="J14" s="97"/>
      <c r="K14" s="97"/>
      <c r="L14" s="97"/>
      <c r="M14" s="91"/>
    </row>
    <row r="15" spans="1:13" ht="19.5" customHeight="1">
      <c r="A15" s="4"/>
      <c r="B15" s="90"/>
      <c r="C15" s="98" t="s">
        <v>75</v>
      </c>
      <c r="D15" s="97"/>
      <c r="E15" s="97"/>
      <c r="F15" s="97"/>
      <c r="G15" s="97"/>
      <c r="H15" s="97"/>
      <c r="I15" s="97"/>
      <c r="J15" s="97"/>
      <c r="K15" s="97"/>
      <c r="L15" s="97"/>
      <c r="M15" s="91"/>
    </row>
    <row r="16" spans="1:13" ht="19.5" customHeight="1">
      <c r="A16" s="4"/>
      <c r="B16" s="90"/>
      <c r="C16"/>
      <c r="D16" s="97"/>
      <c r="E16" s="97"/>
      <c r="F16" s="97"/>
      <c r="G16" s="97"/>
      <c r="H16" s="97"/>
      <c r="I16" s="97"/>
      <c r="J16" s="97"/>
      <c r="K16" s="97"/>
      <c r="L16" s="97"/>
      <c r="M16" s="91"/>
    </row>
    <row r="17" spans="1:13" ht="19.5" customHeight="1">
      <c r="A17" s="4"/>
      <c r="B17" s="90"/>
      <c r="C17"/>
      <c r="D17" s="97"/>
      <c r="E17" s="97"/>
      <c r="F17" s="97"/>
      <c r="G17" s="97"/>
      <c r="H17" s="97"/>
      <c r="I17" s="97"/>
      <c r="J17" s="97"/>
      <c r="K17" s="97"/>
      <c r="L17" s="97"/>
      <c r="M17" s="91"/>
    </row>
    <row r="18" spans="1:13" ht="19.5" customHeight="1">
      <c r="A18" s="4"/>
      <c r="B18" s="90"/>
      <c r="C18"/>
      <c r="D18" s="97"/>
      <c r="E18" s="97"/>
      <c r="F18" s="97"/>
      <c r="G18" s="97"/>
      <c r="H18" s="97"/>
      <c r="I18" s="97"/>
      <c r="J18" s="97"/>
      <c r="K18" s="97"/>
      <c r="L18" s="97"/>
      <c r="M18" s="91"/>
    </row>
    <row r="19" spans="1:13" ht="19.5" customHeight="1">
      <c r="A19" s="4"/>
      <c r="B19" s="90"/>
      <c r="C19" s="99"/>
      <c r="D19" s="97"/>
      <c r="E19" s="97"/>
      <c r="F19" s="97"/>
      <c r="G19" s="97"/>
      <c r="H19" s="97"/>
      <c r="I19" s="97"/>
      <c r="J19" s="97"/>
      <c r="K19" s="97"/>
      <c r="L19" s="97"/>
      <c r="M19" s="91"/>
    </row>
    <row r="20" spans="1:13" ht="19.5" customHeight="1">
      <c r="A20" s="4"/>
      <c r="B20" s="90"/>
      <c r="C20" s="99"/>
      <c r="D20" s="97"/>
      <c r="E20" s="97"/>
      <c r="F20" s="97"/>
      <c r="G20" s="97"/>
      <c r="H20" s="97"/>
      <c r="I20" s="97"/>
      <c r="J20" s="97"/>
      <c r="K20" s="97"/>
      <c r="L20" s="97"/>
      <c r="M20" s="91"/>
    </row>
    <row r="21" spans="1:13" ht="19.5" customHeight="1">
      <c r="A21" s="4"/>
      <c r="B21" s="90"/>
      <c r="C21" s="100"/>
      <c r="D21" s="97"/>
      <c r="E21" s="97"/>
      <c r="F21" s="97"/>
      <c r="G21" s="97"/>
      <c r="H21" s="97"/>
      <c r="I21" s="97"/>
      <c r="J21" s="97"/>
      <c r="K21" s="97"/>
      <c r="L21" s="97"/>
      <c r="M21" s="91"/>
    </row>
    <row r="22" spans="1:13" ht="19.5" customHeight="1">
      <c r="A22" s="4"/>
      <c r="B22" s="90"/>
      <c r="C22" s="100"/>
      <c r="D22" s="97"/>
      <c r="E22" s="97"/>
      <c r="F22" s="97"/>
      <c r="G22" s="97"/>
      <c r="H22" s="97"/>
      <c r="I22" s="97"/>
      <c r="J22" s="97"/>
      <c r="K22" s="97"/>
      <c r="L22" s="97"/>
      <c r="M22" s="91"/>
    </row>
    <row r="23" spans="1:13" ht="19.5" customHeight="1">
      <c r="A23" s="4"/>
      <c r="B23" s="90"/>
      <c r="C23" s="100"/>
      <c r="D23" s="97"/>
      <c r="E23" s="97"/>
      <c r="F23" s="97"/>
      <c r="G23" s="97"/>
      <c r="H23" s="97"/>
      <c r="I23" s="97"/>
      <c r="J23" s="97"/>
      <c r="K23" s="97"/>
      <c r="L23" s="97"/>
      <c r="M23" s="91"/>
    </row>
    <row r="24" spans="1:13" ht="19.5" customHeight="1">
      <c r="A24" s="4"/>
      <c r="B24" s="90"/>
      <c r="C24" s="100"/>
      <c r="D24" s="97"/>
      <c r="E24" s="97"/>
      <c r="F24" s="97"/>
      <c r="G24" s="97"/>
      <c r="H24" s="97"/>
      <c r="I24" s="97"/>
      <c r="J24" s="97"/>
      <c r="K24" s="97"/>
      <c r="L24" s="97"/>
      <c r="M24" s="91"/>
    </row>
    <row r="25" spans="1:13" ht="19.5" customHeight="1">
      <c r="A25" s="4"/>
      <c r="B25" s="90"/>
      <c r="C25" s="100"/>
      <c r="D25" s="97"/>
      <c r="E25" s="97"/>
      <c r="F25" s="97"/>
      <c r="G25" s="97"/>
      <c r="H25" s="97"/>
      <c r="I25" s="97"/>
      <c r="J25" s="97"/>
      <c r="K25" s="97"/>
      <c r="L25" s="97"/>
      <c r="M25" s="91"/>
    </row>
    <row r="26" spans="1:13" ht="19.5" customHeight="1">
      <c r="A26" s="4"/>
      <c r="B26" s="90"/>
      <c r="C26" s="101"/>
      <c r="D26" s="97"/>
      <c r="E26" s="97"/>
      <c r="F26" s="97"/>
      <c r="G26" s="97"/>
      <c r="H26" s="97"/>
      <c r="I26" s="97"/>
      <c r="J26" s="97"/>
      <c r="K26" s="97"/>
      <c r="L26" s="97"/>
      <c r="M26" s="91"/>
    </row>
    <row r="27" spans="1:13" ht="19.5" customHeight="1">
      <c r="A27" s="4"/>
      <c r="B27" s="90"/>
      <c r="C27" s="101"/>
      <c r="D27" s="97"/>
      <c r="E27" s="97"/>
      <c r="F27" s="97"/>
      <c r="G27" s="97"/>
      <c r="H27" s="97"/>
      <c r="I27" s="97"/>
      <c r="J27" s="97"/>
      <c r="K27" s="97"/>
      <c r="L27" s="97"/>
      <c r="M27" s="91"/>
    </row>
    <row r="28" spans="1:13" ht="19.5" customHeight="1">
      <c r="A28" s="4"/>
      <c r="B28" s="90"/>
      <c r="C28" s="102"/>
      <c r="D28" s="97"/>
      <c r="E28" s="97"/>
      <c r="F28" s="97"/>
      <c r="G28" s="97"/>
      <c r="H28" s="97"/>
      <c r="I28" s="97"/>
      <c r="J28" s="97"/>
      <c r="K28" s="97"/>
      <c r="L28" s="97"/>
      <c r="M28" s="91"/>
    </row>
    <row r="29" spans="1:13" ht="19.5" customHeight="1">
      <c r="A29" s="4"/>
      <c r="B29" s="90"/>
      <c r="C29" s="103"/>
      <c r="D29" s="97"/>
      <c r="E29" s="97"/>
      <c r="F29" s="97"/>
      <c r="G29" s="97"/>
      <c r="H29" s="97"/>
      <c r="I29" s="97"/>
      <c r="J29" s="97"/>
      <c r="K29" s="97"/>
      <c r="L29" s="97"/>
      <c r="M29" s="91"/>
    </row>
    <row r="30" spans="1:13" ht="19.5" customHeight="1">
      <c r="A30" s="4"/>
      <c r="B30" s="90"/>
      <c r="C30" s="103"/>
      <c r="D30" s="97"/>
      <c r="E30" s="97"/>
      <c r="F30" s="97"/>
      <c r="G30" s="97"/>
      <c r="H30" s="97"/>
      <c r="I30" s="97"/>
      <c r="J30" s="97"/>
      <c r="K30" s="97"/>
      <c r="L30" s="97"/>
      <c r="M30" s="91"/>
    </row>
    <row r="31" spans="1:13" ht="19.5" customHeight="1">
      <c r="A31" s="4"/>
      <c r="B31" s="90"/>
      <c r="C31" s="104" t="s">
        <v>69</v>
      </c>
      <c r="D31" s="105"/>
      <c r="E31" s="105"/>
      <c r="F31" s="105"/>
      <c r="G31" s="105"/>
      <c r="H31" s="105"/>
      <c r="I31" s="105"/>
      <c r="J31" s="105"/>
      <c r="K31" s="105"/>
      <c r="L31" s="105"/>
      <c r="M31" s="91"/>
    </row>
    <row r="32" spans="1:13" ht="19.5" customHeight="1">
      <c r="A32" s="4"/>
      <c r="B32" s="90"/>
      <c r="C32" s="106" t="s">
        <v>70</v>
      </c>
      <c r="D32" s="107"/>
      <c r="E32" s="107"/>
      <c r="F32" s="107"/>
      <c r="G32" s="107"/>
      <c r="H32" s="107"/>
      <c r="I32" s="107"/>
      <c r="J32" s="107"/>
      <c r="K32" s="107"/>
      <c r="L32" s="107"/>
      <c r="M32" s="91"/>
    </row>
    <row r="33" spans="1:13" ht="19.5" customHeight="1">
      <c r="A33" s="4"/>
      <c r="B33" s="90"/>
      <c r="C33" s="106" t="s">
        <v>71</v>
      </c>
      <c r="D33" s="107"/>
      <c r="E33" s="107"/>
      <c r="F33" s="107"/>
      <c r="G33" s="107"/>
      <c r="H33" s="107"/>
      <c r="I33" s="107"/>
      <c r="J33" s="107"/>
      <c r="K33" s="107"/>
      <c r="L33" s="107"/>
      <c r="M33" s="91"/>
    </row>
    <row r="34" spans="1:13" ht="19.5" customHeight="1">
      <c r="A34" s="4"/>
      <c r="B34" s="90"/>
      <c r="C34" s="106" t="s">
        <v>72</v>
      </c>
      <c r="D34" s="107"/>
      <c r="E34" s="107"/>
      <c r="F34" s="107"/>
      <c r="G34" s="107"/>
      <c r="H34" s="107"/>
      <c r="I34" s="107"/>
      <c r="J34" s="107"/>
      <c r="K34" s="107"/>
      <c r="L34" s="107"/>
      <c r="M34" s="91"/>
    </row>
    <row r="35" spans="1:13" ht="19.5" customHeight="1">
      <c r="A35" s="4"/>
      <c r="B35" s="90"/>
      <c r="C35" s="106" t="s">
        <v>73</v>
      </c>
      <c r="D35" s="107"/>
      <c r="E35" s="107"/>
      <c r="F35" s="107"/>
      <c r="G35" s="107"/>
      <c r="H35" s="107"/>
      <c r="I35" s="107"/>
      <c r="J35" s="107"/>
      <c r="K35" s="107"/>
      <c r="L35" s="107"/>
      <c r="M35" s="91"/>
    </row>
    <row r="36" spans="1:13" ht="19.5" customHeight="1">
      <c r="A36" s="4"/>
      <c r="B36" s="90"/>
      <c r="C36" s="106" t="s">
        <v>74</v>
      </c>
      <c r="D36" s="107"/>
      <c r="E36" s="107"/>
      <c r="F36" s="107"/>
      <c r="G36" s="107"/>
      <c r="H36" s="107"/>
      <c r="I36" s="107"/>
      <c r="J36" s="107"/>
      <c r="K36" s="107"/>
      <c r="L36" s="107"/>
      <c r="M36" s="91"/>
    </row>
    <row r="37" spans="1:13" ht="19.5" customHeight="1">
      <c r="A37" s="4"/>
      <c r="B37" s="90"/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91"/>
    </row>
    <row r="38" spans="1:13" ht="19.5" customHeight="1">
      <c r="A38" s="4"/>
      <c r="B38" s="90"/>
      <c r="C38" s="106" t="s">
        <v>1</v>
      </c>
      <c r="D38" s="107"/>
      <c r="E38" s="107"/>
      <c r="F38" s="107"/>
      <c r="G38" s="107"/>
      <c r="H38" s="107"/>
      <c r="I38" s="107"/>
      <c r="J38" s="107"/>
      <c r="K38" s="107"/>
      <c r="L38" s="107"/>
      <c r="M38" s="91"/>
    </row>
    <row r="39" spans="1:13" ht="19.5" customHeight="1" thickBot="1">
      <c r="A39" s="4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10" t="s">
        <v>4</v>
      </c>
    </row>
    <row r="40" spans="1:13" ht="19.5" customHeight="1" thickTop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hyperlinks>
    <hyperlink ref="C38" r:id="rId1" xr:uid="{DD33EF2C-7D98-4939-A57D-5F7E85120D35}"/>
    <hyperlink ref="C15" location="EVA!A1" tooltip="EVA" display="EVA" xr:uid="{7EF728F3-1FD2-43DA-AB8A-F775460054B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2D4C-73DB-45A9-94D2-53520BB03387}">
  <sheetPr>
    <pageSetUpPr autoPageBreaks="0"/>
  </sheetPr>
  <dimension ref="A1:P141"/>
  <sheetViews>
    <sheetView showGridLines="0" zoomScaleNormal="100" workbookViewId="0">
      <pane ySplit="1" topLeftCell="A3" activePane="bottomLeft" state="frozen"/>
      <selection pane="bottomLeft"/>
    </sheetView>
  </sheetViews>
  <sheetFormatPr defaultColWidth="10.234375" defaultRowHeight="15" customHeight="1"/>
  <cols>
    <col min="1" max="1" width="10.234375" style="97"/>
    <col min="2" max="2" width="20.76171875" style="97" customWidth="1"/>
    <col min="3" max="3" width="14.17578125" style="97" customWidth="1"/>
    <col min="4" max="4" width="9.41015625" style="97" bestFit="1" customWidth="1"/>
    <col min="5" max="5" width="9.5859375" style="97" customWidth="1"/>
    <col min="6" max="13" width="11.46875" style="97" customWidth="1"/>
    <col min="14" max="14" width="1.87890625" style="97" customWidth="1"/>
    <col min="15" max="16" width="10.234375" style="97" customWidth="1"/>
    <col min="17" max="17" width="12.1171875" style="97" bestFit="1" customWidth="1"/>
    <col min="18" max="16384" width="10.234375" style="97"/>
  </cols>
  <sheetData>
    <row r="1" spans="1:16" s="4" customFormat="1" ht="5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5"/>
    </row>
    <row r="2" spans="1:16" s="2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6" s="17" customFormat="1" ht="15" customHeight="1">
      <c r="A3" s="2" t="s">
        <v>4</v>
      </c>
      <c r="B3" s="13" t="s">
        <v>5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6" s="17" customFormat="1" ht="15" customHeight="1">
      <c r="B4" s="18"/>
      <c r="C4" s="7"/>
      <c r="D4" s="19"/>
      <c r="E4" s="19"/>
      <c r="F4" s="20"/>
      <c r="G4" s="20"/>
      <c r="H4" s="20"/>
      <c r="I4" s="20"/>
      <c r="J4" s="20"/>
      <c r="K4" s="20"/>
      <c r="L4" s="20"/>
      <c r="M4" s="20"/>
      <c r="P4" s="21"/>
    </row>
    <row r="5" spans="1:16" s="17" customFormat="1" ht="15" customHeight="1" thickBot="1">
      <c r="B5" s="22" t="s">
        <v>6</v>
      </c>
      <c r="C5" s="7"/>
      <c r="D5" s="9"/>
      <c r="E5" s="9"/>
      <c r="F5" s="23">
        <v>2020</v>
      </c>
      <c r="G5" s="23">
        <v>2021</v>
      </c>
      <c r="H5" s="23">
        <v>2022</v>
      </c>
      <c r="I5" s="24">
        <v>2023</v>
      </c>
      <c r="J5" s="24">
        <v>2024</v>
      </c>
      <c r="K5" s="24">
        <v>2025</v>
      </c>
      <c r="L5" s="24">
        <v>2026</v>
      </c>
      <c r="M5" s="24">
        <v>2027</v>
      </c>
      <c r="P5" s="21"/>
    </row>
    <row r="6" spans="1:16" s="4" customFormat="1" ht="15" customHeight="1">
      <c r="A6" s="2"/>
      <c r="B6" s="22"/>
      <c r="C6" s="7"/>
      <c r="D6" s="9"/>
      <c r="E6" s="9"/>
      <c r="F6" s="9"/>
      <c r="G6" s="9"/>
      <c r="H6" s="9"/>
      <c r="I6" s="25"/>
      <c r="J6" s="25"/>
      <c r="K6" s="25"/>
      <c r="L6" s="25"/>
      <c r="M6" s="25"/>
      <c r="P6" s="21"/>
    </row>
    <row r="7" spans="1:16" s="17" customFormat="1" ht="15" customHeight="1">
      <c r="B7" s="22"/>
      <c r="C7" s="7"/>
      <c r="D7" s="9"/>
      <c r="E7" s="9"/>
      <c r="F7" s="9"/>
      <c r="G7" s="9"/>
      <c r="H7" s="9"/>
    </row>
    <row r="8" spans="1:16" s="2" customFormat="1" ht="15" customHeight="1">
      <c r="B8" s="26" t="s">
        <v>7</v>
      </c>
      <c r="C8" s="27"/>
      <c r="D8" s="9"/>
      <c r="E8" s="27"/>
      <c r="F8" s="28">
        <v>50589</v>
      </c>
      <c r="G8" s="28">
        <v>51647.864999999998</v>
      </c>
      <c r="H8" s="28">
        <v>53760.85</v>
      </c>
      <c r="I8" s="28">
        <v>56481.149010000008</v>
      </c>
      <c r="J8" s="28">
        <v>57616.420105100995</v>
      </c>
      <c r="K8" s="28">
        <v>58774.510149213536</v>
      </c>
      <c r="L8" s="28">
        <v>59659.066526959185</v>
      </c>
      <c r="M8" s="28">
        <v>60257.148668891932</v>
      </c>
      <c r="P8" s="21"/>
    </row>
    <row r="9" spans="1:16" s="2" customFormat="1" ht="15" customHeight="1">
      <c r="B9" s="26" t="s">
        <v>8</v>
      </c>
      <c r="C9" s="27"/>
      <c r="D9" s="27"/>
      <c r="E9" s="27"/>
      <c r="F9" s="29">
        <v>-24544.3</v>
      </c>
      <c r="G9" s="29">
        <v>-25104.0144</v>
      </c>
      <c r="H9" s="29">
        <v>-25779.4015</v>
      </c>
      <c r="I9" s="29">
        <v>-27110.951524800003</v>
      </c>
      <c r="J9" s="29">
        <v>-27655.881650448475</v>
      </c>
      <c r="K9" s="29">
        <v>-28211.764871622498</v>
      </c>
      <c r="L9" s="29">
        <v>-28636.351932940408</v>
      </c>
      <c r="M9" s="29">
        <v>-28923.431361068127</v>
      </c>
      <c r="P9" s="21"/>
    </row>
    <row r="10" spans="1:16" s="2" customFormat="1" ht="15" customHeight="1">
      <c r="B10" s="30" t="s">
        <v>9</v>
      </c>
      <c r="C10" s="31"/>
      <c r="D10" s="27"/>
      <c r="E10" s="27"/>
      <c r="F10" s="32">
        <f>SUM(F8:F9)</f>
        <v>26044.7</v>
      </c>
      <c r="G10" s="32">
        <f t="shared" ref="G10:M10" si="0">SUM(G8:G9)</f>
        <v>26543.850599999998</v>
      </c>
      <c r="H10" s="32">
        <f t="shared" si="0"/>
        <v>27981.448499999999</v>
      </c>
      <c r="I10" s="32">
        <f t="shared" si="0"/>
        <v>29370.197485200006</v>
      </c>
      <c r="J10" s="32">
        <f t="shared" si="0"/>
        <v>29960.53845465252</v>
      </c>
      <c r="K10" s="32">
        <f t="shared" si="0"/>
        <v>30562.745277591039</v>
      </c>
      <c r="L10" s="32">
        <f t="shared" si="0"/>
        <v>31022.714594018777</v>
      </c>
      <c r="M10" s="32">
        <f t="shared" si="0"/>
        <v>31333.717307823805</v>
      </c>
      <c r="P10" s="21"/>
    </row>
    <row r="11" spans="1:16" s="2" customFormat="1" ht="15" customHeight="1">
      <c r="B11" s="30"/>
      <c r="C11" s="31"/>
      <c r="D11" s="27"/>
      <c r="E11" s="27"/>
      <c r="F11" s="33"/>
      <c r="G11" s="33"/>
      <c r="H11" s="33"/>
      <c r="I11" s="34"/>
      <c r="J11" s="34"/>
      <c r="K11" s="34"/>
      <c r="L11" s="34"/>
      <c r="M11" s="34"/>
      <c r="P11" s="12"/>
    </row>
    <row r="12" spans="1:16" s="2" customFormat="1" ht="15" customHeight="1">
      <c r="B12" s="26"/>
      <c r="C12" s="27"/>
      <c r="D12" s="27"/>
      <c r="E12" s="27"/>
      <c r="F12" s="33"/>
      <c r="G12" s="33"/>
      <c r="H12" s="33"/>
      <c r="I12" s="35"/>
      <c r="J12" s="35"/>
      <c r="K12" s="35"/>
      <c r="L12" s="35"/>
      <c r="M12" s="36"/>
    </row>
    <row r="13" spans="1:16" s="2" customFormat="1" ht="15" customHeight="1">
      <c r="B13" s="26" t="s">
        <v>10</v>
      </c>
      <c r="C13" s="27"/>
      <c r="D13" s="27"/>
      <c r="E13" s="27"/>
      <c r="F13" s="28">
        <v>-5877</v>
      </c>
      <c r="G13" s="28">
        <v>-6006</v>
      </c>
      <c r="H13" s="28">
        <v>-6144</v>
      </c>
      <c r="I13" s="28">
        <v>-6359.0399999999991</v>
      </c>
      <c r="J13" s="28">
        <v>-6549.8111999999992</v>
      </c>
      <c r="K13" s="28">
        <v>-6746.3055359999989</v>
      </c>
      <c r="L13" s="28">
        <v>-6914.963174399998</v>
      </c>
      <c r="M13" s="28">
        <v>-7087.8372537599971</v>
      </c>
    </row>
    <row r="14" spans="1:16" s="2" customFormat="1" ht="15" customHeight="1">
      <c r="B14" s="26" t="s">
        <v>11</v>
      </c>
      <c r="C14" s="27"/>
      <c r="D14" s="27"/>
      <c r="E14" s="27"/>
      <c r="F14" s="29">
        <v>-1764</v>
      </c>
      <c r="G14" s="29">
        <v>-1931</v>
      </c>
      <c r="H14" s="29">
        <v>-2026</v>
      </c>
      <c r="I14" s="29">
        <v>-2096.91</v>
      </c>
      <c r="J14" s="29">
        <v>-2159.8172999999997</v>
      </c>
      <c r="K14" s="29">
        <v>-2224.6118189999997</v>
      </c>
      <c r="L14" s="29">
        <v>-2280.2271144749993</v>
      </c>
      <c r="M14" s="29">
        <v>-2337.2327923368739</v>
      </c>
    </row>
    <row r="15" spans="1:16" s="2" customFormat="1" ht="15" customHeight="1">
      <c r="B15" s="30" t="s">
        <v>12</v>
      </c>
      <c r="C15" s="31"/>
      <c r="D15" s="27"/>
      <c r="E15" s="27"/>
      <c r="F15" s="32">
        <f>SUM(F10:F14)</f>
        <v>18403.7</v>
      </c>
      <c r="G15" s="32">
        <f t="shared" ref="G15:N15" si="1">SUM(G10:G14)</f>
        <v>18606.850599999998</v>
      </c>
      <c r="H15" s="32">
        <f t="shared" si="1"/>
        <v>19811.448499999999</v>
      </c>
      <c r="I15" s="32">
        <f t="shared" si="1"/>
        <v>20914.247485200005</v>
      </c>
      <c r="J15" s="32">
        <f t="shared" si="1"/>
        <v>21250.909954652521</v>
      </c>
      <c r="K15" s="32">
        <f t="shared" si="1"/>
        <v>21591.827922591037</v>
      </c>
      <c r="L15" s="32">
        <f t="shared" si="1"/>
        <v>21827.524305143779</v>
      </c>
      <c r="M15" s="32">
        <f t="shared" si="1"/>
        <v>21908.647261726932</v>
      </c>
      <c r="N15" s="32">
        <f t="shared" si="1"/>
        <v>0</v>
      </c>
      <c r="P15" s="21"/>
    </row>
    <row r="16" spans="1:16" s="2" customFormat="1" ht="15" customHeight="1">
      <c r="B16" s="30"/>
      <c r="C16" s="31"/>
      <c r="D16" s="27"/>
      <c r="E16" s="27"/>
      <c r="F16" s="33"/>
      <c r="G16" s="33"/>
      <c r="H16" s="33"/>
      <c r="I16" s="34"/>
      <c r="J16" s="34"/>
      <c r="K16" s="34"/>
      <c r="L16" s="34"/>
      <c r="M16" s="34"/>
    </row>
    <row r="17" spans="2:16" s="2" customFormat="1" ht="15" customHeight="1">
      <c r="B17" s="26"/>
      <c r="C17" s="27"/>
      <c r="D17" s="27"/>
      <c r="E17" s="27"/>
      <c r="F17" s="37"/>
      <c r="G17" s="37"/>
      <c r="H17" s="37"/>
      <c r="I17" s="34"/>
      <c r="J17" s="34"/>
      <c r="K17" s="34"/>
      <c r="L17" s="34"/>
      <c r="M17" s="34"/>
    </row>
    <row r="18" spans="2:16" s="2" customFormat="1" ht="15" customHeight="1">
      <c r="B18" s="26" t="s">
        <v>13</v>
      </c>
      <c r="C18" s="27"/>
      <c r="D18" s="27"/>
      <c r="E18" s="27"/>
      <c r="F18" s="29">
        <v>-2960</v>
      </c>
      <c r="G18" s="29">
        <v>-3196</v>
      </c>
      <c r="H18" s="29">
        <v>-3452</v>
      </c>
      <c r="I18" s="29">
        <v>-4420.875</v>
      </c>
      <c r="J18" s="29">
        <v>-4769.625</v>
      </c>
      <c r="K18" s="29">
        <v>-5127.75</v>
      </c>
      <c r="L18" s="29">
        <v>-5489.625</v>
      </c>
      <c r="M18" s="29">
        <v>-5861.8125</v>
      </c>
    </row>
    <row r="19" spans="2:16" s="2" customFormat="1" ht="15" customHeight="1">
      <c r="B19" s="30" t="s">
        <v>14</v>
      </c>
      <c r="C19" s="31"/>
      <c r="D19" s="27"/>
      <c r="E19" s="27"/>
      <c r="F19" s="32">
        <f>SUM(F15:F18)</f>
        <v>15443.7</v>
      </c>
      <c r="G19" s="32">
        <f t="shared" ref="G19:N19" si="2">SUM(G15:G18)</f>
        <v>15410.850599999998</v>
      </c>
      <c r="H19" s="32">
        <f t="shared" si="2"/>
        <v>16359.448499999999</v>
      </c>
      <c r="I19" s="32">
        <f t="shared" si="2"/>
        <v>16493.372485200005</v>
      </c>
      <c r="J19" s="32">
        <f t="shared" si="2"/>
        <v>16481.284954652521</v>
      </c>
      <c r="K19" s="32">
        <f t="shared" si="2"/>
        <v>16464.077922591037</v>
      </c>
      <c r="L19" s="32">
        <f t="shared" si="2"/>
        <v>16337.899305143779</v>
      </c>
      <c r="M19" s="32">
        <f t="shared" si="2"/>
        <v>16046.834761726932</v>
      </c>
      <c r="N19" s="32">
        <f t="shared" si="2"/>
        <v>0</v>
      </c>
      <c r="P19" s="21"/>
    </row>
    <row r="20" spans="2:16" s="2" customFormat="1" ht="15" customHeight="1">
      <c r="B20" s="30"/>
      <c r="C20" s="31"/>
      <c r="D20" s="27"/>
      <c r="E20" s="27"/>
      <c r="F20" s="37"/>
      <c r="G20" s="37"/>
      <c r="H20" s="37"/>
      <c r="I20" s="34"/>
      <c r="J20" s="34"/>
      <c r="K20" s="34"/>
      <c r="L20" s="34"/>
      <c r="M20" s="34"/>
    </row>
    <row r="21" spans="2:16" s="2" customFormat="1" ht="15" customHeight="1">
      <c r="B21" s="30"/>
      <c r="C21" s="31"/>
      <c r="D21" s="27"/>
      <c r="E21" s="27"/>
      <c r="F21" s="37"/>
      <c r="G21" s="37"/>
      <c r="H21" s="37"/>
      <c r="I21" s="34"/>
      <c r="J21" s="34"/>
      <c r="K21" s="34"/>
      <c r="L21" s="34"/>
      <c r="M21" s="34"/>
    </row>
    <row r="22" spans="2:16" s="2" customFormat="1" ht="15" customHeight="1">
      <c r="B22" s="26" t="s">
        <v>15</v>
      </c>
      <c r="C22" s="27"/>
      <c r="D22" s="27"/>
      <c r="E22" s="27"/>
      <c r="F22" s="28">
        <v>-1688</v>
      </c>
      <c r="G22" s="28">
        <v>-2200</v>
      </c>
      <c r="H22" s="28">
        <v>-2350</v>
      </c>
      <c r="I22" s="28">
        <v>-1080</v>
      </c>
      <c r="J22" s="28">
        <v>-840</v>
      </c>
      <c r="K22" s="28">
        <v>-600</v>
      </c>
      <c r="L22" s="28">
        <v>-360</v>
      </c>
      <c r="M22" s="28">
        <v>-120</v>
      </c>
    </row>
    <row r="23" spans="2:16" s="2" customFormat="1" ht="15" customHeight="1">
      <c r="B23" s="26" t="s">
        <v>16</v>
      </c>
      <c r="C23" s="27"/>
      <c r="D23" s="27"/>
      <c r="E23" s="27"/>
      <c r="F23" s="29">
        <v>200</v>
      </c>
      <c r="G23" s="29">
        <v>180</v>
      </c>
      <c r="H23" s="29">
        <v>193</v>
      </c>
      <c r="I23" s="29">
        <v>37.269991000000047</v>
      </c>
      <c r="J23" s="29">
        <v>54.773995077584097</v>
      </c>
      <c r="K23" s="29">
        <v>79.993632231801172</v>
      </c>
      <c r="L23" s="29">
        <v>108.08832737150202</v>
      </c>
      <c r="M23" s="29">
        <v>141.73195808355248</v>
      </c>
    </row>
    <row r="24" spans="2:16" s="2" customFormat="1" ht="15" customHeight="1">
      <c r="B24" s="30" t="s">
        <v>17</v>
      </c>
      <c r="C24" s="31"/>
      <c r="D24" s="27"/>
      <c r="E24" s="27"/>
      <c r="F24" s="32">
        <f>SUM(F19:F23)</f>
        <v>13955.7</v>
      </c>
      <c r="G24" s="32">
        <f t="shared" ref="G24:M24" si="3">SUM(G19:G23)</f>
        <v>13390.850599999998</v>
      </c>
      <c r="H24" s="32">
        <f t="shared" si="3"/>
        <v>14202.448499999999</v>
      </c>
      <c r="I24" s="32">
        <f t="shared" si="3"/>
        <v>15450.642476200004</v>
      </c>
      <c r="J24" s="32">
        <f t="shared" si="3"/>
        <v>15696.058949730106</v>
      </c>
      <c r="K24" s="32">
        <f t="shared" si="3"/>
        <v>15944.071554822838</v>
      </c>
      <c r="L24" s="32">
        <f t="shared" si="3"/>
        <v>16085.987632515282</v>
      </c>
      <c r="M24" s="32">
        <f t="shared" si="3"/>
        <v>16068.566719810484</v>
      </c>
      <c r="P24" s="21"/>
    </row>
    <row r="25" spans="2:16" s="2" customFormat="1" ht="15" customHeight="1">
      <c r="B25" s="30"/>
      <c r="C25" s="31"/>
      <c r="D25" s="27"/>
      <c r="E25" s="27"/>
      <c r="F25" s="37"/>
      <c r="G25" s="37"/>
      <c r="H25" s="37"/>
      <c r="I25" s="34"/>
      <c r="J25" s="34"/>
      <c r="K25" s="34"/>
      <c r="L25" s="34"/>
      <c r="M25" s="34"/>
    </row>
    <row r="26" spans="2:16" s="2" customFormat="1" ht="15" customHeight="1">
      <c r="B26" s="30"/>
      <c r="C26" s="31"/>
      <c r="D26" s="27"/>
      <c r="E26" s="27"/>
      <c r="F26" s="37"/>
      <c r="G26" s="37"/>
      <c r="H26" s="37"/>
      <c r="I26" s="34"/>
      <c r="J26" s="34"/>
      <c r="K26" s="34"/>
      <c r="L26" s="34"/>
      <c r="M26" s="34"/>
    </row>
    <row r="27" spans="2:16" s="2" customFormat="1" ht="15" customHeight="1">
      <c r="B27" s="26" t="s">
        <v>18</v>
      </c>
      <c r="C27" s="27"/>
      <c r="D27" s="27"/>
      <c r="E27" s="27"/>
      <c r="F27" s="28">
        <v>-3722</v>
      </c>
      <c r="G27" s="28">
        <v>-3850</v>
      </c>
      <c r="H27" s="28">
        <v>-4111</v>
      </c>
      <c r="I27" s="28">
        <v>-3244.6349200020018</v>
      </c>
      <c r="J27" s="28">
        <v>-3296.1723794433224</v>
      </c>
      <c r="K27" s="28">
        <v>-3348.2550265127966</v>
      </c>
      <c r="L27" s="28">
        <v>-3378.057402828209</v>
      </c>
      <c r="M27" s="28">
        <v>-3374.3990111602016</v>
      </c>
      <c r="P27" s="21"/>
    </row>
    <row r="28" spans="2:16" s="2" customFormat="1" ht="15" customHeight="1">
      <c r="B28" s="26"/>
      <c r="C28" s="27"/>
      <c r="D28" s="27"/>
      <c r="E28" s="27"/>
      <c r="F28" s="38"/>
      <c r="G28" s="38"/>
      <c r="H28" s="38"/>
      <c r="I28" s="38"/>
      <c r="J28" s="38"/>
      <c r="K28" s="38"/>
      <c r="L28" s="38"/>
      <c r="M28" s="38"/>
    </row>
    <row r="29" spans="2:16" s="2" customFormat="1" ht="15" customHeight="1">
      <c r="B29" s="26"/>
      <c r="C29" s="27"/>
      <c r="D29" s="27"/>
      <c r="E29" s="27"/>
      <c r="F29" s="28"/>
      <c r="G29" s="28"/>
      <c r="H29" s="28"/>
      <c r="I29" s="39"/>
      <c r="J29" s="39"/>
      <c r="K29" s="39"/>
      <c r="L29" s="39"/>
      <c r="M29" s="39"/>
    </row>
    <row r="30" spans="2:16" s="2" customFormat="1" ht="15" customHeight="1" thickBot="1">
      <c r="B30" s="30" t="s">
        <v>19</v>
      </c>
      <c r="C30" s="31"/>
      <c r="D30" s="27"/>
      <c r="E30" s="27"/>
      <c r="F30" s="40">
        <f>SUM(F24:F29)</f>
        <v>10233.700000000001</v>
      </c>
      <c r="G30" s="40">
        <f t="shared" ref="G30:M30" si="4">SUM(G24:G29)</f>
        <v>9540.8505999999979</v>
      </c>
      <c r="H30" s="40">
        <f t="shared" si="4"/>
        <v>10091.448499999999</v>
      </c>
      <c r="I30" s="40">
        <f t="shared" si="4"/>
        <v>12206.007556198003</v>
      </c>
      <c r="J30" s="40">
        <f t="shared" si="4"/>
        <v>12399.886570286784</v>
      </c>
      <c r="K30" s="40">
        <f t="shared" si="4"/>
        <v>12595.816528310042</v>
      </c>
      <c r="L30" s="40">
        <f t="shared" si="4"/>
        <v>12707.930229687074</v>
      </c>
      <c r="M30" s="40">
        <f t="shared" si="4"/>
        <v>12694.167708650282</v>
      </c>
      <c r="P30" s="21"/>
    </row>
    <row r="31" spans="2:16" s="2" customFormat="1" ht="15" customHeight="1">
      <c r="B31" s="31"/>
      <c r="C31" s="31"/>
      <c r="D31" s="27"/>
      <c r="E31" s="27"/>
      <c r="F31" s="41"/>
      <c r="G31" s="41"/>
      <c r="H31" s="41"/>
      <c r="I31" s="41"/>
      <c r="J31" s="41"/>
      <c r="K31" s="41"/>
      <c r="L31" s="41"/>
      <c r="M31" s="41"/>
    </row>
    <row r="32" spans="2:16" s="2" customFormat="1" ht="15" customHeight="1">
      <c r="B32" s="42"/>
      <c r="C32" s="42"/>
      <c r="D32" s="43"/>
      <c r="E32" s="43"/>
      <c r="F32" s="44"/>
      <c r="G32" s="44"/>
      <c r="H32" s="44"/>
      <c r="I32" s="44"/>
      <c r="J32" s="44"/>
      <c r="K32" s="44"/>
      <c r="L32" s="44"/>
      <c r="M32" s="44"/>
    </row>
    <row r="33" spans="1:16" s="2" customFormat="1" ht="15" customHeight="1">
      <c r="B33" s="6"/>
      <c r="C33" s="45"/>
      <c r="D33" s="8"/>
      <c r="E33" s="27"/>
      <c r="F33" s="46"/>
      <c r="G33" s="46"/>
      <c r="H33" s="46"/>
      <c r="I33" s="46"/>
      <c r="J33" s="46"/>
      <c r="K33" s="46"/>
      <c r="L33" s="46"/>
      <c r="M33" s="46"/>
      <c r="N33" s="12"/>
      <c r="O33" s="12"/>
    </row>
    <row r="34" spans="1:16" s="17" customFormat="1" ht="15" customHeight="1">
      <c r="A34" s="2" t="s">
        <v>4</v>
      </c>
      <c r="B34" s="13" t="s">
        <v>20</v>
      </c>
      <c r="C34" s="14"/>
      <c r="D34" s="15"/>
      <c r="E34" s="15"/>
      <c r="F34" s="16"/>
      <c r="G34" s="16"/>
      <c r="H34" s="16"/>
      <c r="I34" s="16"/>
      <c r="J34" s="16"/>
      <c r="K34" s="16"/>
      <c r="L34" s="16"/>
      <c r="M34" s="16"/>
      <c r="P34" s="21"/>
    </row>
    <row r="35" spans="1:16" s="17" customFormat="1" ht="15" customHeight="1">
      <c r="B35" s="18"/>
      <c r="C35" s="7"/>
      <c r="D35" s="19"/>
      <c r="E35" s="19"/>
      <c r="F35" s="20"/>
      <c r="G35" s="20"/>
      <c r="H35" s="20"/>
      <c r="I35" s="47"/>
      <c r="J35" s="47"/>
      <c r="K35" s="47"/>
      <c r="L35" s="47"/>
      <c r="M35" s="47"/>
    </row>
    <row r="36" spans="1:16" s="17" customFormat="1" ht="15" customHeight="1" thickBot="1">
      <c r="B36" s="22" t="s">
        <v>6</v>
      </c>
      <c r="C36" s="7"/>
      <c r="D36" s="9"/>
      <c r="E36" s="9"/>
      <c r="F36" s="48">
        <f>+F$5</f>
        <v>2020</v>
      </c>
      <c r="G36" s="48">
        <f t="shared" ref="G36:H36" si="5">+G$5</f>
        <v>2021</v>
      </c>
      <c r="H36" s="48">
        <f t="shared" si="5"/>
        <v>2022</v>
      </c>
      <c r="I36" s="49">
        <f>+I5</f>
        <v>2023</v>
      </c>
      <c r="J36" s="49">
        <f>+J5</f>
        <v>2024</v>
      </c>
      <c r="K36" s="49">
        <f>+K5</f>
        <v>2025</v>
      </c>
      <c r="L36" s="49">
        <f>+L5</f>
        <v>2026</v>
      </c>
      <c r="M36" s="49">
        <f>+M5</f>
        <v>2027</v>
      </c>
    </row>
    <row r="37" spans="1:16" s="4" customFormat="1" ht="15" customHeight="1">
      <c r="A37" s="2"/>
      <c r="B37" s="22"/>
      <c r="C37" s="7"/>
      <c r="D37" s="9"/>
      <c r="E37" s="9"/>
      <c r="F37" s="9"/>
      <c r="G37" s="9"/>
      <c r="H37" s="9"/>
      <c r="I37" s="25"/>
      <c r="J37" s="25"/>
      <c r="K37" s="25"/>
      <c r="L37" s="25"/>
      <c r="M37" s="25"/>
      <c r="P37" s="12"/>
    </row>
    <row r="38" spans="1:16" s="17" customFormat="1" ht="15" customHeight="1">
      <c r="B38" s="22"/>
      <c r="C38" s="7"/>
      <c r="D38" s="9"/>
      <c r="E38" s="9"/>
      <c r="F38" s="9"/>
      <c r="G38" s="9"/>
      <c r="H38" s="9"/>
      <c r="P38" s="12"/>
    </row>
    <row r="39" spans="1:16" s="17" customFormat="1" ht="15" customHeight="1">
      <c r="B39" s="22"/>
      <c r="C39" s="7"/>
      <c r="D39" s="9"/>
      <c r="E39" s="9"/>
      <c r="F39" s="9"/>
      <c r="G39" s="9"/>
      <c r="H39" s="9"/>
      <c r="P39" s="12"/>
    </row>
    <row r="40" spans="1:16" s="4" customFormat="1" ht="15" customHeight="1">
      <c r="A40" s="2"/>
      <c r="B40" s="31" t="s">
        <v>21</v>
      </c>
      <c r="C40" s="31"/>
      <c r="F40" s="50"/>
      <c r="G40" s="50"/>
      <c r="H40" s="50"/>
      <c r="I40" s="51"/>
      <c r="J40" s="51"/>
      <c r="K40" s="51"/>
      <c r="M40" s="52"/>
      <c r="P40" s="12"/>
    </row>
    <row r="41" spans="1:16" s="4" customFormat="1" ht="15" customHeight="1">
      <c r="A41" s="2"/>
      <c r="B41" s="53" t="s">
        <v>19</v>
      </c>
      <c r="C41" s="53"/>
      <c r="F41" s="54">
        <v>10233.700000000001</v>
      </c>
      <c r="G41" s="54">
        <v>9540.8505999999979</v>
      </c>
      <c r="H41" s="54">
        <v>10091.448499999999</v>
      </c>
      <c r="I41" s="54">
        <v>12206.007556198008</v>
      </c>
      <c r="J41" s="54">
        <v>12399.886570286784</v>
      </c>
      <c r="K41" s="54">
        <v>12595.816528310046</v>
      </c>
      <c r="L41" s="54">
        <v>12707.930229687074</v>
      </c>
      <c r="M41" s="54">
        <v>12694.167708650282</v>
      </c>
      <c r="P41" s="21"/>
    </row>
    <row r="42" spans="1:16" s="4" customFormat="1" ht="15" customHeight="1">
      <c r="A42" s="2"/>
      <c r="B42" s="53" t="s">
        <v>22</v>
      </c>
      <c r="C42" s="53"/>
      <c r="F42" s="54">
        <v>2960</v>
      </c>
      <c r="G42" s="54">
        <v>3196</v>
      </c>
      <c r="H42" s="54">
        <v>3452</v>
      </c>
      <c r="I42" s="54">
        <v>4420.875</v>
      </c>
      <c r="J42" s="54">
        <v>4769.625</v>
      </c>
      <c r="K42" s="54">
        <v>5127.75</v>
      </c>
      <c r="L42" s="54">
        <v>5489.625</v>
      </c>
      <c r="M42" s="54">
        <v>5861.8125</v>
      </c>
      <c r="O42" s="55"/>
      <c r="P42" s="21"/>
    </row>
    <row r="43" spans="1:16" s="4" customFormat="1" ht="15" customHeight="1">
      <c r="A43" s="2"/>
      <c r="B43" s="56" t="s">
        <v>23</v>
      </c>
      <c r="C43" s="53"/>
      <c r="F43" s="54">
        <v>-600</v>
      </c>
      <c r="G43" s="54">
        <v>-625</v>
      </c>
      <c r="H43" s="54">
        <v>-291</v>
      </c>
      <c r="I43" s="54">
        <v>-339.42933000000085</v>
      </c>
      <c r="J43" s="54">
        <v>-139.96492953299821</v>
      </c>
      <c r="K43" s="54">
        <v>-142.77822461661435</v>
      </c>
      <c r="L43" s="54">
        <v>-109.05489588645014</v>
      </c>
      <c r="M43" s="54">
        <v>-73.736154484859071</v>
      </c>
      <c r="P43" s="12"/>
    </row>
    <row r="44" spans="1:16" s="4" customFormat="1" ht="15" customHeight="1">
      <c r="A44" s="2"/>
      <c r="B44" s="56" t="s">
        <v>24</v>
      </c>
      <c r="C44" s="53"/>
      <c r="F44" s="54">
        <v>-400</v>
      </c>
      <c r="G44" s="54">
        <v>-131</v>
      </c>
      <c r="H44" s="54">
        <v>-86</v>
      </c>
      <c r="I44" s="54">
        <v>152.08551199999988</v>
      </c>
      <c r="J44" s="54">
        <v>-37.323981208799523</v>
      </c>
      <c r="K44" s="54">
        <v>-38.074193231097297</v>
      </c>
      <c r="L44" s="54">
        <v>-29.081305569719916</v>
      </c>
      <c r="M44" s="54">
        <v>-19.66297452929598</v>
      </c>
      <c r="P44" s="12"/>
    </row>
    <row r="45" spans="1:16" s="4" customFormat="1" ht="15" customHeight="1">
      <c r="A45" s="2"/>
      <c r="B45" s="56" t="s">
        <v>25</v>
      </c>
      <c r="C45" s="53"/>
      <c r="F45" s="54">
        <v>-260</v>
      </c>
      <c r="G45" s="54">
        <v>181</v>
      </c>
      <c r="H45" s="54">
        <v>114</v>
      </c>
      <c r="I45" s="54">
        <v>-347.93681919999972</v>
      </c>
      <c r="J45" s="54">
        <v>59.718369934078964</v>
      </c>
      <c r="K45" s="54">
        <v>60.918709169755857</v>
      </c>
      <c r="L45" s="54">
        <v>46.530088911551957</v>
      </c>
      <c r="M45" s="54">
        <v>31.460759246873295</v>
      </c>
      <c r="P45" s="12"/>
    </row>
    <row r="46" spans="1:16" s="4" customFormat="1" ht="15" customHeight="1">
      <c r="A46" s="2"/>
      <c r="B46" s="53" t="s">
        <v>26</v>
      </c>
      <c r="C46" s="53"/>
      <c r="F46" s="57">
        <f>SUM(F41:F45)</f>
        <v>11933.7</v>
      </c>
      <c r="G46" s="57">
        <f t="shared" ref="G46:M46" si="6">SUM(G41:G45)</f>
        <v>12161.850599999998</v>
      </c>
      <c r="H46" s="57">
        <f t="shared" si="6"/>
        <v>13280.448499999999</v>
      </c>
      <c r="I46" s="57">
        <f t="shared" si="6"/>
        <v>16091.601918998007</v>
      </c>
      <c r="J46" s="57">
        <f t="shared" si="6"/>
        <v>17051.941029479065</v>
      </c>
      <c r="K46" s="57">
        <f t="shared" si="6"/>
        <v>17603.632819632094</v>
      </c>
      <c r="L46" s="57">
        <f t="shared" si="6"/>
        <v>18105.94911714246</v>
      </c>
      <c r="M46" s="57">
        <f t="shared" si="6"/>
        <v>18494.041838883</v>
      </c>
      <c r="P46" s="21"/>
    </row>
    <row r="47" spans="1:16" s="4" customFormat="1" ht="15" customHeight="1">
      <c r="A47" s="2"/>
      <c r="B47" s="27" t="s">
        <v>27</v>
      </c>
      <c r="C47" s="27"/>
      <c r="F47" s="58"/>
      <c r="G47" s="58"/>
      <c r="H47" s="58"/>
      <c r="I47" s="59"/>
      <c r="J47" s="59"/>
      <c r="K47" s="59"/>
      <c r="L47" s="59"/>
      <c r="M47" s="59"/>
      <c r="P47" s="12"/>
    </row>
    <row r="48" spans="1:16" s="4" customFormat="1" ht="15" customHeight="1">
      <c r="A48" s="2"/>
      <c r="B48" s="27"/>
      <c r="C48" s="27"/>
      <c r="F48" s="58"/>
      <c r="G48" s="58"/>
      <c r="H48" s="58"/>
      <c r="I48" s="59"/>
      <c r="J48" s="59"/>
      <c r="K48" s="59"/>
      <c r="L48" s="59"/>
      <c r="M48" s="59"/>
      <c r="P48" s="12"/>
    </row>
    <row r="49" spans="1:16" s="4" customFormat="1" ht="15" customHeight="1">
      <c r="A49" s="2"/>
      <c r="B49" s="31" t="s">
        <v>28</v>
      </c>
      <c r="C49" s="31"/>
      <c r="F49" s="58"/>
      <c r="G49" s="58"/>
      <c r="H49" s="58"/>
      <c r="I49" s="59"/>
      <c r="J49" s="59"/>
      <c r="K49" s="59"/>
      <c r="L49" s="59"/>
      <c r="M49" s="59"/>
      <c r="P49" s="12"/>
    </row>
    <row r="50" spans="1:16" s="4" customFormat="1" ht="15" customHeight="1">
      <c r="A50" s="2"/>
      <c r="B50" s="53" t="s">
        <v>29</v>
      </c>
      <c r="C50" s="53"/>
      <c r="F50" s="54">
        <v>-9014.9999999999927</v>
      </c>
      <c r="G50" s="54">
        <v>-8733</v>
      </c>
      <c r="H50" s="54">
        <v>-7130</v>
      </c>
      <c r="I50" s="54">
        <v>-6900</v>
      </c>
      <c r="J50" s="54">
        <v>-7050</v>
      </c>
      <c r="K50" s="54">
        <v>-7275</v>
      </c>
      <c r="L50" s="54">
        <v>-7200</v>
      </c>
      <c r="M50" s="54">
        <v>-7687.5</v>
      </c>
      <c r="O50" s="55"/>
      <c r="P50" s="12"/>
    </row>
    <row r="51" spans="1:16" s="4" customFormat="1" ht="15" customHeight="1">
      <c r="A51" s="2"/>
      <c r="B51" s="53" t="s">
        <v>26</v>
      </c>
      <c r="C51" s="53"/>
      <c r="F51" s="57">
        <f>SUM(F50)</f>
        <v>-9014.9999999999927</v>
      </c>
      <c r="G51" s="57">
        <f t="shared" ref="G51:M51" si="7">SUM(G50)</f>
        <v>-8733</v>
      </c>
      <c r="H51" s="57">
        <f t="shared" si="7"/>
        <v>-7130</v>
      </c>
      <c r="I51" s="57">
        <f t="shared" si="7"/>
        <v>-6900</v>
      </c>
      <c r="J51" s="57">
        <f t="shared" si="7"/>
        <v>-7050</v>
      </c>
      <c r="K51" s="57">
        <f t="shared" si="7"/>
        <v>-7275</v>
      </c>
      <c r="L51" s="57">
        <f t="shared" si="7"/>
        <v>-7200</v>
      </c>
      <c r="M51" s="57">
        <f t="shared" si="7"/>
        <v>-7687.5</v>
      </c>
      <c r="P51" s="21"/>
    </row>
    <row r="52" spans="1:16" s="4" customFormat="1" ht="15" customHeight="1">
      <c r="A52" s="2"/>
      <c r="B52" s="27" t="s">
        <v>27</v>
      </c>
      <c r="C52" s="27"/>
      <c r="F52" s="54"/>
      <c r="G52" s="54"/>
      <c r="H52" s="54"/>
      <c r="I52" s="60"/>
      <c r="J52" s="60"/>
      <c r="K52" s="60"/>
      <c r="L52" s="60"/>
      <c r="M52" s="60"/>
      <c r="P52" s="12"/>
    </row>
    <row r="53" spans="1:16" s="4" customFormat="1" ht="15" customHeight="1">
      <c r="A53" s="2"/>
      <c r="B53" s="27"/>
      <c r="C53" s="27"/>
      <c r="F53" s="54"/>
      <c r="G53" s="54"/>
      <c r="H53" s="54"/>
      <c r="I53" s="60"/>
      <c r="J53" s="60"/>
      <c r="K53" s="60"/>
      <c r="L53" s="60"/>
      <c r="M53" s="60"/>
      <c r="P53" s="12"/>
    </row>
    <row r="54" spans="1:16" s="4" customFormat="1" ht="15" customHeight="1">
      <c r="A54" s="2"/>
      <c r="B54" s="31" t="s">
        <v>30</v>
      </c>
      <c r="C54" s="31"/>
      <c r="F54" s="54"/>
      <c r="G54" s="54"/>
      <c r="H54" s="54"/>
      <c r="I54" s="60"/>
      <c r="J54" s="60"/>
      <c r="K54" s="60"/>
      <c r="L54" s="60"/>
      <c r="M54" s="60"/>
      <c r="P54" s="12"/>
    </row>
    <row r="55" spans="1:16" s="4" customFormat="1" ht="15" customHeight="1">
      <c r="A55" s="2"/>
      <c r="B55" s="53" t="s">
        <v>31</v>
      </c>
      <c r="C55" s="53"/>
      <c r="F55" s="54">
        <v>0</v>
      </c>
      <c r="G55" s="54">
        <v>-4000</v>
      </c>
      <c r="H55" s="54">
        <v>-4000</v>
      </c>
      <c r="I55" s="54">
        <v>-4000</v>
      </c>
      <c r="J55" s="54">
        <v>-4000</v>
      </c>
      <c r="K55" s="54">
        <v>-4000</v>
      </c>
      <c r="L55" s="54">
        <v>-4000</v>
      </c>
      <c r="M55" s="54">
        <v>-4000</v>
      </c>
      <c r="P55" s="12"/>
    </row>
    <row r="56" spans="1:16" s="4" customFormat="1" ht="15" customHeight="1">
      <c r="A56" s="2"/>
      <c r="B56" s="53" t="s">
        <v>32</v>
      </c>
      <c r="C56" s="53"/>
      <c r="F56" s="54">
        <v>0</v>
      </c>
      <c r="G56" s="54">
        <v>0</v>
      </c>
      <c r="H56" s="54">
        <v>0</v>
      </c>
      <c r="I56" s="54">
        <v>-1000</v>
      </c>
      <c r="J56" s="54">
        <v>-1000</v>
      </c>
      <c r="K56" s="54">
        <v>-1000</v>
      </c>
      <c r="L56" s="54">
        <v>-1000</v>
      </c>
      <c r="M56" s="54">
        <v>-1000</v>
      </c>
      <c r="O56" s="55"/>
      <c r="P56" s="12"/>
    </row>
    <row r="57" spans="1:16" s="4" customFormat="1" ht="15" customHeight="1">
      <c r="A57" s="2"/>
      <c r="B57" s="53" t="s">
        <v>33</v>
      </c>
      <c r="C57" s="53"/>
      <c r="F57" s="54">
        <v>-3465</v>
      </c>
      <c r="G57" s="54">
        <v>-3761</v>
      </c>
      <c r="H57" s="54">
        <v>-3216</v>
      </c>
      <c r="I57" s="54">
        <v>-2441.2015112396016</v>
      </c>
      <c r="J57" s="54">
        <v>-2479.977314057357</v>
      </c>
      <c r="K57" s="54">
        <v>-2519.1633056620094</v>
      </c>
      <c r="L57" s="54">
        <v>-2541.5860459374148</v>
      </c>
      <c r="M57" s="54">
        <v>-2538.8335417300568</v>
      </c>
      <c r="P57" s="12"/>
    </row>
    <row r="58" spans="1:16" s="4" customFormat="1" ht="15" customHeight="1">
      <c r="A58" s="2"/>
      <c r="B58" s="53" t="s">
        <v>34</v>
      </c>
      <c r="C58" s="53"/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O58" s="55"/>
      <c r="P58" s="12"/>
    </row>
    <row r="59" spans="1:16" s="4" customFormat="1" ht="15" customHeight="1">
      <c r="A59" s="2"/>
      <c r="B59" s="53" t="s">
        <v>26</v>
      </c>
      <c r="C59" s="53"/>
      <c r="F59" s="57">
        <f>SUM(F55:F58)</f>
        <v>-3465</v>
      </c>
      <c r="G59" s="57">
        <f t="shared" ref="G59:M59" si="8">SUM(G55:G58)</f>
        <v>-7761</v>
      </c>
      <c r="H59" s="57">
        <f t="shared" si="8"/>
        <v>-7216</v>
      </c>
      <c r="I59" s="57">
        <f t="shared" si="8"/>
        <v>-7441.201511239602</v>
      </c>
      <c r="J59" s="57">
        <f t="shared" si="8"/>
        <v>-7479.977314057357</v>
      </c>
      <c r="K59" s="57">
        <f t="shared" si="8"/>
        <v>-7519.1633056620094</v>
      </c>
      <c r="L59" s="57">
        <f t="shared" si="8"/>
        <v>-7541.5860459374144</v>
      </c>
      <c r="M59" s="57">
        <f t="shared" si="8"/>
        <v>-7538.8335417300568</v>
      </c>
      <c r="P59" s="21"/>
    </row>
    <row r="60" spans="1:16" s="4" customFormat="1" ht="15" customHeight="1">
      <c r="A60" s="2"/>
      <c r="B60" s="27" t="s">
        <v>27</v>
      </c>
      <c r="C60" s="27"/>
      <c r="F60" s="54"/>
      <c r="G60" s="54"/>
      <c r="H60" s="54"/>
      <c r="I60" s="61"/>
      <c r="J60" s="61"/>
      <c r="K60" s="60"/>
      <c r="L60" s="60"/>
      <c r="M60" s="60"/>
      <c r="P60" s="12"/>
    </row>
    <row r="61" spans="1:16" s="4" customFormat="1" ht="15" customHeight="1">
      <c r="A61" s="2"/>
      <c r="B61" s="27"/>
      <c r="C61" s="27"/>
      <c r="F61" s="54"/>
      <c r="G61" s="54"/>
      <c r="H61" s="54"/>
      <c r="I61" s="61"/>
      <c r="J61" s="61"/>
      <c r="K61" s="60"/>
      <c r="L61" s="60"/>
      <c r="M61" s="60"/>
      <c r="P61" s="12"/>
    </row>
    <row r="62" spans="1:16" s="4" customFormat="1" ht="15" customHeight="1">
      <c r="A62" s="2"/>
      <c r="B62" s="31" t="s">
        <v>35</v>
      </c>
      <c r="C62" s="31"/>
      <c r="F62" s="54"/>
      <c r="G62" s="54"/>
      <c r="H62" s="54"/>
      <c r="I62" s="60"/>
      <c r="J62" s="60"/>
      <c r="K62" s="60"/>
      <c r="L62" s="60"/>
      <c r="M62" s="60"/>
      <c r="P62" s="12"/>
    </row>
    <row r="63" spans="1:16" s="4" customFormat="1" ht="15" customHeight="1">
      <c r="A63" s="2"/>
      <c r="B63" s="53" t="s">
        <v>36</v>
      </c>
      <c r="C63" s="53"/>
      <c r="F63" s="54">
        <v>9671</v>
      </c>
      <c r="G63" s="54">
        <v>9124.700000000008</v>
      </c>
      <c r="H63" s="54">
        <v>4792.5506000000059</v>
      </c>
      <c r="I63" s="54">
        <v>3726.9991000000045</v>
      </c>
      <c r="J63" s="54">
        <v>5477.3995077584095</v>
      </c>
      <c r="K63" s="54">
        <v>7999.3632231801175</v>
      </c>
      <c r="L63" s="54">
        <v>10808.832737150202</v>
      </c>
      <c r="M63" s="54">
        <v>14173.195808355247</v>
      </c>
      <c r="P63" s="21"/>
    </row>
    <row r="64" spans="1:16" s="4" customFormat="1" ht="15" customHeight="1">
      <c r="A64" s="2"/>
      <c r="B64" s="53" t="s">
        <v>37</v>
      </c>
      <c r="C64" s="53"/>
      <c r="F64" s="54">
        <v>-546.299999999992</v>
      </c>
      <c r="G64" s="54">
        <v>-4332.1494000000021</v>
      </c>
      <c r="H64" s="54">
        <v>-1065.5515000000014</v>
      </c>
      <c r="I64" s="54">
        <v>1750.400407758405</v>
      </c>
      <c r="J64" s="54">
        <v>2521.963715421708</v>
      </c>
      <c r="K64" s="54">
        <v>2809.4695139700843</v>
      </c>
      <c r="L64" s="54">
        <v>3364.3630712050453</v>
      </c>
      <c r="M64" s="54">
        <v>3267.7082971529435</v>
      </c>
      <c r="P64" s="21"/>
    </row>
    <row r="65" spans="1:16" s="4" customFormat="1" ht="15" customHeight="1" thickBot="1">
      <c r="A65" s="2"/>
      <c r="B65" s="53" t="s">
        <v>38</v>
      </c>
      <c r="C65" s="53"/>
      <c r="F65" s="62">
        <f>SUM(F63:F64)</f>
        <v>9124.700000000008</v>
      </c>
      <c r="G65" s="62">
        <f t="shared" ref="G65:M65" si="9">SUM(G63:G64)</f>
        <v>4792.5506000000059</v>
      </c>
      <c r="H65" s="62">
        <f t="shared" si="9"/>
        <v>3726.9991000000045</v>
      </c>
      <c r="I65" s="62">
        <f t="shared" si="9"/>
        <v>5477.3995077584095</v>
      </c>
      <c r="J65" s="62">
        <f t="shared" si="9"/>
        <v>7999.3632231801175</v>
      </c>
      <c r="K65" s="62">
        <f t="shared" si="9"/>
        <v>10808.832737150202</v>
      </c>
      <c r="L65" s="62">
        <f t="shared" si="9"/>
        <v>14173.195808355247</v>
      </c>
      <c r="M65" s="62">
        <f t="shared" si="9"/>
        <v>17440.904105508191</v>
      </c>
      <c r="P65" s="21"/>
    </row>
    <row r="66" spans="1:16" s="4" customFormat="1" ht="15" customHeight="1">
      <c r="A66" s="2"/>
      <c r="B66" s="6"/>
      <c r="C66" s="7"/>
      <c r="D66" s="9"/>
      <c r="E66" s="9"/>
      <c r="F66" s="52"/>
      <c r="G66" s="52"/>
      <c r="H66" s="52"/>
      <c r="I66" s="52"/>
      <c r="J66" s="52"/>
      <c r="K66" s="52"/>
      <c r="L66" s="52"/>
      <c r="M66" s="52"/>
      <c r="P66" s="12"/>
    </row>
    <row r="67" spans="1:16" s="2" customFormat="1" ht="15" customHeight="1">
      <c r="B67" s="42"/>
      <c r="C67" s="42"/>
      <c r="D67" s="43"/>
      <c r="E67" s="43"/>
      <c r="F67" s="44"/>
      <c r="G67" s="44"/>
      <c r="H67" s="44"/>
      <c r="I67" s="44"/>
      <c r="J67" s="44"/>
      <c r="K67" s="44"/>
      <c r="L67" s="44"/>
      <c r="M67" s="44"/>
    </row>
    <row r="68" spans="1:16" s="2" customFormat="1" ht="15" customHeight="1">
      <c r="B68" s="6"/>
      <c r="C68" s="45"/>
      <c r="D68" s="8"/>
      <c r="E68" s="27"/>
      <c r="F68" s="46"/>
      <c r="G68" s="46"/>
      <c r="H68" s="46"/>
      <c r="I68" s="46"/>
      <c r="J68" s="46"/>
      <c r="K68" s="46"/>
      <c r="L68" s="46"/>
      <c r="M68" s="46"/>
      <c r="N68" s="12"/>
      <c r="O68" s="12"/>
    </row>
    <row r="69" spans="1:16" s="17" customFormat="1" ht="15" customHeight="1">
      <c r="A69" s="2" t="s">
        <v>4</v>
      </c>
      <c r="B69" s="13" t="s">
        <v>39</v>
      </c>
      <c r="C69" s="14"/>
      <c r="D69" s="15"/>
      <c r="E69" s="15"/>
      <c r="F69" s="16"/>
      <c r="G69" s="16"/>
      <c r="H69" s="16"/>
      <c r="I69" s="16"/>
      <c r="J69" s="16"/>
      <c r="K69" s="16"/>
      <c r="L69" s="16"/>
      <c r="M69" s="16"/>
      <c r="P69" s="21"/>
    </row>
    <row r="70" spans="1:16" s="17" customFormat="1" ht="15" customHeight="1">
      <c r="B70" s="18"/>
      <c r="C70" s="7"/>
      <c r="D70" s="19"/>
      <c r="E70" s="19"/>
      <c r="F70" s="20"/>
      <c r="G70" s="20"/>
      <c r="H70" s="20"/>
      <c r="I70" s="63"/>
      <c r="J70" s="63"/>
      <c r="K70" s="63"/>
      <c r="L70" s="63"/>
      <c r="M70" s="63"/>
    </row>
    <row r="71" spans="1:16" s="17" customFormat="1" ht="15" customHeight="1" thickBot="1">
      <c r="B71" s="22" t="s">
        <v>6</v>
      </c>
      <c r="C71" s="7"/>
      <c r="D71" s="9"/>
      <c r="E71" s="9"/>
      <c r="F71" s="48">
        <f>+F$5</f>
        <v>2020</v>
      </c>
      <c r="G71" s="48">
        <f t="shared" ref="G71:H71" si="10">+G$5</f>
        <v>2021</v>
      </c>
      <c r="H71" s="48">
        <f t="shared" si="10"/>
        <v>2022</v>
      </c>
      <c r="I71" s="49">
        <f>I$5</f>
        <v>2023</v>
      </c>
      <c r="J71" s="49">
        <f t="shared" ref="J71:M71" si="11">J$5</f>
        <v>2024</v>
      </c>
      <c r="K71" s="49">
        <f t="shared" si="11"/>
        <v>2025</v>
      </c>
      <c r="L71" s="49">
        <f t="shared" si="11"/>
        <v>2026</v>
      </c>
      <c r="M71" s="49">
        <f t="shared" si="11"/>
        <v>2027</v>
      </c>
    </row>
    <row r="72" spans="1:16" s="4" customFormat="1" ht="15" customHeight="1">
      <c r="A72" s="2"/>
      <c r="B72" s="22"/>
      <c r="C72" s="7"/>
      <c r="D72" s="9"/>
      <c r="E72" s="9"/>
      <c r="F72" s="9"/>
      <c r="G72" s="9"/>
      <c r="H72" s="9"/>
      <c r="I72" s="25"/>
      <c r="J72" s="25"/>
      <c r="K72" s="25"/>
      <c r="L72" s="25"/>
      <c r="M72" s="25"/>
      <c r="P72" s="12"/>
    </row>
    <row r="73" spans="1:16" s="4" customFormat="1" ht="15" customHeight="1">
      <c r="A73" s="2"/>
      <c r="B73" s="22"/>
      <c r="C73" s="7"/>
      <c r="D73" s="9"/>
      <c r="E73" s="9"/>
      <c r="F73" s="9"/>
      <c r="G73" s="9"/>
      <c r="H73" s="9"/>
      <c r="I73" s="25"/>
      <c r="J73" s="25"/>
      <c r="K73" s="25"/>
      <c r="L73" s="25"/>
      <c r="M73" s="25"/>
      <c r="P73" s="12"/>
    </row>
    <row r="74" spans="1:16" s="4" customFormat="1" ht="15" customHeight="1">
      <c r="A74" s="2"/>
      <c r="B74" s="31" t="s">
        <v>40</v>
      </c>
      <c r="C74" s="31"/>
      <c r="F74" s="64"/>
      <c r="G74" s="64"/>
      <c r="H74" s="64"/>
      <c r="I74" s="60"/>
      <c r="J74" s="60"/>
      <c r="K74" s="60"/>
      <c r="L74" s="60"/>
      <c r="M74" s="60"/>
      <c r="P74" s="12"/>
    </row>
    <row r="75" spans="1:16" s="4" customFormat="1" ht="15" customHeight="1">
      <c r="A75" s="2"/>
      <c r="B75" s="31"/>
      <c r="C75" s="31"/>
      <c r="F75" s="64"/>
      <c r="G75" s="64"/>
      <c r="H75" s="64"/>
      <c r="I75" s="60"/>
      <c r="J75" s="60"/>
      <c r="K75" s="60"/>
      <c r="L75" s="60"/>
      <c r="M75" s="60"/>
      <c r="P75" s="12"/>
    </row>
    <row r="76" spans="1:16" s="4" customFormat="1" ht="15" customHeight="1">
      <c r="A76" s="2"/>
      <c r="B76" s="53" t="s">
        <v>41</v>
      </c>
      <c r="C76" s="53"/>
      <c r="F76" s="28">
        <v>9124.700000000008</v>
      </c>
      <c r="G76" s="28">
        <v>4792.5506000000059</v>
      </c>
      <c r="H76" s="28">
        <v>3726.9991000000045</v>
      </c>
      <c r="I76" s="28">
        <v>5477.3995077584095</v>
      </c>
      <c r="J76" s="28">
        <v>7999.3632231801175</v>
      </c>
      <c r="K76" s="28">
        <v>10808.832737150202</v>
      </c>
      <c r="L76" s="28">
        <v>14173.195808355247</v>
      </c>
      <c r="M76" s="28">
        <v>17440.904105508191</v>
      </c>
      <c r="O76" s="55"/>
      <c r="P76" s="65"/>
    </row>
    <row r="77" spans="1:16" s="4" customFormat="1" ht="15" customHeight="1">
      <c r="A77" s="2"/>
      <c r="B77" s="53" t="s">
        <v>42</v>
      </c>
      <c r="C77" s="53"/>
      <c r="F77" s="28">
        <v>5708</v>
      </c>
      <c r="G77" s="28">
        <v>6333</v>
      </c>
      <c r="H77" s="28">
        <v>6624</v>
      </c>
      <c r="I77" s="28">
        <v>6963.4293300000008</v>
      </c>
      <c r="J77" s="28">
        <v>7103.3942595329991</v>
      </c>
      <c r="K77" s="28">
        <v>7246.1724841496134</v>
      </c>
      <c r="L77" s="28">
        <v>7355.2273800360636</v>
      </c>
      <c r="M77" s="28">
        <v>7428.9635345209226</v>
      </c>
      <c r="O77" s="55"/>
      <c r="P77" s="65"/>
    </row>
    <row r="78" spans="1:16" s="4" customFormat="1" ht="15" customHeight="1">
      <c r="A78" s="2"/>
      <c r="B78" s="53" t="s">
        <v>43</v>
      </c>
      <c r="C78" s="53"/>
      <c r="F78" s="29">
        <v>1792</v>
      </c>
      <c r="G78" s="29">
        <v>1923</v>
      </c>
      <c r="H78" s="29">
        <v>2009</v>
      </c>
      <c r="I78" s="29">
        <v>1856.9144880000001</v>
      </c>
      <c r="J78" s="29">
        <v>1894.2384692087996</v>
      </c>
      <c r="K78" s="29">
        <v>1932.3126624398969</v>
      </c>
      <c r="L78" s="29">
        <v>1961.3939680096169</v>
      </c>
      <c r="M78" s="29">
        <v>1981.0569425389128</v>
      </c>
      <c r="P78" s="65"/>
    </row>
    <row r="79" spans="1:16" s="4" customFormat="1" ht="15" customHeight="1">
      <c r="A79" s="2"/>
      <c r="B79" s="53" t="s">
        <v>44</v>
      </c>
      <c r="C79" s="53"/>
      <c r="F79" s="66">
        <f>SUM(F76:F78)</f>
        <v>16624.700000000008</v>
      </c>
      <c r="G79" s="66">
        <f t="shared" ref="G79:M79" si="12">SUM(G76:G78)</f>
        <v>13048.550600000006</v>
      </c>
      <c r="H79" s="66">
        <f t="shared" si="12"/>
        <v>12359.999100000005</v>
      </c>
      <c r="I79" s="66">
        <f t="shared" si="12"/>
        <v>14297.743325758411</v>
      </c>
      <c r="J79" s="66">
        <f t="shared" si="12"/>
        <v>16996.995951921916</v>
      </c>
      <c r="K79" s="66">
        <f t="shared" si="12"/>
        <v>19987.317883739714</v>
      </c>
      <c r="L79" s="66">
        <f t="shared" si="12"/>
        <v>23489.817156400924</v>
      </c>
      <c r="M79" s="66">
        <f t="shared" si="12"/>
        <v>26850.924582568026</v>
      </c>
      <c r="P79" s="65"/>
    </row>
    <row r="80" spans="1:16" s="4" customFormat="1" ht="15" customHeight="1">
      <c r="A80" s="2"/>
      <c r="B80" s="67"/>
      <c r="C80" s="67"/>
      <c r="F80" s="68"/>
      <c r="G80" s="68"/>
      <c r="H80" s="68"/>
      <c r="I80" s="69"/>
      <c r="J80" s="69"/>
      <c r="K80" s="69"/>
      <c r="L80" s="69"/>
      <c r="M80" s="69"/>
      <c r="P80" s="65"/>
    </row>
    <row r="81" spans="1:16" s="4" customFormat="1" ht="15" customHeight="1">
      <c r="A81" s="2"/>
      <c r="B81" s="53" t="s">
        <v>45</v>
      </c>
      <c r="C81" s="53"/>
      <c r="F81" s="68">
        <v>58759</v>
      </c>
      <c r="G81" s="68">
        <v>64296</v>
      </c>
      <c r="H81" s="68">
        <v>67974</v>
      </c>
      <c r="I81" s="68">
        <v>70453.125</v>
      </c>
      <c r="J81" s="68">
        <v>72733.5</v>
      </c>
      <c r="K81" s="68">
        <v>74880.75</v>
      </c>
      <c r="L81" s="68">
        <v>76591.125</v>
      </c>
      <c r="M81" s="68">
        <v>78416.8125</v>
      </c>
      <c r="O81" s="55"/>
      <c r="P81" s="65"/>
    </row>
    <row r="82" spans="1:16" s="4" customFormat="1" ht="15" customHeight="1">
      <c r="A82" s="2"/>
      <c r="B82" s="53"/>
      <c r="C82" s="53"/>
      <c r="D82" s="61"/>
      <c r="F82" s="68"/>
      <c r="G82" s="68"/>
      <c r="H82" s="68"/>
      <c r="I82" s="69"/>
      <c r="J82" s="69"/>
      <c r="K82" s="69"/>
      <c r="L82" s="69"/>
      <c r="M82" s="69"/>
      <c r="P82" s="65"/>
    </row>
    <row r="83" spans="1:16" s="4" customFormat="1" ht="15" customHeight="1">
      <c r="A83" s="2"/>
      <c r="B83" s="53"/>
      <c r="C83" s="53"/>
      <c r="D83" s="61"/>
      <c r="F83" s="68"/>
      <c r="G83" s="68"/>
      <c r="H83" s="68"/>
      <c r="I83" s="69"/>
      <c r="J83" s="69"/>
      <c r="K83" s="69"/>
      <c r="L83" s="69"/>
      <c r="M83" s="69"/>
      <c r="P83" s="65"/>
    </row>
    <row r="84" spans="1:16" s="4" customFormat="1" ht="15" customHeight="1" thickBot="1">
      <c r="A84" s="2"/>
      <c r="B84" s="53" t="s">
        <v>46</v>
      </c>
      <c r="C84" s="67"/>
      <c r="F84" s="70">
        <f>+F79+F81</f>
        <v>75383.700000000012</v>
      </c>
      <c r="G84" s="70">
        <f t="shared" ref="G84:M84" si="13">+G79+G81</f>
        <v>77344.550600000002</v>
      </c>
      <c r="H84" s="70">
        <f t="shared" si="13"/>
        <v>80333.999100000001</v>
      </c>
      <c r="I84" s="70">
        <f t="shared" si="13"/>
        <v>84750.868325758405</v>
      </c>
      <c r="J84" s="70">
        <f t="shared" si="13"/>
        <v>89730.495951921912</v>
      </c>
      <c r="K84" s="70">
        <f t="shared" si="13"/>
        <v>94868.067883739714</v>
      </c>
      <c r="L84" s="70">
        <f t="shared" si="13"/>
        <v>100080.94215640092</v>
      </c>
      <c r="M84" s="70">
        <f t="shared" si="13"/>
        <v>105267.73708256803</v>
      </c>
      <c r="P84" s="65"/>
    </row>
    <row r="85" spans="1:16" s="4" customFormat="1" ht="15" customHeight="1">
      <c r="A85" s="2"/>
      <c r="B85" s="27"/>
      <c r="C85" s="27"/>
      <c r="F85" s="68"/>
      <c r="G85" s="68"/>
      <c r="H85" s="68"/>
      <c r="I85" s="69"/>
      <c r="J85" s="69"/>
      <c r="K85" s="69"/>
      <c r="L85" s="69"/>
      <c r="M85" s="69"/>
      <c r="P85" s="65"/>
    </row>
    <row r="86" spans="1:16" s="4" customFormat="1" ht="15" customHeight="1">
      <c r="A86" s="2"/>
      <c r="B86" s="31"/>
      <c r="C86" s="31"/>
      <c r="F86" s="68"/>
      <c r="G86" s="68"/>
      <c r="H86" s="68"/>
      <c r="I86" s="69"/>
      <c r="J86" s="69"/>
      <c r="K86" s="69"/>
      <c r="L86" s="69"/>
      <c r="M86" s="69"/>
      <c r="P86" s="65"/>
    </row>
    <row r="87" spans="1:16" s="4" customFormat="1" ht="15" customHeight="1">
      <c r="A87" s="2"/>
      <c r="B87" s="31" t="s">
        <v>47</v>
      </c>
      <c r="C87" s="31"/>
      <c r="F87" s="68"/>
      <c r="G87" s="68"/>
      <c r="H87" s="68"/>
      <c r="I87" s="69"/>
      <c r="J87" s="69"/>
      <c r="K87" s="69"/>
      <c r="L87" s="69"/>
      <c r="M87" s="69"/>
      <c r="P87" s="65"/>
    </row>
    <row r="88" spans="1:16" s="4" customFormat="1" ht="15" customHeight="1">
      <c r="A88" s="2"/>
      <c r="B88" s="31"/>
      <c r="C88" s="31"/>
      <c r="F88" s="68"/>
      <c r="G88" s="68"/>
      <c r="H88" s="68"/>
      <c r="I88" s="69"/>
      <c r="J88" s="69"/>
      <c r="K88" s="69"/>
      <c r="L88" s="69"/>
      <c r="M88" s="69"/>
      <c r="P88" s="65"/>
    </row>
    <row r="89" spans="1:16" s="4" customFormat="1" ht="15" customHeight="1">
      <c r="A89" s="2"/>
      <c r="B89" s="53" t="s">
        <v>48</v>
      </c>
      <c r="C89" s="53"/>
      <c r="F89" s="68">
        <v>3024</v>
      </c>
      <c r="G89" s="68">
        <v>3205</v>
      </c>
      <c r="H89" s="68">
        <v>3319</v>
      </c>
      <c r="I89" s="68">
        <v>2971.0631808000003</v>
      </c>
      <c r="J89" s="68">
        <v>3030.7815507340792</v>
      </c>
      <c r="K89" s="68">
        <v>3091.7002599038351</v>
      </c>
      <c r="L89" s="68">
        <v>3138.2303488153871</v>
      </c>
      <c r="M89" s="68">
        <v>3169.6911080622604</v>
      </c>
      <c r="O89" s="55"/>
      <c r="P89" s="65"/>
    </row>
    <row r="90" spans="1:16" s="4" customFormat="1" ht="15" customHeight="1">
      <c r="A90" s="2"/>
      <c r="B90" s="53" t="s">
        <v>49</v>
      </c>
      <c r="C90" s="53"/>
      <c r="D90" s="54"/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O90" s="55"/>
      <c r="P90" s="65"/>
    </row>
    <row r="91" spans="1:16" s="4" customFormat="1" ht="15" customHeight="1">
      <c r="A91" s="2"/>
      <c r="B91" s="53" t="s">
        <v>50</v>
      </c>
      <c r="C91" s="53"/>
      <c r="F91" s="71">
        <f>SUM(F89:F90)</f>
        <v>3024</v>
      </c>
      <c r="G91" s="71">
        <f t="shared" ref="G91:M91" si="14">SUM(G89:G90)</f>
        <v>3205</v>
      </c>
      <c r="H91" s="71">
        <f t="shared" si="14"/>
        <v>3319</v>
      </c>
      <c r="I91" s="71">
        <f t="shared" si="14"/>
        <v>2971.0631808000003</v>
      </c>
      <c r="J91" s="71">
        <f t="shared" si="14"/>
        <v>3030.7815507340792</v>
      </c>
      <c r="K91" s="71">
        <f t="shared" si="14"/>
        <v>3091.7002599038351</v>
      </c>
      <c r="L91" s="71">
        <f t="shared" si="14"/>
        <v>3138.2303488153871</v>
      </c>
      <c r="M91" s="71">
        <f t="shared" si="14"/>
        <v>3169.6911080622604</v>
      </c>
      <c r="O91" s="55"/>
      <c r="P91" s="65"/>
    </row>
    <row r="92" spans="1:16" s="4" customFormat="1" ht="15" customHeight="1">
      <c r="A92" s="2"/>
      <c r="B92" s="67"/>
      <c r="C92" s="67"/>
      <c r="F92" s="68"/>
      <c r="G92" s="68"/>
      <c r="H92" s="68"/>
      <c r="I92" s="69"/>
      <c r="J92" s="69"/>
      <c r="K92" s="69"/>
      <c r="L92" s="69"/>
      <c r="M92" s="69"/>
      <c r="P92" s="65"/>
    </row>
    <row r="93" spans="1:16" s="4" customFormat="1" ht="15" customHeight="1">
      <c r="A93" s="2"/>
      <c r="B93" s="53" t="s">
        <v>51</v>
      </c>
      <c r="C93" s="53"/>
      <c r="F93" s="68">
        <v>28000</v>
      </c>
      <c r="G93" s="68">
        <v>24000</v>
      </c>
      <c r="H93" s="68">
        <v>20000</v>
      </c>
      <c r="I93" s="68">
        <v>16000</v>
      </c>
      <c r="J93" s="68">
        <v>12000</v>
      </c>
      <c r="K93" s="68">
        <v>8000</v>
      </c>
      <c r="L93" s="68">
        <v>4000</v>
      </c>
      <c r="M93" s="68">
        <v>0</v>
      </c>
      <c r="P93" s="65"/>
    </row>
    <row r="94" spans="1:16" s="4" customFormat="1" ht="15" customHeight="1">
      <c r="A94" s="2"/>
      <c r="B94" s="53" t="s">
        <v>52</v>
      </c>
      <c r="C94" s="53"/>
      <c r="F94" s="71">
        <f>SUM(F91:F93)</f>
        <v>31024</v>
      </c>
      <c r="G94" s="71">
        <f t="shared" ref="G94:M94" si="15">SUM(G91:G93)</f>
        <v>27205</v>
      </c>
      <c r="H94" s="71">
        <f t="shared" si="15"/>
        <v>23319</v>
      </c>
      <c r="I94" s="71">
        <f t="shared" si="15"/>
        <v>18971.0631808</v>
      </c>
      <c r="J94" s="71">
        <f t="shared" si="15"/>
        <v>15030.781550734078</v>
      </c>
      <c r="K94" s="71">
        <f t="shared" si="15"/>
        <v>11091.700259903835</v>
      </c>
      <c r="L94" s="71">
        <f t="shared" si="15"/>
        <v>7138.2303488153866</v>
      </c>
      <c r="M94" s="71">
        <f t="shared" si="15"/>
        <v>3169.6911080622604</v>
      </c>
      <c r="P94" s="65"/>
    </row>
    <row r="95" spans="1:16" s="4" customFormat="1" ht="15" customHeight="1">
      <c r="A95" s="2"/>
      <c r="B95" s="67"/>
      <c r="C95" s="67"/>
      <c r="F95" s="68"/>
      <c r="G95" s="68"/>
      <c r="H95" s="68"/>
      <c r="I95" s="69"/>
      <c r="J95" s="69"/>
      <c r="K95" s="69"/>
      <c r="L95" s="69"/>
      <c r="M95" s="69"/>
      <c r="P95" s="65"/>
    </row>
    <row r="96" spans="1:16" s="4" customFormat="1" ht="15" customHeight="1">
      <c r="A96" s="2"/>
      <c r="B96" s="67"/>
      <c r="C96" s="67"/>
      <c r="F96" s="68"/>
      <c r="G96" s="68"/>
      <c r="H96" s="68"/>
      <c r="I96" s="69"/>
      <c r="J96" s="69"/>
      <c r="K96" s="69"/>
      <c r="L96" s="69"/>
      <c r="M96" s="69"/>
      <c r="P96" s="65"/>
    </row>
    <row r="97" spans="1:16" s="4" customFormat="1" ht="15" customHeight="1">
      <c r="A97" s="2"/>
      <c r="B97" s="31" t="s">
        <v>53</v>
      </c>
      <c r="C97" s="31"/>
      <c r="F97" s="68"/>
      <c r="G97" s="68"/>
      <c r="H97" s="68"/>
      <c r="I97" s="69"/>
      <c r="J97" s="69"/>
      <c r="K97" s="69"/>
      <c r="L97" s="69"/>
      <c r="M97" s="69"/>
      <c r="P97" s="65"/>
    </row>
    <row r="98" spans="1:16" s="4" customFormat="1" ht="15" customHeight="1">
      <c r="A98" s="2"/>
      <c r="B98" s="31"/>
      <c r="C98" s="31"/>
      <c r="F98" s="68"/>
      <c r="G98" s="68"/>
      <c r="H98" s="68"/>
      <c r="I98" s="69"/>
      <c r="J98" s="69"/>
      <c r="K98" s="69"/>
      <c r="L98" s="69"/>
      <c r="M98" s="69"/>
      <c r="P98" s="65"/>
    </row>
    <row r="99" spans="1:16" s="4" customFormat="1" ht="15" customHeight="1">
      <c r="A99" s="2"/>
      <c r="B99" s="53" t="s">
        <v>54</v>
      </c>
      <c r="C99" s="53"/>
      <c r="F99" s="68">
        <v>38669.700000000084</v>
      </c>
      <c r="G99" s="68">
        <v>38669.700000000084</v>
      </c>
      <c r="H99" s="68">
        <v>38669.700000000084</v>
      </c>
      <c r="I99" s="68">
        <v>37669.700000000084</v>
      </c>
      <c r="J99" s="68">
        <v>36669.700000000084</v>
      </c>
      <c r="K99" s="68">
        <v>35669.700000000084</v>
      </c>
      <c r="L99" s="68">
        <v>34669.700000000084</v>
      </c>
      <c r="M99" s="68">
        <v>33669.700000000084</v>
      </c>
      <c r="O99" s="72"/>
      <c r="P99" s="65"/>
    </row>
    <row r="100" spans="1:16" s="4" customFormat="1" ht="15" customHeight="1">
      <c r="A100" s="2"/>
      <c r="B100" s="53" t="s">
        <v>55</v>
      </c>
      <c r="C100" s="53"/>
      <c r="F100" s="68">
        <v>5690</v>
      </c>
      <c r="G100" s="68">
        <v>11469.850599999998</v>
      </c>
      <c r="H100" s="68">
        <v>18345.299099999997</v>
      </c>
      <c r="I100" s="68">
        <v>28110.105144958405</v>
      </c>
      <c r="J100" s="68">
        <v>38030.014401187829</v>
      </c>
      <c r="K100" s="68">
        <v>48106.667623835863</v>
      </c>
      <c r="L100" s="68">
        <v>58273.011807585521</v>
      </c>
      <c r="M100" s="68">
        <v>68428.345974505748</v>
      </c>
      <c r="O100" s="72"/>
      <c r="P100" s="65"/>
    </row>
    <row r="101" spans="1:16" s="4" customFormat="1" ht="15" customHeight="1">
      <c r="A101" s="2"/>
      <c r="B101" s="53" t="s">
        <v>56</v>
      </c>
      <c r="C101" s="53"/>
      <c r="F101" s="71">
        <f>SUM(F99:F100)</f>
        <v>44359.700000000084</v>
      </c>
      <c r="G101" s="71">
        <f t="shared" ref="G101:M101" si="16">SUM(G99:G100)</f>
        <v>50139.550600000082</v>
      </c>
      <c r="H101" s="71">
        <f t="shared" si="16"/>
        <v>57014.999100000081</v>
      </c>
      <c r="I101" s="71">
        <f t="shared" si="16"/>
        <v>65779.805144958489</v>
      </c>
      <c r="J101" s="71">
        <f t="shared" si="16"/>
        <v>74699.714401187914</v>
      </c>
      <c r="K101" s="71">
        <f t="shared" si="16"/>
        <v>83776.367623835948</v>
      </c>
      <c r="L101" s="71">
        <f t="shared" si="16"/>
        <v>92942.711807585612</v>
      </c>
      <c r="M101" s="71">
        <f t="shared" si="16"/>
        <v>102098.04597450583</v>
      </c>
      <c r="P101" s="65"/>
    </row>
    <row r="102" spans="1:16" s="4" customFormat="1" ht="15" customHeight="1">
      <c r="A102" s="2"/>
      <c r="B102" s="67"/>
      <c r="C102" s="67"/>
      <c r="F102" s="73"/>
      <c r="G102" s="73"/>
      <c r="H102" s="73"/>
      <c r="I102" s="41"/>
      <c r="J102" s="41"/>
      <c r="K102" s="41"/>
      <c r="L102" s="41"/>
      <c r="M102" s="41"/>
      <c r="P102" s="12"/>
    </row>
    <row r="103" spans="1:16" s="4" customFormat="1" ht="15" customHeight="1">
      <c r="A103" s="2"/>
      <c r="B103" s="67"/>
      <c r="C103" s="67"/>
      <c r="F103" s="73"/>
      <c r="G103" s="73"/>
      <c r="H103" s="73"/>
      <c r="I103" s="41"/>
      <c r="J103" s="41"/>
      <c r="K103" s="41"/>
      <c r="L103" s="41"/>
      <c r="M103" s="41"/>
      <c r="P103" s="12"/>
    </row>
    <row r="104" spans="1:16" s="4" customFormat="1" ht="15" customHeight="1" thickBot="1">
      <c r="A104" s="2"/>
      <c r="B104" s="53" t="s">
        <v>57</v>
      </c>
      <c r="C104" s="67"/>
      <c r="F104" s="70">
        <f>F101+F94</f>
        <v>75383.700000000084</v>
      </c>
      <c r="G104" s="70">
        <f t="shared" ref="G104:M104" si="17">G101+G94</f>
        <v>77344.550600000075</v>
      </c>
      <c r="H104" s="70">
        <f t="shared" si="17"/>
        <v>80333.999100000074</v>
      </c>
      <c r="I104" s="70">
        <f t="shared" si="17"/>
        <v>84750.868325758493</v>
      </c>
      <c r="J104" s="70">
        <f t="shared" si="17"/>
        <v>89730.495951921999</v>
      </c>
      <c r="K104" s="70">
        <f t="shared" si="17"/>
        <v>94868.067883739786</v>
      </c>
      <c r="L104" s="70">
        <f t="shared" si="17"/>
        <v>100080.942156401</v>
      </c>
      <c r="M104" s="70">
        <f t="shared" si="17"/>
        <v>105267.7370825681</v>
      </c>
      <c r="P104" s="21"/>
    </row>
    <row r="105" spans="1:16" s="4" customFormat="1" ht="15" customHeight="1">
      <c r="A105" s="2"/>
      <c r="B105" s="27"/>
      <c r="C105" s="27"/>
      <c r="F105" s="69"/>
      <c r="G105" s="69"/>
      <c r="H105" s="69"/>
      <c r="I105" s="60"/>
      <c r="J105" s="60"/>
      <c r="K105" s="60"/>
      <c r="L105" s="60"/>
      <c r="M105" s="60"/>
      <c r="P105" s="12"/>
    </row>
    <row r="106" spans="1:16" s="4" customFormat="1" ht="15" customHeight="1">
      <c r="A106" s="2"/>
      <c r="B106" s="27"/>
      <c r="C106" s="27"/>
      <c r="F106" s="69"/>
      <c r="G106" s="69"/>
      <c r="H106" s="69"/>
      <c r="I106" s="60"/>
      <c r="J106" s="60"/>
      <c r="K106" s="60"/>
      <c r="L106" s="60"/>
      <c r="M106" s="60"/>
    </row>
    <row r="107" spans="1:16" s="4" customFormat="1" ht="15" customHeight="1">
      <c r="A107" s="2"/>
      <c r="B107" s="74" t="s">
        <v>58</v>
      </c>
      <c r="C107" s="74"/>
      <c r="F107" s="75">
        <f>+F84-F104</f>
        <v>0</v>
      </c>
      <c r="G107" s="75">
        <f t="shared" ref="G107:M107" si="18">+G84-G104</f>
        <v>0</v>
      </c>
      <c r="H107" s="75">
        <f t="shared" si="18"/>
        <v>0</v>
      </c>
      <c r="I107" s="75">
        <f t="shared" si="18"/>
        <v>0</v>
      </c>
      <c r="J107" s="75">
        <f t="shared" si="18"/>
        <v>0</v>
      </c>
      <c r="K107" s="75">
        <f t="shared" si="18"/>
        <v>0</v>
      </c>
      <c r="L107" s="75">
        <f t="shared" si="18"/>
        <v>0</v>
      </c>
      <c r="M107" s="75">
        <f t="shared" si="18"/>
        <v>0</v>
      </c>
      <c r="P107" s="21"/>
    </row>
    <row r="108" spans="1:16" s="4" customFormat="1" ht="15" customHeight="1">
      <c r="A108" s="2"/>
      <c r="B108" s="22"/>
      <c r="C108" s="7"/>
      <c r="D108" s="9"/>
      <c r="E108" s="9"/>
      <c r="F108" s="9"/>
      <c r="G108" s="9"/>
      <c r="H108" s="9"/>
      <c r="I108" s="25"/>
      <c r="J108" s="25"/>
      <c r="K108" s="25"/>
      <c r="L108" s="25"/>
      <c r="M108" s="25"/>
      <c r="P108" s="12"/>
    </row>
    <row r="109" spans="1:16" s="2" customFormat="1" ht="15" customHeight="1">
      <c r="B109" s="42"/>
      <c r="C109" s="42"/>
      <c r="D109" s="43"/>
      <c r="E109" s="43"/>
      <c r="F109" s="44"/>
      <c r="G109" s="44"/>
      <c r="H109" s="44"/>
      <c r="I109" s="44"/>
      <c r="J109" s="44"/>
      <c r="K109" s="44"/>
      <c r="L109" s="44"/>
      <c r="M109" s="44"/>
    </row>
    <row r="110" spans="1:16" s="2" customFormat="1" ht="15" customHeight="1">
      <c r="B110" s="6"/>
      <c r="C110" s="45"/>
      <c r="D110" s="8"/>
      <c r="E110" s="27"/>
      <c r="F110" s="46"/>
      <c r="G110" s="46"/>
      <c r="H110" s="46"/>
      <c r="I110" s="46"/>
      <c r="J110" s="46"/>
      <c r="K110" s="46"/>
      <c r="L110" s="46"/>
      <c r="M110" s="46"/>
      <c r="N110" s="12"/>
      <c r="O110" s="12"/>
    </row>
    <row r="111" spans="1:16" s="4" customFormat="1" ht="15" customHeight="1"/>
    <row r="112" spans="1:16" s="4" customFormat="1" ht="15" customHeight="1">
      <c r="A112" s="17" t="s">
        <v>4</v>
      </c>
      <c r="B112" s="13" t="s">
        <v>59</v>
      </c>
      <c r="C112" s="14"/>
      <c r="D112" s="76"/>
      <c r="E112" s="76"/>
      <c r="F112" s="16"/>
      <c r="G112" s="16"/>
      <c r="H112" s="16"/>
      <c r="I112" s="77"/>
      <c r="J112" s="78"/>
      <c r="K112" s="78"/>
      <c r="L112" s="78"/>
      <c r="M112" s="78"/>
    </row>
    <row r="113" spans="1:13" s="4" customFormat="1" ht="15" customHeight="1">
      <c r="A113" s="17"/>
      <c r="B113" s="18"/>
      <c r="C113" s="7"/>
      <c r="D113" s="19"/>
      <c r="E113" s="19"/>
      <c r="F113" s="20"/>
      <c r="G113" s="20"/>
      <c r="H113" s="20"/>
      <c r="I113" s="63"/>
      <c r="J113" s="63"/>
      <c r="K113" s="63"/>
      <c r="L113" s="63"/>
      <c r="M113" s="63"/>
    </row>
    <row r="114" spans="1:13" s="4" customFormat="1" ht="15" customHeight="1" thickBot="1">
      <c r="A114" s="17"/>
      <c r="B114" s="22" t="s">
        <v>6</v>
      </c>
      <c r="C114" s="7"/>
      <c r="D114" s="9"/>
      <c r="E114" s="9"/>
      <c r="F114" s="48">
        <f>+F5</f>
        <v>2020</v>
      </c>
      <c r="G114" s="48">
        <f>+G5</f>
        <v>2021</v>
      </c>
      <c r="H114" s="48">
        <f>+H5</f>
        <v>2022</v>
      </c>
      <c r="I114" s="49">
        <f>+I5</f>
        <v>2023</v>
      </c>
      <c r="J114" s="49">
        <f t="shared" ref="J114:M114" si="19">+J5</f>
        <v>2024</v>
      </c>
      <c r="K114" s="49">
        <f t="shared" si="19"/>
        <v>2025</v>
      </c>
      <c r="L114" s="49">
        <f t="shared" si="19"/>
        <v>2026</v>
      </c>
      <c r="M114" s="49">
        <f t="shared" si="19"/>
        <v>2027</v>
      </c>
    </row>
    <row r="115" spans="1:13" s="4" customFormat="1" ht="15" customHeight="1">
      <c r="A115" s="2"/>
      <c r="B115" s="22"/>
      <c r="C115" s="7"/>
      <c r="D115" s="9"/>
      <c r="E115" s="9"/>
      <c r="F115" s="9"/>
      <c r="G115" s="9"/>
      <c r="H115" s="9"/>
      <c r="I115" s="25"/>
      <c r="J115" s="25"/>
      <c r="K115" s="25"/>
      <c r="L115" s="25"/>
      <c r="M115" s="25"/>
    </row>
    <row r="116" spans="1:13" s="4" customFormat="1" ht="15" customHeight="1">
      <c r="A116" s="2"/>
      <c r="B116" s="31" t="s">
        <v>60</v>
      </c>
      <c r="C116" s="7"/>
      <c r="D116" s="9"/>
      <c r="E116" s="9"/>
      <c r="F116" s="9"/>
      <c r="G116" s="9"/>
      <c r="H116" s="9"/>
      <c r="I116" s="25"/>
      <c r="J116" s="25"/>
      <c r="K116" s="25"/>
      <c r="L116" s="25"/>
      <c r="M116" s="25"/>
    </row>
    <row r="117" spans="1:13" s="4" customFormat="1" ht="15" customHeight="1">
      <c r="A117" s="2"/>
      <c r="B117" s="79" t="s">
        <v>14</v>
      </c>
      <c r="C117" s="7"/>
      <c r="D117" s="9"/>
      <c r="E117" s="9"/>
      <c r="F117" s="66">
        <f>+F19</f>
        <v>15443.7</v>
      </c>
      <c r="G117" s="66">
        <f t="shared" ref="G117:M117" si="20">+G19</f>
        <v>15410.850599999998</v>
      </c>
      <c r="H117" s="66">
        <f t="shared" si="20"/>
        <v>16359.448499999999</v>
      </c>
      <c r="I117" s="66">
        <f t="shared" si="20"/>
        <v>16493.372485200005</v>
      </c>
      <c r="J117" s="66">
        <f t="shared" si="20"/>
        <v>16481.284954652521</v>
      </c>
      <c r="K117" s="66">
        <f t="shared" si="20"/>
        <v>16464.077922591037</v>
      </c>
      <c r="L117" s="66">
        <f t="shared" si="20"/>
        <v>16337.899305143779</v>
      </c>
      <c r="M117" s="66">
        <f t="shared" si="20"/>
        <v>16046.834761726932</v>
      </c>
    </row>
    <row r="118" spans="1:13" s="4" customFormat="1" ht="15" customHeight="1">
      <c r="A118" s="2"/>
      <c r="B118" s="79" t="s">
        <v>61</v>
      </c>
      <c r="C118" s="7"/>
      <c r="D118" s="9"/>
      <c r="E118" s="9"/>
      <c r="F118" s="80">
        <f>-F27/F24</f>
        <v>0.26670106121513071</v>
      </c>
      <c r="G118" s="80">
        <f t="shared" ref="G118:M118" si="21">-G27/G24</f>
        <v>0.28750974191288498</v>
      </c>
      <c r="H118" s="80">
        <f t="shared" si="21"/>
        <v>0.28945713128267991</v>
      </c>
      <c r="I118" s="80">
        <f t="shared" si="21"/>
        <v>0.21000000000000005</v>
      </c>
      <c r="J118" s="80">
        <f t="shared" si="21"/>
        <v>0.21</v>
      </c>
      <c r="K118" s="80">
        <f t="shared" si="21"/>
        <v>0.21000000000000005</v>
      </c>
      <c r="L118" s="80">
        <f t="shared" si="21"/>
        <v>0.21</v>
      </c>
      <c r="M118" s="80">
        <f t="shared" si="21"/>
        <v>0.21</v>
      </c>
    </row>
    <row r="119" spans="1:13" s="4" customFormat="1" ht="15" customHeight="1" thickBot="1">
      <c r="A119" s="2"/>
      <c r="B119" s="79" t="s">
        <v>62</v>
      </c>
      <c r="C119" s="7"/>
      <c r="D119" s="9"/>
      <c r="E119" s="9"/>
      <c r="F119" s="70">
        <f>F117*(1-F118)</f>
        <v>11324.848820911886</v>
      </c>
      <c r="G119" s="70">
        <f t="shared" ref="G119:M119" si="22">G117*(1-G118)</f>
        <v>10980.080921335972</v>
      </c>
      <c r="H119" s="70">
        <f t="shared" si="22"/>
        <v>11624.089467823258</v>
      </c>
      <c r="I119" s="70">
        <f t="shared" si="22"/>
        <v>13029.764263308003</v>
      </c>
      <c r="J119" s="70">
        <f t="shared" si="22"/>
        <v>13020.215114175493</v>
      </c>
      <c r="K119" s="70">
        <f t="shared" si="22"/>
        <v>13006.621558846919</v>
      </c>
      <c r="L119" s="70">
        <f t="shared" si="22"/>
        <v>12906.940451063587</v>
      </c>
      <c r="M119" s="70">
        <f t="shared" si="22"/>
        <v>12676.999461764277</v>
      </c>
    </row>
    <row r="120" spans="1:13" s="4" customFormat="1" ht="15" customHeight="1">
      <c r="A120" s="2"/>
      <c r="B120" s="81"/>
      <c r="C120" s="7"/>
      <c r="D120" s="9"/>
      <c r="E120" s="9"/>
      <c r="F120" s="9"/>
      <c r="G120" s="9"/>
      <c r="H120" s="9"/>
      <c r="I120" s="25"/>
      <c r="J120" s="25"/>
      <c r="K120" s="25"/>
      <c r="L120" s="25"/>
      <c r="M120" s="25"/>
    </row>
    <row r="121" spans="1:13" s="4" customFormat="1" ht="15" customHeight="1">
      <c r="A121" s="2"/>
      <c r="B121" s="31" t="s">
        <v>77</v>
      </c>
      <c r="C121" s="7"/>
      <c r="D121" s="9"/>
      <c r="E121" s="9"/>
      <c r="F121" s="9"/>
      <c r="G121" s="9"/>
      <c r="H121" s="9"/>
      <c r="I121" s="25"/>
      <c r="J121" s="25"/>
      <c r="K121" s="25"/>
      <c r="L121" s="25"/>
      <c r="M121" s="25"/>
    </row>
    <row r="122" spans="1:13" s="4" customFormat="1" ht="15" customHeight="1">
      <c r="A122" s="2"/>
      <c r="B122" s="79" t="s">
        <v>63</v>
      </c>
      <c r="C122" s="7"/>
      <c r="D122" s="9"/>
      <c r="E122" s="9"/>
      <c r="F122"/>
      <c r="G122" s="66">
        <f>+F90</f>
        <v>0</v>
      </c>
      <c r="H122" s="66">
        <f t="shared" ref="H122:M122" si="23">+G90</f>
        <v>0</v>
      </c>
      <c r="I122" s="66">
        <f t="shared" si="23"/>
        <v>0</v>
      </c>
      <c r="J122" s="66">
        <f t="shared" si="23"/>
        <v>0</v>
      </c>
      <c r="K122" s="66">
        <f t="shared" si="23"/>
        <v>0</v>
      </c>
      <c r="L122" s="66">
        <f t="shared" si="23"/>
        <v>0</v>
      </c>
      <c r="M122" s="66">
        <f t="shared" si="23"/>
        <v>0</v>
      </c>
    </row>
    <row r="123" spans="1:13" s="4" customFormat="1" ht="15" customHeight="1">
      <c r="A123" s="2"/>
      <c r="B123" s="79" t="s">
        <v>64</v>
      </c>
      <c r="C123" s="7"/>
      <c r="D123" s="9"/>
      <c r="E123" s="9"/>
      <c r="F123"/>
      <c r="G123" s="66">
        <f>+F93</f>
        <v>28000</v>
      </c>
      <c r="H123" s="66">
        <f t="shared" ref="H123:M123" si="24">+G93</f>
        <v>24000</v>
      </c>
      <c r="I123" s="66">
        <f t="shared" si="24"/>
        <v>20000</v>
      </c>
      <c r="J123" s="66">
        <f t="shared" si="24"/>
        <v>16000</v>
      </c>
      <c r="K123" s="66">
        <f t="shared" si="24"/>
        <v>12000</v>
      </c>
      <c r="L123" s="66">
        <f t="shared" si="24"/>
        <v>8000</v>
      </c>
      <c r="M123" s="66">
        <f t="shared" si="24"/>
        <v>4000</v>
      </c>
    </row>
    <row r="124" spans="1:13" s="4" customFormat="1" ht="15" customHeight="1">
      <c r="A124" s="2"/>
      <c r="B124" s="79" t="s">
        <v>41</v>
      </c>
      <c r="C124" s="7"/>
      <c r="D124" s="9"/>
      <c r="E124" s="9"/>
      <c r="F124"/>
      <c r="G124" s="82">
        <f>-F76</f>
        <v>-9124.700000000008</v>
      </c>
      <c r="H124" s="82">
        <f t="shared" ref="H124:M124" si="25">-G76</f>
        <v>-4792.5506000000059</v>
      </c>
      <c r="I124" s="82">
        <f t="shared" si="25"/>
        <v>-3726.9991000000045</v>
      </c>
      <c r="J124" s="82">
        <f t="shared" si="25"/>
        <v>-5477.3995077584095</v>
      </c>
      <c r="K124" s="82">
        <f t="shared" si="25"/>
        <v>-7999.3632231801175</v>
      </c>
      <c r="L124" s="82">
        <f t="shared" si="25"/>
        <v>-10808.832737150202</v>
      </c>
      <c r="M124" s="82">
        <f t="shared" si="25"/>
        <v>-14173.195808355247</v>
      </c>
    </row>
    <row r="125" spans="1:13" s="4" customFormat="1" ht="15" customHeight="1">
      <c r="A125" s="2"/>
      <c r="B125" s="79" t="s">
        <v>65</v>
      </c>
      <c r="C125" s="7"/>
      <c r="D125" s="9"/>
      <c r="E125" s="9"/>
      <c r="F125"/>
      <c r="G125" s="66">
        <f t="shared" ref="G125:M125" si="26">SUM(G122:G124)</f>
        <v>18875.299999999992</v>
      </c>
      <c r="H125" s="66">
        <f t="shared" ref="H125:M125" si="27">SUM(H122:H124)</f>
        <v>19207.449399999994</v>
      </c>
      <c r="I125" s="66">
        <f t="shared" si="27"/>
        <v>16273.000899999995</v>
      </c>
      <c r="J125" s="66">
        <f t="shared" si="27"/>
        <v>10522.60049224159</v>
      </c>
      <c r="K125" s="66">
        <f t="shared" si="27"/>
        <v>4000.6367768198825</v>
      </c>
      <c r="L125" s="66">
        <f t="shared" si="27"/>
        <v>-2808.8327371502019</v>
      </c>
      <c r="M125" s="66">
        <f t="shared" si="27"/>
        <v>-10173.195808355247</v>
      </c>
    </row>
    <row r="126" spans="1:13" s="4" customFormat="1" ht="15" customHeight="1">
      <c r="A126" s="2"/>
      <c r="B126" s="79" t="s">
        <v>66</v>
      </c>
      <c r="C126" s="7"/>
      <c r="D126" s="9"/>
      <c r="E126" s="9"/>
      <c r="F126"/>
      <c r="G126" s="66">
        <f>+F101</f>
        <v>44359.700000000084</v>
      </c>
      <c r="H126" s="66">
        <f t="shared" ref="H126:M126" si="28">+G101</f>
        <v>50139.550600000082</v>
      </c>
      <c r="I126" s="66">
        <f t="shared" si="28"/>
        <v>57014.999100000081</v>
      </c>
      <c r="J126" s="66">
        <f t="shared" si="28"/>
        <v>65779.805144958489</v>
      </c>
      <c r="K126" s="66">
        <f t="shared" si="28"/>
        <v>74699.714401187914</v>
      </c>
      <c r="L126" s="66">
        <f t="shared" si="28"/>
        <v>83776.367623835948</v>
      </c>
      <c r="M126" s="66">
        <f t="shared" si="28"/>
        <v>92942.711807585612</v>
      </c>
    </row>
    <row r="127" spans="1:13" s="4" customFormat="1" ht="15" customHeight="1" thickBot="1">
      <c r="A127" s="2"/>
      <c r="B127" s="79" t="s">
        <v>67</v>
      </c>
      <c r="C127" s="7"/>
      <c r="D127" s="9"/>
      <c r="E127" s="9"/>
      <c r="F127"/>
      <c r="G127" s="70">
        <f t="shared" ref="G127:M127" si="29">SUM(G125:G126)</f>
        <v>63235.000000000073</v>
      </c>
      <c r="H127" s="70">
        <f t="shared" ref="H127:M127" si="30">SUM(H125:H126)</f>
        <v>69347.000000000073</v>
      </c>
      <c r="I127" s="70">
        <f t="shared" si="30"/>
        <v>73288.000000000073</v>
      </c>
      <c r="J127" s="70">
        <f t="shared" si="30"/>
        <v>76302.405637200078</v>
      </c>
      <c r="K127" s="70">
        <f t="shared" si="30"/>
        <v>78700.351178007797</v>
      </c>
      <c r="L127" s="70">
        <f t="shared" si="30"/>
        <v>80967.534886685753</v>
      </c>
      <c r="M127" s="70">
        <f t="shared" si="30"/>
        <v>82769.515999230367</v>
      </c>
    </row>
    <row r="128" spans="1:13" s="4" customFormat="1" ht="15" customHeight="1">
      <c r="A128" s="2"/>
      <c r="B128" s="79"/>
      <c r="C128" s="7"/>
      <c r="D128" s="9"/>
      <c r="E128" s="9"/>
      <c r="F128" s="83"/>
      <c r="G128" s="83"/>
      <c r="H128" s="83"/>
      <c r="I128" s="83"/>
      <c r="J128" s="83"/>
      <c r="K128" s="83"/>
      <c r="L128" s="83"/>
      <c r="M128" s="83"/>
    </row>
    <row r="129" spans="1:13" s="4" customFormat="1" ht="15" customHeight="1">
      <c r="A129" s="2"/>
      <c r="B129" s="31" t="s">
        <v>76</v>
      </c>
      <c r="C129" s="7"/>
      <c r="D129" s="9"/>
      <c r="E129" s="9"/>
      <c r="F129" s="9"/>
      <c r="G129" s="9"/>
      <c r="H129" s="9"/>
      <c r="I129" s="25"/>
      <c r="J129" s="25"/>
      <c r="K129" s="25"/>
      <c r="L129" s="25"/>
      <c r="M129" s="25"/>
    </row>
    <row r="130" spans="1:13" s="111" customFormat="1" ht="15" customHeight="1">
      <c r="B130" s="79" t="s">
        <v>79</v>
      </c>
      <c r="G130" s="113">
        <f>G127</f>
        <v>63235.000000000073</v>
      </c>
      <c r="H130" s="113">
        <f t="shared" ref="H130:M130" si="31">H127</f>
        <v>69347.000000000073</v>
      </c>
      <c r="I130" s="113">
        <f t="shared" si="31"/>
        <v>73288.000000000073</v>
      </c>
      <c r="J130" s="113">
        <f t="shared" si="31"/>
        <v>76302.405637200078</v>
      </c>
      <c r="K130" s="113">
        <f t="shared" si="31"/>
        <v>78700.351178007797</v>
      </c>
      <c r="L130" s="113">
        <f t="shared" si="31"/>
        <v>80967.534886685753</v>
      </c>
      <c r="M130" s="113">
        <f t="shared" si="31"/>
        <v>82769.515999230367</v>
      </c>
    </row>
    <row r="131" spans="1:13" s="111" customFormat="1" ht="15" customHeight="1">
      <c r="B131" s="79" t="s">
        <v>80</v>
      </c>
      <c r="G131" s="116">
        <v>8.2199999999999995E-2</v>
      </c>
      <c r="H131" s="116">
        <v>8.2199999999999995E-2</v>
      </c>
      <c r="I131" s="116">
        <v>8.2199999999999995E-2</v>
      </c>
      <c r="J131" s="116">
        <v>8.2199999999999995E-2</v>
      </c>
      <c r="K131" s="116">
        <v>8.2199999999999995E-2</v>
      </c>
      <c r="L131" s="116">
        <v>8.2199999999999995E-2</v>
      </c>
      <c r="M131" s="116">
        <v>8.2199999999999995E-2</v>
      </c>
    </row>
    <row r="132" spans="1:13" s="111" customFormat="1" ht="15" customHeight="1">
      <c r="B132" s="79" t="s">
        <v>0</v>
      </c>
      <c r="G132" s="115">
        <f>G130*G131</f>
        <v>5197.9170000000058</v>
      </c>
      <c r="H132" s="115">
        <f t="shared" ref="H132:M132" si="32">H130*H131</f>
        <v>5700.3234000000057</v>
      </c>
      <c r="I132" s="115">
        <f t="shared" si="32"/>
        <v>6024.2736000000059</v>
      </c>
      <c r="J132" s="115">
        <f t="shared" si="32"/>
        <v>6272.0577433778462</v>
      </c>
      <c r="K132" s="115">
        <f t="shared" si="32"/>
        <v>6469.1688668322404</v>
      </c>
      <c r="L132" s="115">
        <f t="shared" si="32"/>
        <v>6655.5313676855685</v>
      </c>
      <c r="M132" s="115">
        <f t="shared" si="32"/>
        <v>6803.6542151367357</v>
      </c>
    </row>
    <row r="133" spans="1:13" s="111" customFormat="1" ht="15" customHeight="1"/>
    <row r="134" spans="1:13" s="111" customFormat="1" ht="15" customHeight="1">
      <c r="B134" s="79" t="s">
        <v>62</v>
      </c>
      <c r="G134" s="113">
        <f>G119</f>
        <v>10980.080921335972</v>
      </c>
      <c r="H134" s="113">
        <f t="shared" ref="H134:M134" si="33">H119</f>
        <v>11624.089467823258</v>
      </c>
      <c r="I134" s="113">
        <f t="shared" si="33"/>
        <v>13029.764263308003</v>
      </c>
      <c r="J134" s="113">
        <f t="shared" si="33"/>
        <v>13020.215114175493</v>
      </c>
      <c r="K134" s="113">
        <f t="shared" si="33"/>
        <v>13006.621558846919</v>
      </c>
      <c r="L134" s="113">
        <f t="shared" si="33"/>
        <v>12906.940451063587</v>
      </c>
      <c r="M134" s="113">
        <f t="shared" si="33"/>
        <v>12676.999461764277</v>
      </c>
    </row>
    <row r="135" spans="1:13" s="111" customFormat="1" ht="15" customHeight="1">
      <c r="B135" s="79" t="s">
        <v>81</v>
      </c>
      <c r="G135" s="115">
        <f>-G132</f>
        <v>-5197.9170000000058</v>
      </c>
      <c r="H135" s="115">
        <f t="shared" ref="H135:M135" si="34">-H132</f>
        <v>-5700.3234000000057</v>
      </c>
      <c r="I135" s="115">
        <f t="shared" si="34"/>
        <v>-6024.2736000000059</v>
      </c>
      <c r="J135" s="115">
        <f t="shared" si="34"/>
        <v>-6272.0577433778462</v>
      </c>
      <c r="K135" s="115">
        <f t="shared" si="34"/>
        <v>-6469.1688668322404</v>
      </c>
      <c r="L135" s="115">
        <f t="shared" si="34"/>
        <v>-6655.5313676855685</v>
      </c>
      <c r="M135" s="115">
        <f t="shared" si="34"/>
        <v>-6803.6542151367357</v>
      </c>
    </row>
    <row r="136" spans="1:13" s="111" customFormat="1" ht="15" customHeight="1" thickBot="1">
      <c r="B136" s="117" t="s">
        <v>82</v>
      </c>
      <c r="C136" s="118"/>
      <c r="D136" s="118"/>
      <c r="E136" s="118"/>
      <c r="F136" s="118"/>
      <c r="G136" s="119">
        <f>SUM(G134:G135)</f>
        <v>5782.1639213359658</v>
      </c>
      <c r="H136" s="119">
        <f t="shared" ref="H136:M136" si="35">SUM(H134:H135)</f>
        <v>5923.7660678232523</v>
      </c>
      <c r="I136" s="119">
        <f t="shared" si="35"/>
        <v>7005.4906633079972</v>
      </c>
      <c r="J136" s="119">
        <f t="shared" si="35"/>
        <v>6748.1573707976468</v>
      </c>
      <c r="K136" s="119">
        <f t="shared" si="35"/>
        <v>6537.4526920146782</v>
      </c>
      <c r="L136" s="119">
        <f t="shared" si="35"/>
        <v>6251.4090833780183</v>
      </c>
      <c r="M136" s="119">
        <f t="shared" si="35"/>
        <v>5873.3452466275412</v>
      </c>
    </row>
    <row r="137" spans="1:13" s="111" customFormat="1" ht="15" customHeight="1">
      <c r="B137" s="79"/>
      <c r="G137" s="114"/>
      <c r="H137" s="114"/>
      <c r="I137" s="114"/>
      <c r="J137" s="114"/>
      <c r="K137" s="114"/>
      <c r="L137" s="114"/>
      <c r="M137" s="114"/>
    </row>
    <row r="138" spans="1:13" s="111" customFormat="1" ht="15" customHeight="1"/>
    <row r="139" spans="1:13" s="111" customFormat="1" ht="15" customHeight="1">
      <c r="B139" s="112" t="s">
        <v>78</v>
      </c>
    </row>
    <row r="140" spans="1:13" s="111" customFormat="1" ht="15" customHeight="1"/>
    <row r="141" spans="1:13" ht="15" customHeight="1">
      <c r="A141" s="27"/>
      <c r="B141" s="79"/>
      <c r="C141" s="7"/>
      <c r="D141" s="9"/>
      <c r="E141" s="9"/>
      <c r="F141" s="83"/>
      <c r="G141" s="83"/>
      <c r="H141" s="83"/>
      <c r="I141" s="83"/>
      <c r="J141" s="83"/>
      <c r="K141" s="83"/>
      <c r="L141" s="83"/>
      <c r="M141" s="83"/>
    </row>
  </sheetData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3" min="1" max="12" man="1"/>
    <brk id="68" min="1" max="12" man="1"/>
    <brk id="111" min="1" max="12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EVA</vt:lpstr>
      <vt:lpstr>EVA!Print_Area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2023-04-19T20:18:50Z</cp:lastPrinted>
  <dcterms:created xsi:type="dcterms:W3CDTF">2017-08-25T00:42:37Z</dcterms:created>
  <dcterms:modified xsi:type="dcterms:W3CDTF">2023-04-19T20:19:18Z</dcterms:modified>
</cp:coreProperties>
</file>