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53. Excel Fundamentals - Quick Start Guide\"/>
    </mc:Choice>
  </mc:AlternateContent>
  <xr:revisionPtr revIDLastSave="0" documentId="13_ncr:1_{AA6631AF-DED8-447B-B82E-54B68D03F2E8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Cover" sheetId="2" r:id="rId1"/>
    <sheet name="Analysis" sheetId="3" r:id="rId2"/>
  </sheets>
  <definedNames>
    <definedName name="GrossProfit">Analysis!$19:$19</definedName>
    <definedName name="Increase">Analysis!$D$62</definedName>
    <definedName name="_xlnm.Print_Area" localSheetId="1">Analysis!$B$3:$L$39,Analysis!$B$41:$L$77</definedName>
    <definedName name="_xlnm.Print_Area" localSheetId="0">Cover!$B$2:$O$39</definedName>
    <definedName name="SGA">Analysis!$21:$21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3" l="1"/>
  <c r="F8" i="3"/>
  <c r="F64" i="3" l="1"/>
  <c r="G75" i="3"/>
  <c r="F75" i="3"/>
  <c r="G72" i="3"/>
  <c r="F72" i="3"/>
  <c r="G71" i="3"/>
  <c r="F71" i="3"/>
  <c r="G68" i="3"/>
  <c r="F68" i="3"/>
  <c r="G65" i="3"/>
  <c r="F65" i="3"/>
  <c r="F66" i="3" s="1"/>
  <c r="G64" i="3"/>
  <c r="G45" i="3"/>
  <c r="G46" i="3"/>
  <c r="G49" i="3"/>
  <c r="G52" i="3"/>
  <c r="G53" i="3"/>
  <c r="G56" i="3"/>
  <c r="F56" i="3"/>
  <c r="F53" i="3"/>
  <c r="F52" i="3"/>
  <c r="F46" i="3"/>
  <c r="F45" i="3"/>
  <c r="F43" i="3"/>
  <c r="B43" i="3"/>
  <c r="G66" i="3" l="1"/>
  <c r="G69" i="3" s="1"/>
  <c r="G73" i="3" s="1"/>
  <c r="G76" i="3" s="1"/>
  <c r="F69" i="3"/>
  <c r="F73" i="3" s="1"/>
  <c r="F76" i="3" s="1"/>
  <c r="I21" i="3"/>
  <c r="I68" i="3" s="1"/>
  <c r="J21" i="3"/>
  <c r="J68" i="3" s="1"/>
  <c r="K21" i="3"/>
  <c r="K68" i="3" s="1"/>
  <c r="L21" i="3"/>
  <c r="L68" i="3" s="1"/>
  <c r="I25" i="3"/>
  <c r="I72" i="3" s="1"/>
  <c r="J25" i="3"/>
  <c r="J72" i="3" s="1"/>
  <c r="K25" i="3"/>
  <c r="K72" i="3" s="1"/>
  <c r="L25" i="3"/>
  <c r="L72" i="3" s="1"/>
  <c r="H25" i="3"/>
  <c r="H72" i="3" s="1"/>
  <c r="H21" i="3"/>
  <c r="H68" i="3" s="1"/>
  <c r="H17" i="3"/>
  <c r="G11" i="3"/>
  <c r="F11" i="3"/>
  <c r="G9" i="3"/>
  <c r="F9" i="3"/>
  <c r="G10" i="3"/>
  <c r="F10" i="3"/>
  <c r="G8" i="3"/>
  <c r="G7" i="3"/>
  <c r="H45" i="3" l="1"/>
  <c r="H64" i="3"/>
  <c r="I17" i="3"/>
  <c r="I53" i="3" s="1"/>
  <c r="H18" i="3"/>
  <c r="H49" i="3"/>
  <c r="H53" i="3"/>
  <c r="H24" i="3"/>
  <c r="I45" i="3" l="1"/>
  <c r="J17" i="3"/>
  <c r="J24" i="3" s="1"/>
  <c r="I24" i="3"/>
  <c r="I49" i="3"/>
  <c r="J64" i="3"/>
  <c r="I52" i="3"/>
  <c r="I71" i="3"/>
  <c r="I18" i="3"/>
  <c r="I64" i="3"/>
  <c r="J52" i="3"/>
  <c r="J71" i="3"/>
  <c r="H52" i="3"/>
  <c r="H71" i="3"/>
  <c r="H46" i="3"/>
  <c r="H65" i="3"/>
  <c r="H66" i="3" s="1"/>
  <c r="H69" i="3" s="1"/>
  <c r="H73" i="3" s="1"/>
  <c r="H19" i="3"/>
  <c r="H22" i="3" s="1"/>
  <c r="J18" i="3"/>
  <c r="J49" i="3"/>
  <c r="J53" i="3"/>
  <c r="J45" i="3" l="1"/>
  <c r="K17" i="3"/>
  <c r="K53" i="3" s="1"/>
  <c r="J46" i="3"/>
  <c r="J65" i="3"/>
  <c r="J66" i="3" s="1"/>
  <c r="J69" i="3" s="1"/>
  <c r="J73" i="3" s="1"/>
  <c r="I46" i="3"/>
  <c r="I65" i="3"/>
  <c r="I66" i="3" s="1"/>
  <c r="I69" i="3" s="1"/>
  <c r="I73" i="3" s="1"/>
  <c r="I19" i="3"/>
  <c r="H47" i="3"/>
  <c r="H35" i="3"/>
  <c r="H26" i="3"/>
  <c r="H50" i="3"/>
  <c r="J19" i="3"/>
  <c r="K45" i="3" l="1"/>
  <c r="K18" i="3"/>
  <c r="K49" i="3"/>
  <c r="K64" i="3"/>
  <c r="K24" i="3"/>
  <c r="L17" i="3"/>
  <c r="K46" i="3"/>
  <c r="K65" i="3"/>
  <c r="K66" i="3" s="1"/>
  <c r="K69" i="3" s="1"/>
  <c r="I35" i="3"/>
  <c r="I47" i="3"/>
  <c r="I22" i="3"/>
  <c r="K19" i="3"/>
  <c r="H54" i="3"/>
  <c r="H28" i="3"/>
  <c r="J22" i="3"/>
  <c r="J47" i="3"/>
  <c r="J35" i="3"/>
  <c r="L64" i="3" l="1"/>
  <c r="L24" i="3"/>
  <c r="L18" i="3"/>
  <c r="L45" i="3"/>
  <c r="L53" i="3"/>
  <c r="L49" i="3"/>
  <c r="K52" i="3"/>
  <c r="K71" i="3"/>
  <c r="K73" i="3" s="1"/>
  <c r="H56" i="3"/>
  <c r="H75" i="3"/>
  <c r="H76" i="3" s="1"/>
  <c r="I26" i="3"/>
  <c r="I50" i="3"/>
  <c r="J26" i="3"/>
  <c r="J50" i="3"/>
  <c r="H29" i="3"/>
  <c r="H57" i="3" s="1"/>
  <c r="K22" i="3"/>
  <c r="K47" i="3"/>
  <c r="K35" i="3"/>
  <c r="L65" i="3" l="1"/>
  <c r="L66" i="3" s="1"/>
  <c r="L69" i="3" s="1"/>
  <c r="L46" i="3"/>
  <c r="L19" i="3"/>
  <c r="L52" i="3"/>
  <c r="L71" i="3"/>
  <c r="I54" i="3"/>
  <c r="I28" i="3"/>
  <c r="K26" i="3"/>
  <c r="K50" i="3"/>
  <c r="J54" i="3"/>
  <c r="J28" i="3"/>
  <c r="J75" i="3" s="1"/>
  <c r="J76" i="3" s="1"/>
  <c r="L73" i="3" l="1"/>
  <c r="L22" i="3"/>
  <c r="L47" i="3"/>
  <c r="L35" i="3"/>
  <c r="D38" i="3" s="1"/>
  <c r="I75" i="3"/>
  <c r="I76" i="3" s="1"/>
  <c r="I56" i="3"/>
  <c r="I29" i="3"/>
  <c r="I57" i="3" s="1"/>
  <c r="J29" i="3"/>
  <c r="J57" i="3" s="1"/>
  <c r="J56" i="3"/>
  <c r="K54" i="3"/>
  <c r="K28" i="3"/>
  <c r="L26" i="3" l="1"/>
  <c r="L50" i="3"/>
  <c r="K56" i="3"/>
  <c r="K75" i="3"/>
  <c r="K76" i="3" s="1"/>
  <c r="K29" i="3"/>
  <c r="K57" i="3" s="1"/>
  <c r="L54" i="3" l="1"/>
  <c r="L28" i="3"/>
  <c r="L75" i="3" l="1"/>
  <c r="L76" i="3" s="1"/>
  <c r="L29" i="3"/>
  <c r="L57" i="3" s="1"/>
  <c r="L56" i="3"/>
  <c r="G19" i="3" l="1"/>
  <c r="F19" i="3"/>
  <c r="G5" i="3"/>
  <c r="H5" i="3" l="1"/>
  <c r="G43" i="3"/>
  <c r="F22" i="3"/>
  <c r="F35" i="3"/>
  <c r="F47" i="3"/>
  <c r="G22" i="3"/>
  <c r="G35" i="3"/>
  <c r="G47" i="3"/>
  <c r="G26" i="3" l="1"/>
  <c r="G50" i="3"/>
  <c r="F26" i="3"/>
  <c r="F50" i="3"/>
  <c r="I5" i="3"/>
  <c r="H43" i="3"/>
  <c r="J5" i="3" l="1"/>
  <c r="I43" i="3"/>
  <c r="F29" i="3"/>
  <c r="F57" i="3" s="1"/>
  <c r="F54" i="3"/>
  <c r="F12" i="3"/>
  <c r="G29" i="3"/>
  <c r="G57" i="3" s="1"/>
  <c r="G54" i="3"/>
  <c r="G12" i="3"/>
  <c r="K5" i="3" l="1"/>
  <c r="J43" i="3"/>
  <c r="L5" i="3" l="1"/>
  <c r="K43" i="3"/>
  <c r="B38" i="3" l="1"/>
  <c r="L43" i="3"/>
</calcChain>
</file>

<file path=xl/sharedStrings.xml><?xml version="1.0" encoding="utf-8"?>
<sst xmlns="http://schemas.openxmlformats.org/spreadsheetml/2006/main" count="63" uniqueCount="36">
  <si>
    <t xml:space="preserve"> </t>
  </si>
  <si>
    <t>https://corporatefinanceinstitute.com/</t>
  </si>
  <si>
    <t>except in the case of certain noncommercial uses permitted by copyright law.</t>
  </si>
  <si>
    <t xml:space="preserve">form by any means, including photocopying, recording, or other electronic or mechanical methods, without prior written permission of the publisher, </t>
  </si>
  <si>
    <t>under international copyright and trademark laws.  No part of this publication may be modified, manipulated, reproduced, distributed, or transmitted in any</t>
  </si>
  <si>
    <t>All rights reserved.  The contents of this publication, including but not limited to all written material, content layout, images, formulas, and code, are protected</t>
  </si>
  <si>
    <t>This Excel model is for educational purposes only and should not be used for any other reason. All content is Copyright material of CFI Education Inc.</t>
  </si>
  <si>
    <t>© 2015 to 2023 CFI Education Inc.</t>
  </si>
  <si>
    <t>Analysis</t>
  </si>
  <si>
    <t>Table of Contents</t>
  </si>
  <si>
    <t>Strictly Confidential</t>
  </si>
  <si>
    <t>Excel Fundamentals - Quick Start Guide</t>
  </si>
  <si>
    <t>Net Income</t>
  </si>
  <si>
    <t>Taxes</t>
  </si>
  <si>
    <t>EBT</t>
  </si>
  <si>
    <t>Interest</t>
  </si>
  <si>
    <t>Depreciation</t>
  </si>
  <si>
    <t>EBITDA</t>
  </si>
  <si>
    <t>SG&amp;A</t>
  </si>
  <si>
    <t>Gross Profit</t>
  </si>
  <si>
    <t>COGS</t>
  </si>
  <si>
    <t>Revenue</t>
  </si>
  <si>
    <t>Income Statement</t>
  </si>
  <si>
    <t>Tax Rate</t>
  </si>
  <si>
    <t>Depreciation % of Revenue</t>
  </si>
  <si>
    <t>COGS % of Revenue</t>
  </si>
  <si>
    <t>Revenue Growth</t>
  </si>
  <si>
    <t>Assumptions</t>
  </si>
  <si>
    <t>All figures in USD thousands unless stated</t>
  </si>
  <si>
    <t>Target EBITDA</t>
  </si>
  <si>
    <t>EBITDA Highlighted</t>
  </si>
  <si>
    <t>Over</t>
  </si>
  <si>
    <t>Amount</t>
  </si>
  <si>
    <t>Common Size</t>
  </si>
  <si>
    <t>Applied Increase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</si>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</sst>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#,##0_)_%;\(#,##0\)_%;_(&quot;–&quot;_)_%;_(@_)_%"/>
    <numFmt numFmtId="165" formatCode="&quot;Yes&quot;;&quot;ERROR&quot;;&quot;No&quot;;&quot;ERROR&quot;"/>
    <numFmt numFmtId="166" formatCode="0&quot;A&quot;"/>
    <numFmt numFmtId="167" formatCode="0.0%"/>
    <numFmt numFmtId="168" formatCode="0&quot;F&quot;"/>
  </numFmts>
  <fonts count="35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sz val="11"/>
      <color theme="0"/>
      <name val="Open Sans"/>
      <family val="2"/>
    </font>
    <font>
      <b/>
      <sz val="12"/>
      <color theme="0"/>
      <name val="Open Sans"/>
      <family val="2"/>
    </font>
    <font>
      <u/>
      <sz val="10"/>
      <color theme="10"/>
      <name val="Arial"/>
      <family val="2"/>
    </font>
    <font>
      <sz val="12"/>
      <color theme="1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u/>
      <sz val="11"/>
      <color rgb="FFFA621C"/>
      <name val="Open Sans"/>
      <family val="2"/>
    </font>
    <font>
      <sz val="12"/>
      <color rgb="FF002060"/>
      <name val="Open Sans"/>
      <family val="2"/>
    </font>
    <font>
      <sz val="10"/>
      <color rgb="FF002060"/>
      <name val="Open Sans"/>
      <family val="2"/>
    </font>
    <font>
      <sz val="10"/>
      <name val="Open Sans"/>
      <family val="2"/>
    </font>
    <font>
      <sz val="12"/>
      <color rgb="FF000000"/>
      <name val="Open Sans"/>
      <family val="2"/>
    </font>
    <font>
      <b/>
      <sz val="14"/>
      <color rgb="FF132E57"/>
      <name val="Open Sans"/>
      <family val="2"/>
    </font>
    <font>
      <sz val="12"/>
      <color rgb="FFFA621C"/>
      <name val="Open Sans"/>
      <family val="2"/>
    </font>
    <font>
      <b/>
      <sz val="12"/>
      <color rgb="FFFA621C"/>
      <name val="Open Sans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Open Sans"/>
      <family val="2"/>
    </font>
    <font>
      <b/>
      <sz val="11"/>
      <color theme="1"/>
      <name val="Open Sans"/>
      <family val="2"/>
    </font>
    <font>
      <b/>
      <sz val="20"/>
      <color rgb="FF4472C4"/>
      <name val="Open Sans"/>
      <family val="2"/>
    </font>
    <font>
      <sz val="8"/>
      <color theme="1"/>
      <name val="Open Sans"/>
      <family val="2"/>
    </font>
    <font>
      <sz val="14"/>
      <color theme="1"/>
      <name val="Open Sans"/>
      <family val="2"/>
    </font>
    <font>
      <sz val="11"/>
      <name val="Open Sans"/>
      <family val="2"/>
    </font>
    <font>
      <sz val="10"/>
      <color rgb="FF0000FF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i/>
      <sz val="9"/>
      <color rgb="FF00000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1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</fills>
  <borders count="15">
    <border>
      <left/>
      <right/>
      <top/>
      <bottom/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132E57"/>
      </right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 applyFont="0" applyFill="0" applyBorder="0" applyAlignment="0" applyProtection="0"/>
  </cellStyleXfs>
  <cellXfs count="81">
    <xf numFmtId="0" fontId="0" fillId="0" borderId="0" xfId="0"/>
    <xf numFmtId="0" fontId="6" fillId="0" borderId="0" xfId="2" applyFont="1"/>
    <xf numFmtId="0" fontId="6" fillId="0" borderId="1" xfId="2" applyFont="1" applyBorder="1"/>
    <xf numFmtId="0" fontId="6" fillId="0" borderId="2" xfId="2" applyFont="1" applyBorder="1"/>
    <xf numFmtId="0" fontId="6" fillId="0" borderId="3" xfId="2" applyFont="1" applyBorder="1"/>
    <xf numFmtId="0" fontId="6" fillId="0" borderId="4" xfId="2" applyFont="1" applyBorder="1"/>
    <xf numFmtId="0" fontId="5" fillId="2" borderId="0" xfId="2" applyFont="1" applyFill="1"/>
    <xf numFmtId="164" fontId="7" fillId="2" borderId="0" xfId="2" applyNumberFormat="1" applyFont="1" applyFill="1"/>
    <xf numFmtId="0" fontId="6" fillId="0" borderId="5" xfId="2" applyFont="1" applyBorder="1"/>
    <xf numFmtId="0" fontId="2" fillId="2" borderId="0" xfId="2" applyFont="1" applyFill="1"/>
    <xf numFmtId="0" fontId="8" fillId="2" borderId="0" xfId="2" applyFont="1" applyFill="1"/>
    <xf numFmtId="0" fontId="2" fillId="0" borderId="0" xfId="2" applyFont="1"/>
    <xf numFmtId="0" fontId="10" fillId="0" borderId="0" xfId="3" applyFont="1" applyFill="1" applyBorder="1"/>
    <xf numFmtId="0" fontId="11" fillId="0" borderId="0" xfId="3" applyFont="1" applyFill="1" applyBorder="1"/>
    <xf numFmtId="0" fontId="11" fillId="0" borderId="0" xfId="2" applyFont="1"/>
    <xf numFmtId="0" fontId="12" fillId="0" borderId="0" xfId="2" applyFont="1"/>
    <xf numFmtId="164" fontId="13" fillId="0" borderId="0" xfId="3" applyNumberFormat="1" applyFont="1" applyFill="1" applyBorder="1"/>
    <xf numFmtId="0" fontId="14" fillId="0" borderId="0" xfId="3" applyFont="1" applyFill="1" applyBorder="1" applyProtection="1">
      <protection locked="0"/>
    </xf>
    <xf numFmtId="0" fontId="15" fillId="0" borderId="0" xfId="3" applyFont="1" applyFill="1" applyBorder="1" applyProtection="1">
      <protection locked="0"/>
    </xf>
    <xf numFmtId="0" fontId="16" fillId="0" borderId="0" xfId="2" applyFont="1" applyAlignment="1">
      <alignment horizontal="left"/>
    </xf>
    <xf numFmtId="165" fontId="17" fillId="0" borderId="0" xfId="3" applyNumberFormat="1" applyFont="1" applyFill="1" applyBorder="1" applyAlignment="1" applyProtection="1">
      <alignment horizontal="center"/>
      <protection locked="0"/>
    </xf>
    <xf numFmtId="164" fontId="17" fillId="0" borderId="0" xfId="3" applyNumberFormat="1" applyFont="1" applyFill="1" applyBorder="1" applyAlignment="1" applyProtection="1">
      <alignment horizontal="left"/>
      <protection locked="0"/>
    </xf>
    <xf numFmtId="0" fontId="18" fillId="0" borderId="0" xfId="2" applyFont="1" applyProtection="1">
      <protection locked="0"/>
    </xf>
    <xf numFmtId="0" fontId="19" fillId="0" borderId="0" xfId="2" applyFont="1"/>
    <xf numFmtId="0" fontId="20" fillId="0" borderId="0" xfId="2" applyFont="1"/>
    <xf numFmtId="164" fontId="22" fillId="0" borderId="0" xfId="4" applyNumberFormat="1" applyFont="1" applyFill="1" applyBorder="1" applyProtection="1">
      <protection locked="0"/>
    </xf>
    <xf numFmtId="0" fontId="6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8" fillId="0" borderId="0" xfId="2" applyFont="1" applyAlignment="1" applyProtection="1">
      <alignment horizontal="left"/>
      <protection locked="0"/>
    </xf>
    <xf numFmtId="0" fontId="2" fillId="0" borderId="6" xfId="2" applyFont="1" applyBorder="1"/>
    <xf numFmtId="0" fontId="18" fillId="0" borderId="6" xfId="2" applyFont="1" applyBorder="1" applyProtection="1">
      <protection locked="0"/>
    </xf>
    <xf numFmtId="0" fontId="23" fillId="0" borderId="0" xfId="2" applyFont="1"/>
    <xf numFmtId="0" fontId="6" fillId="0" borderId="0" xfId="2" applyFont="1" applyProtection="1">
      <protection locked="0"/>
    </xf>
    <xf numFmtId="0" fontId="18" fillId="0" borderId="0" xfId="2" applyFont="1" applyAlignment="1">
      <alignment horizontal="right"/>
    </xf>
    <xf numFmtId="0" fontId="24" fillId="0" borderId="0" xfId="2" applyFont="1" applyProtection="1">
      <protection locked="0"/>
    </xf>
    <xf numFmtId="0" fontId="6" fillId="3" borderId="4" xfId="2" applyFont="1" applyFill="1" applyBorder="1"/>
    <xf numFmtId="0" fontId="6" fillId="3" borderId="0" xfId="2" applyFont="1" applyFill="1"/>
    <xf numFmtId="0" fontId="6" fillId="3" borderId="5" xfId="2" applyFont="1" applyFill="1" applyBorder="1"/>
    <xf numFmtId="0" fontId="25" fillId="3" borderId="0" xfId="2" applyFont="1" applyFill="1"/>
    <xf numFmtId="0" fontId="6" fillId="3" borderId="7" xfId="2" applyFont="1" applyFill="1" applyBorder="1"/>
    <xf numFmtId="0" fontId="6" fillId="3" borderId="8" xfId="2" applyFont="1" applyFill="1" applyBorder="1"/>
    <xf numFmtId="0" fontId="6" fillId="3" borderId="9" xfId="2" applyFont="1" applyFill="1" applyBorder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 indent="1"/>
    </xf>
    <xf numFmtId="37" fontId="26" fillId="0" borderId="0" xfId="0" applyNumberFormat="1" applyFont="1" applyAlignment="1">
      <alignment vertical="center"/>
    </xf>
    <xf numFmtId="0" fontId="27" fillId="0" borderId="0" xfId="0" applyFont="1"/>
    <xf numFmtId="167" fontId="28" fillId="0" borderId="0" xfId="1" applyNumberFormat="1" applyFont="1" applyBorder="1"/>
    <xf numFmtId="167" fontId="2" fillId="0" borderId="0" xfId="1" applyNumberFormat="1" applyFont="1" applyBorder="1"/>
    <xf numFmtId="167" fontId="28" fillId="0" borderId="0" xfId="1" applyNumberFormat="1" applyFont="1"/>
    <xf numFmtId="167" fontId="2" fillId="0" borderId="0" xfId="1" applyNumberFormat="1" applyFont="1"/>
    <xf numFmtId="168" fontId="29" fillId="0" borderId="0" xfId="0" applyNumberFormat="1" applyFont="1" applyAlignment="1">
      <alignment horizontal="right" vertical="center"/>
    </xf>
    <xf numFmtId="166" fontId="29" fillId="0" borderId="0" xfId="0" applyNumberFormat="1" applyFont="1" applyAlignment="1">
      <alignment horizontal="right" vertical="center"/>
    </xf>
    <xf numFmtId="166" fontId="30" fillId="0" borderId="0" xfId="0" applyNumberFormat="1" applyFont="1" applyAlignment="1">
      <alignment horizontal="right" vertical="center"/>
    </xf>
    <xf numFmtId="0" fontId="6" fillId="0" borderId="0" xfId="0" applyFont="1"/>
    <xf numFmtId="0" fontId="25" fillId="4" borderId="0" xfId="2" applyFont="1" applyFill="1"/>
    <xf numFmtId="0" fontId="27" fillId="3" borderId="0" xfId="0" applyFont="1" applyFill="1"/>
    <xf numFmtId="164" fontId="31" fillId="5" borderId="0" xfId="0" applyNumberFormat="1" applyFont="1" applyFill="1" applyAlignment="1">
      <alignment vertical="center"/>
    </xf>
    <xf numFmtId="166" fontId="29" fillId="5" borderId="10" xfId="0" applyNumberFormat="1" applyFont="1" applyFill="1" applyBorder="1" applyAlignment="1">
      <alignment horizontal="right" vertical="center"/>
    </xf>
    <xf numFmtId="168" fontId="29" fillId="5" borderId="11" xfId="0" applyNumberFormat="1" applyFont="1" applyFill="1" applyBorder="1" applyAlignment="1">
      <alignment horizontal="right" vertical="center"/>
    </xf>
    <xf numFmtId="37" fontId="32" fillId="6" borderId="0" xfId="0" applyNumberFormat="1" applyFont="1" applyFill="1" applyAlignment="1">
      <alignment vertical="center"/>
    </xf>
    <xf numFmtId="37" fontId="5" fillId="6" borderId="0" xfId="0" applyNumberFormat="1" applyFont="1" applyFill="1" applyAlignment="1">
      <alignment vertical="center"/>
    </xf>
    <xf numFmtId="166" fontId="5" fillId="6" borderId="0" xfId="0" applyNumberFormat="1" applyFont="1" applyFill="1" applyAlignment="1">
      <alignment horizontal="right"/>
    </xf>
    <xf numFmtId="37" fontId="16" fillId="5" borderId="0" xfId="0" applyNumberFormat="1" applyFont="1" applyFill="1"/>
    <xf numFmtId="37" fontId="16" fillId="0" borderId="0" xfId="0" applyNumberFormat="1" applyFont="1"/>
    <xf numFmtId="37" fontId="33" fillId="5" borderId="0" xfId="0" applyNumberFormat="1" applyFont="1" applyFill="1"/>
    <xf numFmtId="37" fontId="34" fillId="5" borderId="12" xfId="0" applyNumberFormat="1" applyFont="1" applyFill="1" applyBorder="1"/>
    <xf numFmtId="37" fontId="34" fillId="5" borderId="13" xfId="0" applyNumberFormat="1" applyFont="1" applyFill="1" applyBorder="1"/>
    <xf numFmtId="0" fontId="4" fillId="0" borderId="0" xfId="0" applyFont="1" applyAlignment="1">
      <alignment horizontal="left" indent="1"/>
    </xf>
    <xf numFmtId="167" fontId="16" fillId="0" borderId="0" xfId="0" applyNumberFormat="1" applyFont="1"/>
    <xf numFmtId="167" fontId="16" fillId="5" borderId="0" xfId="1" applyNumberFormat="1" applyFont="1" applyFill="1"/>
    <xf numFmtId="167" fontId="33" fillId="5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/>
    <xf numFmtId="0" fontId="4" fillId="0" borderId="0" xfId="0" applyFont="1" applyAlignment="1">
      <alignment horizontal="center"/>
    </xf>
    <xf numFmtId="37" fontId="33" fillId="5" borderId="14" xfId="0" applyNumberFormat="1" applyFont="1" applyFill="1" applyBorder="1" applyAlignment="1">
      <alignment horizontal="center"/>
    </xf>
    <xf numFmtId="37" fontId="16" fillId="5" borderId="14" xfId="0" applyNumberFormat="1" applyFont="1" applyFill="1" applyBorder="1" applyAlignment="1">
      <alignment horizontal="center"/>
    </xf>
    <xf numFmtId="167" fontId="16" fillId="5" borderId="0" xfId="0" applyNumberFormat="1" applyFont="1" applyFill="1"/>
    <xf numFmtId="167" fontId="34" fillId="5" borderId="12" xfId="0" applyNumberFormat="1" applyFont="1" applyFill="1" applyBorder="1"/>
    <xf numFmtId="167" fontId="34" fillId="5" borderId="13" xfId="0" applyNumberFormat="1" applyFont="1" applyFill="1" applyBorder="1"/>
    <xf numFmtId="167" fontId="33" fillId="5" borderId="14" xfId="0" applyNumberFormat="1" applyFont="1" applyFill="1" applyBorder="1" applyAlignment="1">
      <alignment horizontal="center"/>
    </xf>
  </cellXfs>
  <cellStyles count="6">
    <cellStyle name="Currency 2" xfId="5" xr:uid="{209EC813-2AF2-4EB3-A2E5-86C578E2C9A7}"/>
    <cellStyle name="Hyperlink" xfId="4" builtinId="8"/>
    <cellStyle name="Hyperlink 2 2" xfId="3" xr:uid="{1B21415B-7259-4539-81C2-442421355403}"/>
    <cellStyle name="Normal" xfId="0" builtinId="0"/>
    <cellStyle name="Normal 2 2 2" xfId="2" xr:uid="{31B2FE77-061E-493E-831A-7DAE5601D206}"/>
    <cellStyle name="Percent" xfId="1" builtinId="5"/>
  </cellStyles>
  <dxfs count="1">
    <dxf>
      <font>
        <b/>
        <i val="0"/>
        <color rgb="FFFA621C"/>
      </font>
      <fill>
        <patternFill>
          <bgColor rgb="FFFDCBB4"/>
        </patternFill>
      </fill>
    </dxf>
  </dxfs>
  <tableStyles count="0" defaultTableStyle="TableStyleMedium2" defaultPivotStyle="PivotStyleLight16"/>
  <colors>
    <mruColors>
      <color rgb="FF3271D2"/>
      <color rgb="FFFDCBB4"/>
      <color rgb="FFFA621C"/>
      <color rgb="FFD9E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4079</xdr:colOff>
      <xdr:row>4</xdr:row>
      <xdr:rowOff>33248</xdr:rowOff>
    </xdr:from>
    <xdr:ext cx="2591147" cy="521155"/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530BB5-24D1-4BDD-B6EC-AE06EB80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53759" y="764768"/>
          <a:ext cx="2591147" cy="521155"/>
        </a:xfrm>
        <a:prstGeom prst="rect">
          <a:avLst/>
        </a:prstGeom>
      </xdr:spPr>
    </xdr:pic>
    <xdr:clientData/>
  </xdr:oneCellAnchor>
  <xdr:oneCellAnchor>
    <xdr:from>
      <xdr:col>12</xdr:col>
      <xdr:colOff>169700</xdr:colOff>
      <xdr:row>4</xdr:row>
      <xdr:rowOff>66473</xdr:rowOff>
    </xdr:from>
    <xdr:ext cx="2394431" cy="460805"/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270C4E-C6DA-4B5F-971E-636E65184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67780" y="797993"/>
          <a:ext cx="2394431" cy="46080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813174</xdr:colOff>
      <xdr:row>0</xdr:row>
      <xdr:rowOff>166571</xdr:rowOff>
    </xdr:from>
    <xdr:ext cx="1651975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1F1A02E4-6BA6-4673-8E09-D65DE1172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65234" y="166571"/>
          <a:ext cx="1651975" cy="324000"/>
        </a:xfrm>
        <a:prstGeom prst="rect">
          <a:avLst/>
        </a:prstGeom>
      </xdr:spPr>
    </xdr:pic>
    <xdr:clientData/>
  </xdr:oneCellAnchor>
  <xdr:oneCellAnchor>
    <xdr:from>
      <xdr:col>1</xdr:col>
      <xdr:colOff>154470</xdr:colOff>
      <xdr:row>0</xdr:row>
      <xdr:rowOff>143783</xdr:rowOff>
    </xdr:from>
    <xdr:ext cx="1839234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6636E703-961B-4A67-88CB-09AED0AAD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41210" y="143783"/>
          <a:ext cx="1839234" cy="370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3329-6457-472F-A7B4-949D96CDC09E}">
  <sheetPr>
    <pageSetUpPr fitToPage="1"/>
  </sheetPr>
  <dimension ref="A1:O40"/>
  <sheetViews>
    <sheetView showGridLines="0" tabSelected="1" zoomScaleNormal="100" zoomScaleSheetLayoutView="85" workbookViewId="0"/>
  </sheetViews>
  <sheetFormatPr defaultColWidth="9.109375" defaultRowHeight="19.5" customHeight="1" x14ac:dyDescent="0.35"/>
  <cols>
    <col min="1" max="1" width="4.5546875" style="1" customWidth="1"/>
    <col min="2" max="2" width="4.88671875" style="1" customWidth="1"/>
    <col min="3" max="3" width="18.5546875" style="1" customWidth="1"/>
    <col min="4" max="7" width="10.5546875" style="1" customWidth="1"/>
    <col min="8" max="8" width="18.5546875" style="1" customWidth="1"/>
    <col min="9" max="12" width="10.5546875" style="1" customWidth="1"/>
    <col min="13" max="13" width="26.5546875" style="1" customWidth="1"/>
    <col min="14" max="14" width="10.5546875" style="1" customWidth="1"/>
    <col min="15" max="15" width="4.88671875" style="1" customWidth="1"/>
    <col min="16" max="16384" width="9.109375" style="1"/>
  </cols>
  <sheetData>
    <row r="1" spans="1:15" ht="19.5" customHeight="1" thickBot="1" x14ac:dyDescent="0.4">
      <c r="A1" s="55"/>
    </row>
    <row r="2" spans="1:15" ht="19.5" customHeight="1" thickTop="1" x14ac:dyDescent="0.35">
      <c r="B2" s="4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39"/>
    </row>
    <row r="3" spans="1:15" ht="19.5" customHeight="1" x14ac:dyDescent="0.35">
      <c r="B3" s="37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5"/>
    </row>
    <row r="4" spans="1:15" ht="19.5" customHeight="1" x14ac:dyDescent="0.35">
      <c r="B4" s="37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5"/>
    </row>
    <row r="5" spans="1:15" ht="19.5" customHeight="1" x14ac:dyDescent="0.35"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5"/>
    </row>
    <row r="6" spans="1:15" ht="19.5" customHeight="1" x14ac:dyDescent="0.35">
      <c r="B6" s="37"/>
      <c r="C6" s="36"/>
      <c r="D6" s="36"/>
      <c r="E6" s="36"/>
      <c r="F6" s="36"/>
      <c r="G6" s="36"/>
      <c r="H6" s="38"/>
      <c r="I6" s="36"/>
      <c r="J6" s="36"/>
      <c r="K6" s="36"/>
      <c r="L6" s="36"/>
      <c r="M6" s="36"/>
      <c r="N6" s="36"/>
      <c r="O6" s="35"/>
    </row>
    <row r="7" spans="1:15" ht="19.5" customHeight="1" x14ac:dyDescent="0.35">
      <c r="B7" s="37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5"/>
    </row>
    <row r="8" spans="1:15" ht="19.5" customHeight="1" x14ac:dyDescent="0.35">
      <c r="B8" s="37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5"/>
    </row>
    <row r="9" spans="1:15" ht="19.5" customHeight="1" x14ac:dyDescent="0.35">
      <c r="B9" s="37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5"/>
    </row>
    <row r="10" spans="1:15" ht="19.5" customHeight="1" x14ac:dyDescent="0.35">
      <c r="B10" s="8"/>
      <c r="O10" s="5"/>
    </row>
    <row r="11" spans="1:15" ht="28.5" customHeight="1" x14ac:dyDescent="0.65">
      <c r="B11" s="8"/>
      <c r="C11" s="34" t="s">
        <v>11</v>
      </c>
      <c r="N11" s="33" t="s">
        <v>10</v>
      </c>
      <c r="O11" s="5"/>
    </row>
    <row r="12" spans="1:15" ht="19.5" customHeight="1" x14ac:dyDescent="0.35">
      <c r="B12" s="8"/>
      <c r="C12" s="32"/>
      <c r="L12" s="31"/>
      <c r="O12" s="5"/>
    </row>
    <row r="13" spans="1:15" ht="19.5" customHeight="1" x14ac:dyDescent="0.35">
      <c r="B13" s="8"/>
      <c r="O13" s="5"/>
    </row>
    <row r="14" spans="1:15" ht="19.5" customHeight="1" x14ac:dyDescent="0.5">
      <c r="B14" s="8"/>
      <c r="C14" s="30" t="s">
        <v>9</v>
      </c>
      <c r="D14" s="29"/>
      <c r="E14" s="11"/>
      <c r="F14" s="11"/>
      <c r="G14" s="11"/>
      <c r="H14" s="11"/>
      <c r="J14" s="27"/>
      <c r="K14" s="28"/>
      <c r="L14" s="27"/>
      <c r="M14" s="26"/>
      <c r="O14" s="5"/>
    </row>
    <row r="15" spans="1:15" ht="19.5" customHeight="1" x14ac:dyDescent="0.35">
      <c r="B15" s="8"/>
      <c r="D15" s="11"/>
      <c r="E15" s="11"/>
      <c r="F15" s="11"/>
      <c r="G15" s="11"/>
      <c r="H15" s="11"/>
      <c r="J15" s="11"/>
      <c r="K15" s="11"/>
      <c r="L15" s="11"/>
      <c r="M15" s="11"/>
      <c r="O15" s="5"/>
    </row>
    <row r="16" spans="1:15" ht="19.5" customHeight="1" x14ac:dyDescent="0.4">
      <c r="B16" s="8"/>
      <c r="C16" s="25" t="s">
        <v>8</v>
      </c>
      <c r="E16" s="11"/>
      <c r="F16" s="24"/>
      <c r="G16" s="11"/>
      <c r="H16" s="11"/>
      <c r="K16" s="21"/>
      <c r="M16" s="21"/>
      <c r="O16" s="5"/>
    </row>
    <row r="17" spans="2:15" ht="19.5" customHeight="1" x14ac:dyDescent="0.4">
      <c r="B17" s="8"/>
      <c r="C17"/>
      <c r="E17" s="11"/>
      <c r="F17" s="23"/>
      <c r="G17" s="11"/>
      <c r="H17" s="11"/>
      <c r="K17" s="21"/>
      <c r="M17" s="21"/>
      <c r="O17" s="5"/>
    </row>
    <row r="18" spans="2:15" ht="19.5" customHeight="1" x14ac:dyDescent="0.4">
      <c r="B18" s="8"/>
      <c r="C18"/>
      <c r="E18" s="11"/>
      <c r="F18" s="23"/>
      <c r="G18" s="11"/>
      <c r="H18" s="11"/>
      <c r="K18" s="21"/>
      <c r="M18" s="21"/>
      <c r="O18" s="5"/>
    </row>
    <row r="19" spans="2:15" ht="19.5" customHeight="1" x14ac:dyDescent="0.35">
      <c r="B19" s="8"/>
      <c r="C19"/>
      <c r="E19" s="11"/>
      <c r="F19" s="11"/>
      <c r="G19" s="11"/>
      <c r="H19" s="11"/>
      <c r="O19" s="5"/>
    </row>
    <row r="20" spans="2:15" ht="19.5" customHeight="1" x14ac:dyDescent="0.4">
      <c r="B20" s="8"/>
      <c r="C20"/>
      <c r="E20" s="11"/>
      <c r="F20" s="11"/>
      <c r="G20" s="11"/>
      <c r="H20" s="11"/>
      <c r="I20" s="21"/>
      <c r="M20" s="21"/>
      <c r="O20" s="5"/>
    </row>
    <row r="21" spans="2:15" ht="19.5" customHeight="1" x14ac:dyDescent="0.5">
      <c r="B21" s="8"/>
      <c r="C21"/>
      <c r="E21" s="22"/>
      <c r="F21" s="22"/>
      <c r="G21" s="11"/>
      <c r="H21" s="11"/>
      <c r="I21" s="21"/>
      <c r="M21" s="21"/>
      <c r="O21" s="5"/>
    </row>
    <row r="22" spans="2:15" ht="19.5" customHeight="1" x14ac:dyDescent="0.4">
      <c r="B22" s="8"/>
      <c r="C22"/>
      <c r="G22" s="11"/>
      <c r="H22" s="11"/>
      <c r="I22" s="21"/>
      <c r="M22" s="21"/>
      <c r="N22" s="20"/>
      <c r="O22" s="5"/>
    </row>
    <row r="23" spans="2:15" ht="19.5" customHeight="1" x14ac:dyDescent="0.35">
      <c r="B23" s="8"/>
      <c r="F23" s="19"/>
      <c r="G23" s="11"/>
      <c r="H23" s="11"/>
      <c r="O23" s="5"/>
    </row>
    <row r="24" spans="2:15" ht="19.5" customHeight="1" x14ac:dyDescent="0.35">
      <c r="B24" s="8"/>
      <c r="C24" s="18"/>
      <c r="D24" s="18"/>
      <c r="E24" s="18"/>
      <c r="F24" s="18"/>
      <c r="G24" s="11"/>
      <c r="H24" s="11"/>
      <c r="O24" s="5"/>
    </row>
    <row r="25" spans="2:15" ht="19.5" customHeight="1" x14ac:dyDescent="0.4">
      <c r="B25" s="8"/>
      <c r="C25" s="17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5"/>
    </row>
    <row r="26" spans="2:15" ht="19.5" customHeight="1" x14ac:dyDescent="0.35">
      <c r="B26" s="8"/>
      <c r="C26" s="15"/>
      <c r="D26" s="16"/>
      <c r="E26" s="16"/>
      <c r="F26" s="11"/>
      <c r="G26" s="11"/>
      <c r="H26" s="11"/>
      <c r="I26" s="11"/>
      <c r="J26" s="11"/>
      <c r="K26" s="11"/>
      <c r="L26" s="11"/>
      <c r="M26" s="11"/>
      <c r="N26" s="11"/>
      <c r="O26" s="5"/>
    </row>
    <row r="27" spans="2:15" ht="19.5" customHeight="1" x14ac:dyDescent="0.35">
      <c r="B27" s="8"/>
      <c r="C27" s="15"/>
      <c r="D27" s="14"/>
      <c r="E27" s="13"/>
      <c r="F27" s="11"/>
      <c r="G27" s="11"/>
      <c r="H27" s="11"/>
      <c r="I27" s="11"/>
      <c r="J27" s="11"/>
      <c r="K27" s="11"/>
      <c r="L27" s="11"/>
      <c r="M27" s="11"/>
      <c r="N27" s="11"/>
      <c r="O27" s="5"/>
    </row>
    <row r="28" spans="2:15" ht="19.5" customHeight="1" x14ac:dyDescent="0.35">
      <c r="B28" s="8"/>
      <c r="C28" s="15"/>
      <c r="D28" s="14"/>
      <c r="E28" s="13"/>
      <c r="F28" s="11"/>
      <c r="G28" s="11"/>
      <c r="H28" s="11"/>
      <c r="I28" s="11"/>
      <c r="J28" s="11"/>
      <c r="K28" s="11"/>
      <c r="L28" s="11"/>
      <c r="M28" s="11"/>
      <c r="N28" s="11"/>
      <c r="O28" s="5"/>
    </row>
    <row r="29" spans="2:15" ht="19.5" customHeight="1" x14ac:dyDescent="0.4">
      <c r="B29" s="8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5"/>
    </row>
    <row r="30" spans="2:15" ht="19.5" customHeight="1" x14ac:dyDescent="0.4">
      <c r="B30" s="8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5"/>
    </row>
    <row r="31" spans="2:15" ht="19.5" customHeight="1" x14ac:dyDescent="0.4">
      <c r="B31" s="8"/>
      <c r="C31" s="10" t="s">
        <v>7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5"/>
    </row>
    <row r="32" spans="2:15" ht="19.5" customHeight="1" x14ac:dyDescent="0.35">
      <c r="B32" s="8"/>
      <c r="C32" s="7" t="s">
        <v>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5"/>
    </row>
    <row r="33" spans="2:15" ht="19.5" customHeight="1" x14ac:dyDescent="0.35">
      <c r="B33" s="8"/>
      <c r="C33" s="7" t="s">
        <v>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5"/>
    </row>
    <row r="34" spans="2:15" ht="19.5" customHeight="1" x14ac:dyDescent="0.35">
      <c r="B34" s="8"/>
      <c r="C34" s="7" t="s">
        <v>4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/>
    </row>
    <row r="35" spans="2:15" ht="19.5" customHeight="1" x14ac:dyDescent="0.35">
      <c r="B35" s="8"/>
      <c r="C35" s="7" t="s">
        <v>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5"/>
    </row>
    <row r="36" spans="2:15" ht="19.5" customHeight="1" x14ac:dyDescent="0.35">
      <c r="B36" s="8"/>
      <c r="C36" s="7" t="s">
        <v>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5"/>
    </row>
    <row r="37" spans="2:15" ht="19.5" customHeight="1" x14ac:dyDescent="0.35">
      <c r="B37" s="8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5"/>
    </row>
    <row r="38" spans="2:15" ht="19.5" customHeight="1" x14ac:dyDescent="0.35">
      <c r="B38" s="8"/>
      <c r="C38" s="7" t="s">
        <v>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5"/>
    </row>
    <row r="39" spans="2:15" ht="19.5" customHeight="1" thickBot="1" x14ac:dyDescent="0.4"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" t="s">
        <v>0</v>
      </c>
    </row>
    <row r="40" spans="2:15" ht="19.5" customHeight="1" thickTop="1" x14ac:dyDescent="0.35"/>
  </sheetData>
  <hyperlinks>
    <hyperlink ref="C38" r:id="rId1" xr:uid="{23CCC7B0-FACF-445C-A215-C5E51030DBCE}"/>
    <hyperlink ref="C16" location="Analysis!A1" tooltip="Analysis" display="Analysis" xr:uid="{8EAE23FC-5144-4EA9-9AD0-B9D16C7866B8}"/>
  </hyperlinks>
  <printOptions horizontalCentered="1" verticalCentered="1"/>
  <pageMargins left="0.3" right="0.3" top="0.3" bottom="0.3" header="0.3" footer="0.3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79BF-8A8E-46B5-A0DC-B06607726F70}">
  <dimension ref="A1:M76"/>
  <sheetViews>
    <sheetView showGridLines="0" zoomScaleNormal="100" workbookViewId="0">
      <pane ySplit="1" topLeftCell="A2" activePane="bottomLeft" state="frozen"/>
      <selection activeCell="A3" sqref="A3"/>
      <selection pane="bottomLeft"/>
    </sheetView>
  </sheetViews>
  <sheetFormatPr defaultColWidth="8.5546875" defaultRowHeight="15" customHeight="1" outlineLevelRow="1" x14ac:dyDescent="0.35"/>
  <cols>
    <col min="1" max="1" width="8.5546875" style="42"/>
    <col min="2" max="2" width="15.88671875" style="42" customWidth="1"/>
    <col min="3" max="3" width="8.5546875" style="42"/>
    <col min="4" max="4" width="10.88671875" style="42" bestFit="1" customWidth="1"/>
    <col min="5" max="5" width="4.6640625" style="42" customWidth="1"/>
    <col min="6" max="12" width="12.77734375" style="42" customWidth="1"/>
    <col min="13" max="16384" width="8.5546875" style="42"/>
  </cols>
  <sheetData>
    <row r="1" spans="1:13" s="54" customFormat="1" ht="50.1" customHeight="1" x14ac:dyDescent="0.3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3" x14ac:dyDescent="0.35"/>
    <row r="3" spans="1:13" s="45" customFormat="1" ht="15" customHeight="1" x14ac:dyDescent="0.35">
      <c r="A3" s="73" t="s">
        <v>0</v>
      </c>
      <c r="B3" s="60" t="s">
        <v>27</v>
      </c>
      <c r="C3" s="61"/>
      <c r="D3" s="61"/>
      <c r="E3" s="61"/>
      <c r="F3" s="61"/>
      <c r="G3" s="62"/>
      <c r="H3" s="62"/>
      <c r="I3" s="62"/>
      <c r="J3" s="62"/>
      <c r="K3" s="62"/>
      <c r="L3" s="62"/>
    </row>
    <row r="4" spans="1:13" ht="15" customHeight="1" outlineLevel="1" x14ac:dyDescent="0.35">
      <c r="A4" s="73"/>
      <c r="B4" s="43"/>
    </row>
    <row r="5" spans="1:13" ht="15" customHeight="1" outlineLevel="1" thickBot="1" x14ac:dyDescent="0.4">
      <c r="A5" s="46"/>
      <c r="B5" s="57" t="s">
        <v>28</v>
      </c>
      <c r="F5" s="58">
        <v>2022</v>
      </c>
      <c r="G5" s="58">
        <f>F5+1</f>
        <v>2023</v>
      </c>
      <c r="H5" s="59">
        <f t="shared" ref="H5:L5" si="0">G5+1</f>
        <v>2024</v>
      </c>
      <c r="I5" s="59">
        <f t="shared" si="0"/>
        <v>2025</v>
      </c>
      <c r="J5" s="59">
        <f t="shared" si="0"/>
        <v>2026</v>
      </c>
      <c r="K5" s="59">
        <f t="shared" si="0"/>
        <v>2027</v>
      </c>
      <c r="L5" s="59">
        <f t="shared" si="0"/>
        <v>2028</v>
      </c>
    </row>
    <row r="6" spans="1:13" ht="15" customHeight="1" outlineLevel="1" x14ac:dyDescent="0.35">
      <c r="A6" s="46"/>
      <c r="B6" s="43"/>
      <c r="F6" s="53"/>
      <c r="G6" s="52"/>
      <c r="H6" s="51"/>
      <c r="I6" s="51"/>
      <c r="J6" s="51"/>
      <c r="K6" s="51"/>
      <c r="L6" s="51"/>
    </row>
    <row r="7" spans="1:13" ht="15" customHeight="1" outlineLevel="1" x14ac:dyDescent="0.35">
      <c r="A7" s="46"/>
      <c r="B7" s="44" t="s">
        <v>26</v>
      </c>
      <c r="F7" s="69"/>
      <c r="G7" s="70">
        <f>G17/F17-1</f>
        <v>0.10000000000000009</v>
      </c>
      <c r="H7" s="71">
        <v>0.1</v>
      </c>
      <c r="I7" s="71">
        <v>0.1</v>
      </c>
      <c r="J7" s="71">
        <v>0.1</v>
      </c>
      <c r="K7" s="71">
        <v>0.1</v>
      </c>
      <c r="L7" s="71">
        <v>0.1</v>
      </c>
    </row>
    <row r="8" spans="1:13" ht="15" customHeight="1" outlineLevel="1" x14ac:dyDescent="0.35">
      <c r="A8" s="46"/>
      <c r="B8" s="44" t="s">
        <v>25</v>
      </c>
      <c r="F8" s="70">
        <f>-F18/F17</f>
        <v>0.45</v>
      </c>
      <c r="G8" s="70">
        <f>-G18/G17</f>
        <v>0.45</v>
      </c>
      <c r="H8" s="71">
        <v>0.45</v>
      </c>
      <c r="I8" s="71">
        <v>0.45</v>
      </c>
      <c r="J8" s="71">
        <v>0.45</v>
      </c>
      <c r="K8" s="71">
        <v>0.45</v>
      </c>
      <c r="L8" s="71">
        <v>0.45</v>
      </c>
    </row>
    <row r="9" spans="1:13" ht="15" customHeight="1" outlineLevel="1" x14ac:dyDescent="0.35">
      <c r="A9" s="46"/>
      <c r="B9" s="44" t="s">
        <v>18</v>
      </c>
      <c r="F9" s="63">
        <f>-F21</f>
        <v>16500</v>
      </c>
      <c r="G9" s="63">
        <f>-G21</f>
        <v>18150</v>
      </c>
      <c r="H9" s="65">
        <v>20000</v>
      </c>
      <c r="I9" s="65">
        <v>20000</v>
      </c>
      <c r="J9" s="65">
        <v>20000</v>
      </c>
      <c r="K9" s="65">
        <v>20000</v>
      </c>
      <c r="L9" s="65">
        <v>20000</v>
      </c>
    </row>
    <row r="10" spans="1:13" ht="15" customHeight="1" outlineLevel="1" x14ac:dyDescent="0.35">
      <c r="A10" s="46"/>
      <c r="B10" s="44" t="s">
        <v>24</v>
      </c>
      <c r="F10" s="70">
        <f>-F24/F17</f>
        <v>4.3999999999999997E-2</v>
      </c>
      <c r="G10" s="70">
        <f>-G24/G17</f>
        <v>4.3999999999999997E-2</v>
      </c>
      <c r="H10" s="71">
        <v>0.05</v>
      </c>
      <c r="I10" s="71">
        <v>0.05</v>
      </c>
      <c r="J10" s="71">
        <v>0.05</v>
      </c>
      <c r="K10" s="71">
        <v>0.05</v>
      </c>
      <c r="L10" s="71">
        <v>0.05</v>
      </c>
    </row>
    <row r="11" spans="1:13" ht="15" customHeight="1" outlineLevel="1" x14ac:dyDescent="0.35">
      <c r="A11" s="46"/>
      <c r="B11" s="44" t="s">
        <v>15</v>
      </c>
      <c r="F11" s="63">
        <f>-F25</f>
        <v>1000</v>
      </c>
      <c r="G11" s="63">
        <f>-G25</f>
        <v>1000</v>
      </c>
      <c r="H11" s="65">
        <v>1000</v>
      </c>
      <c r="I11" s="65">
        <v>1000</v>
      </c>
      <c r="J11" s="65">
        <v>1000</v>
      </c>
      <c r="K11" s="65">
        <v>1000</v>
      </c>
      <c r="L11" s="65">
        <v>1000</v>
      </c>
    </row>
    <row r="12" spans="1:13" ht="15" customHeight="1" outlineLevel="1" x14ac:dyDescent="0.35">
      <c r="A12" s="46"/>
      <c r="B12" s="44" t="s">
        <v>23</v>
      </c>
      <c r="F12" s="70">
        <f>-F28/F26</f>
        <v>0.3</v>
      </c>
      <c r="G12" s="70">
        <f>-G28/G26</f>
        <v>0.3</v>
      </c>
      <c r="H12" s="71">
        <v>0.3</v>
      </c>
      <c r="I12" s="71">
        <v>0.3</v>
      </c>
      <c r="J12" s="71">
        <v>0.3</v>
      </c>
      <c r="K12" s="71">
        <v>0.3</v>
      </c>
      <c r="L12" s="71">
        <v>0.3</v>
      </c>
    </row>
    <row r="13" spans="1:13" ht="15" customHeight="1" outlineLevel="1" x14ac:dyDescent="0.35">
      <c r="A13" s="46"/>
      <c r="B13" s="44"/>
      <c r="F13" s="50"/>
      <c r="G13" s="50"/>
      <c r="H13" s="49"/>
      <c r="I13" s="49"/>
      <c r="J13" s="49"/>
      <c r="K13" s="49"/>
      <c r="L13" s="49"/>
    </row>
    <row r="14" spans="1:13" ht="15" customHeight="1" x14ac:dyDescent="0.35">
      <c r="A14" s="46"/>
      <c r="B14" s="44"/>
      <c r="F14" s="48"/>
      <c r="G14" s="48"/>
      <c r="H14" s="47"/>
      <c r="I14" s="47"/>
      <c r="J14" s="47"/>
      <c r="K14" s="47"/>
      <c r="L14" s="47"/>
    </row>
    <row r="15" spans="1:13" s="45" customFormat="1" ht="15" customHeight="1" x14ac:dyDescent="0.35">
      <c r="A15" s="46" t="s">
        <v>0</v>
      </c>
      <c r="B15" s="60" t="s">
        <v>22</v>
      </c>
      <c r="C15" s="61"/>
      <c r="D15" s="61"/>
      <c r="E15" s="61"/>
      <c r="F15" s="61"/>
      <c r="G15" s="62"/>
      <c r="H15" s="62"/>
      <c r="I15" s="62"/>
      <c r="J15" s="62"/>
      <c r="K15" s="62"/>
      <c r="L15" s="62"/>
      <c r="M15" s="42"/>
    </row>
    <row r="16" spans="1:13" outlineLevel="1" x14ac:dyDescent="0.35"/>
    <row r="17" spans="1:12" ht="15" customHeight="1" outlineLevel="1" x14ac:dyDescent="0.35">
      <c r="B17" s="44" t="s">
        <v>21</v>
      </c>
      <c r="F17" s="65">
        <v>150000</v>
      </c>
      <c r="G17" s="65">
        <v>165000</v>
      </c>
      <c r="H17" s="63">
        <f>G17*(1+H7)</f>
        <v>181500.00000000003</v>
      </c>
      <c r="I17" s="63">
        <f t="shared" ref="I17:L17" si="1">H17*(1+I7)</f>
        <v>199650.00000000006</v>
      </c>
      <c r="J17" s="63">
        <f t="shared" si="1"/>
        <v>219615.00000000009</v>
      </c>
      <c r="K17" s="63">
        <f t="shared" si="1"/>
        <v>241576.50000000012</v>
      </c>
      <c r="L17" s="63">
        <f t="shared" si="1"/>
        <v>265734.15000000014</v>
      </c>
    </row>
    <row r="18" spans="1:12" ht="15" customHeight="1" outlineLevel="1" x14ac:dyDescent="0.35">
      <c r="B18" s="44" t="s">
        <v>20</v>
      </c>
      <c r="F18" s="65">
        <v>-67500</v>
      </c>
      <c r="G18" s="65">
        <v>-74250</v>
      </c>
      <c r="H18" s="63">
        <f>-H8*H17</f>
        <v>-81675.000000000015</v>
      </c>
      <c r="I18" s="63">
        <f t="shared" ref="I18:L18" si="2">-I8*I17</f>
        <v>-89842.500000000029</v>
      </c>
      <c r="J18" s="63">
        <f t="shared" si="2"/>
        <v>-98826.750000000044</v>
      </c>
      <c r="K18" s="63">
        <f t="shared" si="2"/>
        <v>-108709.42500000006</v>
      </c>
      <c r="L18" s="63">
        <f t="shared" si="2"/>
        <v>-119580.36750000007</v>
      </c>
    </row>
    <row r="19" spans="1:12" s="43" customFormat="1" ht="15" customHeight="1" outlineLevel="1" x14ac:dyDescent="0.35">
      <c r="B19" s="68" t="s">
        <v>19</v>
      </c>
      <c r="F19" s="66">
        <f>SUM(F17:F18)</f>
        <v>82500</v>
      </c>
      <c r="G19" s="66">
        <f>SUM(G17:G18)</f>
        <v>90750</v>
      </c>
      <c r="H19" s="66">
        <f>SUM(H17:H18)</f>
        <v>99825.000000000015</v>
      </c>
      <c r="I19" s="66">
        <f t="shared" ref="I19:L19" si="3">SUM(I17:I18)</f>
        <v>109807.50000000003</v>
      </c>
      <c r="J19" s="66">
        <f t="shared" si="3"/>
        <v>120788.25000000004</v>
      </c>
      <c r="K19" s="66">
        <f t="shared" si="3"/>
        <v>132867.07500000007</v>
      </c>
      <c r="L19" s="66">
        <f t="shared" si="3"/>
        <v>146153.78250000009</v>
      </c>
    </row>
    <row r="20" spans="1:12" ht="15" customHeight="1" outlineLevel="1" x14ac:dyDescent="0.35">
      <c r="B20" s="44"/>
      <c r="F20" s="64"/>
      <c r="G20" s="64"/>
      <c r="H20" s="64"/>
      <c r="I20" s="64"/>
      <c r="J20" s="64"/>
      <c r="K20" s="64"/>
      <c r="L20" s="64"/>
    </row>
    <row r="21" spans="1:12" ht="15" customHeight="1" outlineLevel="1" x14ac:dyDescent="0.35">
      <c r="B21" s="44" t="s">
        <v>18</v>
      </c>
      <c r="F21" s="65">
        <v>-16500</v>
      </c>
      <c r="G21" s="65">
        <v>-18150</v>
      </c>
      <c r="H21" s="63">
        <f>-H9</f>
        <v>-20000</v>
      </c>
      <c r="I21" s="63">
        <f t="shared" ref="I21:L21" si="4">-I9</f>
        <v>-20000</v>
      </c>
      <c r="J21" s="63">
        <f t="shared" si="4"/>
        <v>-20000</v>
      </c>
      <c r="K21" s="63">
        <f t="shared" si="4"/>
        <v>-20000</v>
      </c>
      <c r="L21" s="63">
        <f t="shared" si="4"/>
        <v>-20000</v>
      </c>
    </row>
    <row r="22" spans="1:12" s="43" customFormat="1" ht="15" customHeight="1" outlineLevel="1" x14ac:dyDescent="0.35">
      <c r="B22" s="68" t="s">
        <v>17</v>
      </c>
      <c r="F22" s="66">
        <f>F19+F21</f>
        <v>66000</v>
      </c>
      <c r="G22" s="66">
        <f>G19+G21</f>
        <v>72600</v>
      </c>
      <c r="H22" s="66">
        <f>H19+H21</f>
        <v>79825.000000000015</v>
      </c>
      <c r="I22" s="66">
        <f t="shared" ref="I22:L22" si="5">I19+I21</f>
        <v>89807.500000000029</v>
      </c>
      <c r="J22" s="66">
        <f t="shared" si="5"/>
        <v>100788.25000000004</v>
      </c>
      <c r="K22" s="66">
        <f t="shared" si="5"/>
        <v>112867.07500000007</v>
      </c>
      <c r="L22" s="66">
        <f t="shared" si="5"/>
        <v>126153.78250000009</v>
      </c>
    </row>
    <row r="23" spans="1:12" ht="15" customHeight="1" outlineLevel="1" x14ac:dyDescent="0.35">
      <c r="B23" s="44"/>
      <c r="F23" s="64"/>
      <c r="G23" s="64"/>
      <c r="H23" s="64"/>
      <c r="I23" s="64"/>
      <c r="J23" s="64"/>
      <c r="K23" s="64"/>
      <c r="L23" s="64"/>
    </row>
    <row r="24" spans="1:12" ht="15" customHeight="1" outlineLevel="1" x14ac:dyDescent="0.35">
      <c r="B24" s="44" t="s">
        <v>16</v>
      </c>
      <c r="F24" s="65">
        <v>-6600</v>
      </c>
      <c r="G24" s="65">
        <v>-7260</v>
      </c>
      <c r="H24" s="63">
        <f>-H10*H17</f>
        <v>-9075.0000000000018</v>
      </c>
      <c r="I24" s="63">
        <f t="shared" ref="I24:L24" si="6">-I10*I17</f>
        <v>-9982.5000000000036</v>
      </c>
      <c r="J24" s="63">
        <f t="shared" si="6"/>
        <v>-10980.750000000005</v>
      </c>
      <c r="K24" s="63">
        <f t="shared" si="6"/>
        <v>-12078.825000000006</v>
      </c>
      <c r="L24" s="63">
        <f t="shared" si="6"/>
        <v>-13286.707500000008</v>
      </c>
    </row>
    <row r="25" spans="1:12" ht="15" customHeight="1" outlineLevel="1" x14ac:dyDescent="0.35">
      <c r="B25" s="44" t="s">
        <v>15</v>
      </c>
      <c r="F25" s="65">
        <v>-1000</v>
      </c>
      <c r="G25" s="65">
        <v>-1000</v>
      </c>
      <c r="H25" s="63">
        <f>-H11</f>
        <v>-1000</v>
      </c>
      <c r="I25" s="63">
        <f t="shared" ref="I25:L25" si="7">-I11</f>
        <v>-1000</v>
      </c>
      <c r="J25" s="63">
        <f t="shared" si="7"/>
        <v>-1000</v>
      </c>
      <c r="K25" s="63">
        <f t="shared" si="7"/>
        <v>-1000</v>
      </c>
      <c r="L25" s="63">
        <f t="shared" si="7"/>
        <v>-1000</v>
      </c>
    </row>
    <row r="26" spans="1:12" s="43" customFormat="1" ht="15" customHeight="1" outlineLevel="1" x14ac:dyDescent="0.35">
      <c r="B26" s="68" t="s">
        <v>14</v>
      </c>
      <c r="F26" s="66">
        <f>F22+F24+F25</f>
        <v>58400</v>
      </c>
      <c r="G26" s="66">
        <f>G22+G24+G25</f>
        <v>64340</v>
      </c>
      <c r="H26" s="66">
        <f>H22+H24+H25</f>
        <v>69750.000000000015</v>
      </c>
      <c r="I26" s="66">
        <f t="shared" ref="I26:L26" si="8">I22+I24+I25</f>
        <v>78825.000000000029</v>
      </c>
      <c r="J26" s="66">
        <f t="shared" si="8"/>
        <v>88807.500000000044</v>
      </c>
      <c r="K26" s="66">
        <f t="shared" si="8"/>
        <v>99788.250000000058</v>
      </c>
      <c r="L26" s="66">
        <f t="shared" si="8"/>
        <v>111867.07500000008</v>
      </c>
    </row>
    <row r="27" spans="1:12" ht="15" customHeight="1" outlineLevel="1" x14ac:dyDescent="0.35">
      <c r="B27" s="44"/>
      <c r="F27" s="64"/>
      <c r="G27" s="64"/>
      <c r="H27" s="64"/>
      <c r="I27" s="64"/>
      <c r="J27" s="64"/>
      <c r="K27" s="64"/>
      <c r="L27" s="64"/>
    </row>
    <row r="28" spans="1:12" ht="15" customHeight="1" outlineLevel="1" x14ac:dyDescent="0.35">
      <c r="B28" s="44" t="s">
        <v>13</v>
      </c>
      <c r="F28" s="65">
        <v>-17520</v>
      </c>
      <c r="G28" s="65">
        <v>-19302</v>
      </c>
      <c r="H28" s="63">
        <f>-H26*H12</f>
        <v>-20925.000000000004</v>
      </c>
      <c r="I28" s="63">
        <f t="shared" ref="I28:L28" si="9">-I26*I12</f>
        <v>-23647.500000000007</v>
      </c>
      <c r="J28" s="63">
        <f t="shared" si="9"/>
        <v>-26642.250000000011</v>
      </c>
      <c r="K28" s="63">
        <f t="shared" si="9"/>
        <v>-29936.475000000017</v>
      </c>
      <c r="L28" s="63">
        <f t="shared" si="9"/>
        <v>-33560.122500000027</v>
      </c>
    </row>
    <row r="29" spans="1:12" ht="15" customHeight="1" outlineLevel="1" thickBot="1" x14ac:dyDescent="0.4">
      <c r="B29" s="68" t="s">
        <v>12</v>
      </c>
      <c r="C29" s="43"/>
      <c r="D29" s="43"/>
      <c r="E29" s="43"/>
      <c r="F29" s="67">
        <f>F26+F28</f>
        <v>40880</v>
      </c>
      <c r="G29" s="67">
        <f>G26+G28</f>
        <v>45038</v>
      </c>
      <c r="H29" s="67">
        <f>H26+H28</f>
        <v>48825.000000000015</v>
      </c>
      <c r="I29" s="67">
        <f t="shared" ref="I29:L29" si="10">I26+I28</f>
        <v>55177.500000000022</v>
      </c>
      <c r="J29" s="67">
        <f t="shared" si="10"/>
        <v>62165.250000000029</v>
      </c>
      <c r="K29" s="67">
        <f t="shared" si="10"/>
        <v>69851.775000000038</v>
      </c>
      <c r="L29" s="67">
        <f t="shared" si="10"/>
        <v>78306.952500000058</v>
      </c>
    </row>
    <row r="30" spans="1:12" ht="15" customHeight="1" outlineLevel="1" x14ac:dyDescent="0.35"/>
    <row r="32" spans="1:12" ht="15" customHeight="1" x14ac:dyDescent="0.35">
      <c r="A32" s="73" t="s">
        <v>0</v>
      </c>
      <c r="B32" s="60" t="s">
        <v>29</v>
      </c>
      <c r="C32" s="61"/>
      <c r="D32" s="61"/>
      <c r="E32" s="61"/>
      <c r="F32" s="61"/>
      <c r="G32" s="62"/>
      <c r="H32" s="62"/>
      <c r="I32" s="62"/>
      <c r="J32" s="62"/>
      <c r="K32" s="62"/>
      <c r="L32" s="62"/>
    </row>
    <row r="33" spans="1:12" ht="15" customHeight="1" outlineLevel="1" x14ac:dyDescent="0.35"/>
    <row r="34" spans="1:12" ht="15" customHeight="1" outlineLevel="1" x14ac:dyDescent="0.35">
      <c r="D34" s="74" t="s">
        <v>31</v>
      </c>
    </row>
    <row r="35" spans="1:12" ht="15" customHeight="1" outlineLevel="1" x14ac:dyDescent="0.35">
      <c r="B35" s="72" t="s">
        <v>30</v>
      </c>
      <c r="D35" s="75">
        <v>110000</v>
      </c>
      <c r="F35" s="63">
        <f t="shared" ref="F35:L35" si="11">GrossProfit+SGA</f>
        <v>66000</v>
      </c>
      <c r="G35" s="63">
        <f t="shared" si="11"/>
        <v>72600</v>
      </c>
      <c r="H35" s="63">
        <f t="shared" si="11"/>
        <v>79825.000000000015</v>
      </c>
      <c r="I35" s="63">
        <f t="shared" si="11"/>
        <v>89807.500000000029</v>
      </c>
      <c r="J35" s="63">
        <f t="shared" si="11"/>
        <v>100788.25000000004</v>
      </c>
      <c r="K35" s="63">
        <f t="shared" si="11"/>
        <v>112867.07500000007</v>
      </c>
      <c r="L35" s="63">
        <f t="shared" si="11"/>
        <v>126153.78250000009</v>
      </c>
    </row>
    <row r="36" spans="1:12" ht="15" customHeight="1" outlineLevel="1" x14ac:dyDescent="0.35"/>
    <row r="37" spans="1:12" ht="15" customHeight="1" outlineLevel="1" x14ac:dyDescent="0.35">
      <c r="D37" s="74" t="s">
        <v>32</v>
      </c>
    </row>
    <row r="38" spans="1:12" ht="15" customHeight="1" outlineLevel="1" x14ac:dyDescent="0.35">
      <c r="B38" s="72" t="str">
        <f>"EBITDA in "&amp;L5</f>
        <v>EBITDA in 2028</v>
      </c>
      <c r="D38" s="76">
        <f>L35</f>
        <v>126153.78250000009</v>
      </c>
    </row>
    <row r="39" spans="1:12" ht="15" customHeight="1" outlineLevel="1" x14ac:dyDescent="0.35"/>
    <row r="41" spans="1:12" ht="15" customHeight="1" x14ac:dyDescent="0.35">
      <c r="A41" s="73" t="s">
        <v>0</v>
      </c>
      <c r="B41" s="60" t="s">
        <v>33</v>
      </c>
      <c r="C41" s="61"/>
      <c r="D41" s="61"/>
      <c r="E41" s="61"/>
      <c r="F41" s="61"/>
      <c r="G41" s="62"/>
      <c r="H41" s="62"/>
      <c r="I41" s="62"/>
      <c r="J41" s="62"/>
      <c r="K41" s="62"/>
      <c r="L41" s="62"/>
    </row>
    <row r="42" spans="1:12" ht="15" customHeight="1" outlineLevel="1" x14ac:dyDescent="0.35">
      <c r="B42" s="43"/>
    </row>
    <row r="43" spans="1:12" ht="15" customHeight="1" outlineLevel="1" thickBot="1" x14ac:dyDescent="0.4">
      <c r="B43" s="57" t="str">
        <f>$B$5</f>
        <v>All figures in USD thousands unless stated</v>
      </c>
      <c r="F43" s="58">
        <f>F$5</f>
        <v>2022</v>
      </c>
      <c r="G43" s="58">
        <f t="shared" ref="G43:K43" si="12">G$5</f>
        <v>2023</v>
      </c>
      <c r="H43" s="59">
        <f t="shared" si="12"/>
        <v>2024</v>
      </c>
      <c r="I43" s="59">
        <f t="shared" si="12"/>
        <v>2025</v>
      </c>
      <c r="J43" s="59">
        <f t="shared" si="12"/>
        <v>2026</v>
      </c>
      <c r="K43" s="59">
        <f t="shared" si="12"/>
        <v>2027</v>
      </c>
      <c r="L43" s="59">
        <f>L$5</f>
        <v>2028</v>
      </c>
    </row>
    <row r="44" spans="1:12" ht="15" customHeight="1" outlineLevel="1" x14ac:dyDescent="0.35">
      <c r="B44" s="43"/>
      <c r="F44" s="53"/>
      <c r="G44" s="52"/>
      <c r="H44" s="51"/>
      <c r="I44" s="51"/>
      <c r="J44" s="51"/>
      <c r="K44" s="51"/>
      <c r="L44" s="51"/>
    </row>
    <row r="45" spans="1:12" ht="15" customHeight="1" outlineLevel="1" x14ac:dyDescent="0.35">
      <c r="B45" s="44" t="s">
        <v>21</v>
      </c>
      <c r="F45" s="77">
        <f>F17/F$17</f>
        <v>1</v>
      </c>
      <c r="G45" s="77">
        <f t="shared" ref="G45:L45" si="13">G17/G$17</f>
        <v>1</v>
      </c>
      <c r="H45" s="77">
        <f t="shared" si="13"/>
        <v>1</v>
      </c>
      <c r="I45" s="77">
        <f t="shared" si="13"/>
        <v>1</v>
      </c>
      <c r="J45" s="77">
        <f t="shared" si="13"/>
        <v>1</v>
      </c>
      <c r="K45" s="77">
        <f t="shared" si="13"/>
        <v>1</v>
      </c>
      <c r="L45" s="77">
        <f t="shared" si="13"/>
        <v>1</v>
      </c>
    </row>
    <row r="46" spans="1:12" ht="15" customHeight="1" outlineLevel="1" x14ac:dyDescent="0.35">
      <c r="B46" s="44" t="s">
        <v>20</v>
      </c>
      <c r="F46" s="77">
        <f>-F18/F$17</f>
        <v>0.45</v>
      </c>
      <c r="G46" s="77">
        <f t="shared" ref="G46:L46" si="14">-G18/G$17</f>
        <v>0.45</v>
      </c>
      <c r="H46" s="77">
        <f t="shared" si="14"/>
        <v>0.45</v>
      </c>
      <c r="I46" s="77">
        <f t="shared" si="14"/>
        <v>0.45</v>
      </c>
      <c r="J46" s="77">
        <f t="shared" si="14"/>
        <v>0.45</v>
      </c>
      <c r="K46" s="77">
        <f t="shared" si="14"/>
        <v>0.45</v>
      </c>
      <c r="L46" s="77">
        <f t="shared" si="14"/>
        <v>0.45</v>
      </c>
    </row>
    <row r="47" spans="1:12" ht="15" customHeight="1" outlineLevel="1" x14ac:dyDescent="0.35">
      <c r="B47" s="68" t="s">
        <v>19</v>
      </c>
      <c r="C47" s="43"/>
      <c r="D47" s="43"/>
      <c r="E47" s="43"/>
      <c r="F47" s="78">
        <f t="shared" ref="F47:L47" si="15">F19/F$17</f>
        <v>0.55000000000000004</v>
      </c>
      <c r="G47" s="78">
        <f t="shared" si="15"/>
        <v>0.55000000000000004</v>
      </c>
      <c r="H47" s="78">
        <f t="shared" si="15"/>
        <v>0.55000000000000004</v>
      </c>
      <c r="I47" s="78">
        <f t="shared" si="15"/>
        <v>0.54999999999999993</v>
      </c>
      <c r="J47" s="78">
        <f t="shared" si="15"/>
        <v>0.54999999999999993</v>
      </c>
      <c r="K47" s="78">
        <f t="shared" si="15"/>
        <v>0.55000000000000004</v>
      </c>
      <c r="L47" s="78">
        <f t="shared" si="15"/>
        <v>0.55000000000000004</v>
      </c>
    </row>
    <row r="48" spans="1:12" ht="15" customHeight="1" outlineLevel="1" x14ac:dyDescent="0.35">
      <c r="B48" s="44"/>
      <c r="F48" s="69"/>
      <c r="G48" s="69"/>
      <c r="H48" s="69"/>
      <c r="I48" s="69"/>
      <c r="J48" s="69"/>
      <c r="K48" s="69"/>
      <c r="L48" s="69"/>
    </row>
    <row r="49" spans="1:12" ht="15" customHeight="1" outlineLevel="1" x14ac:dyDescent="0.35">
      <c r="B49" s="44" t="s">
        <v>18</v>
      </c>
      <c r="F49" s="77">
        <f t="shared" ref="F49:L49" si="16">-F21/F$17</f>
        <v>0.11</v>
      </c>
      <c r="G49" s="77">
        <f t="shared" si="16"/>
        <v>0.11</v>
      </c>
      <c r="H49" s="77">
        <f t="shared" si="16"/>
        <v>0.11019283746556473</v>
      </c>
      <c r="I49" s="77">
        <f t="shared" si="16"/>
        <v>0.100175306786877</v>
      </c>
      <c r="J49" s="77">
        <f t="shared" si="16"/>
        <v>9.1068460715342719E-2</v>
      </c>
      <c r="K49" s="77">
        <f t="shared" si="16"/>
        <v>8.2789509741220652E-2</v>
      </c>
      <c r="L49" s="77">
        <f t="shared" si="16"/>
        <v>7.5263190673836952E-2</v>
      </c>
    </row>
    <row r="50" spans="1:12" ht="15" customHeight="1" outlineLevel="1" x14ac:dyDescent="0.35">
      <c r="B50" s="68" t="s">
        <v>17</v>
      </c>
      <c r="C50" s="43"/>
      <c r="D50" s="43"/>
      <c r="E50" s="43"/>
      <c r="F50" s="78">
        <f t="shared" ref="F50:L50" si="17">F22/F$17</f>
        <v>0.44</v>
      </c>
      <c r="G50" s="78">
        <f t="shared" si="17"/>
        <v>0.44</v>
      </c>
      <c r="H50" s="78">
        <f t="shared" si="17"/>
        <v>0.43980716253443525</v>
      </c>
      <c r="I50" s="78">
        <f t="shared" si="17"/>
        <v>0.44982469321312296</v>
      </c>
      <c r="J50" s="78">
        <f t="shared" si="17"/>
        <v>0.45893153928465724</v>
      </c>
      <c r="K50" s="78">
        <f t="shared" si="17"/>
        <v>0.46721049025877937</v>
      </c>
      <c r="L50" s="78">
        <f t="shared" si="17"/>
        <v>0.47473680932616308</v>
      </c>
    </row>
    <row r="51" spans="1:12" ht="15" customHeight="1" outlineLevel="1" x14ac:dyDescent="0.35">
      <c r="B51" s="44"/>
      <c r="F51" s="69"/>
      <c r="G51" s="69"/>
      <c r="H51" s="69"/>
      <c r="I51" s="69"/>
      <c r="J51" s="69"/>
      <c r="K51" s="69"/>
      <c r="L51" s="69"/>
    </row>
    <row r="52" spans="1:12" ht="15" customHeight="1" outlineLevel="1" x14ac:dyDescent="0.35">
      <c r="B52" s="44" t="s">
        <v>16</v>
      </c>
      <c r="F52" s="77">
        <f>-F24/F$17</f>
        <v>4.3999999999999997E-2</v>
      </c>
      <c r="G52" s="77">
        <f t="shared" ref="G52:L52" si="18">-G24/G$17</f>
        <v>4.3999999999999997E-2</v>
      </c>
      <c r="H52" s="77">
        <f t="shared" si="18"/>
        <v>0.05</v>
      </c>
      <c r="I52" s="77">
        <f t="shared" si="18"/>
        <v>0.05</v>
      </c>
      <c r="J52" s="77">
        <f t="shared" si="18"/>
        <v>0.05</v>
      </c>
      <c r="K52" s="77">
        <f t="shared" si="18"/>
        <v>0.05</v>
      </c>
      <c r="L52" s="77">
        <f t="shared" si="18"/>
        <v>0.05</v>
      </c>
    </row>
    <row r="53" spans="1:12" ht="15" customHeight="1" outlineLevel="1" x14ac:dyDescent="0.35">
      <c r="B53" s="44" t="s">
        <v>15</v>
      </c>
      <c r="F53" s="77">
        <f>-F25/F$17</f>
        <v>6.6666666666666671E-3</v>
      </c>
      <c r="G53" s="77">
        <f t="shared" ref="G53:L53" si="19">-G25/G$17</f>
        <v>6.0606060606060606E-3</v>
      </c>
      <c r="H53" s="77">
        <f t="shared" si="19"/>
        <v>5.5096418732782362E-3</v>
      </c>
      <c r="I53" s="77">
        <f t="shared" si="19"/>
        <v>5.00876533934385E-3</v>
      </c>
      <c r="J53" s="77">
        <f t="shared" si="19"/>
        <v>4.5534230357671358E-3</v>
      </c>
      <c r="K53" s="77">
        <f t="shared" si="19"/>
        <v>4.1394754870610322E-3</v>
      </c>
      <c r="L53" s="77">
        <f t="shared" si="19"/>
        <v>3.7631595336918475E-3</v>
      </c>
    </row>
    <row r="54" spans="1:12" ht="15" customHeight="1" outlineLevel="1" x14ac:dyDescent="0.35">
      <c r="B54" s="68" t="s">
        <v>14</v>
      </c>
      <c r="C54" s="43"/>
      <c r="D54" s="43"/>
      <c r="E54" s="43"/>
      <c r="F54" s="78">
        <f t="shared" ref="F54:L54" si="20">F26/F$17</f>
        <v>0.38933333333333331</v>
      </c>
      <c r="G54" s="78">
        <f t="shared" si="20"/>
        <v>0.38993939393939392</v>
      </c>
      <c r="H54" s="78">
        <f t="shared" si="20"/>
        <v>0.38429752066115702</v>
      </c>
      <c r="I54" s="78">
        <f t="shared" si="20"/>
        <v>0.39481592787377917</v>
      </c>
      <c r="J54" s="78">
        <f t="shared" si="20"/>
        <v>0.40437811624889014</v>
      </c>
      <c r="K54" s="78">
        <f t="shared" si="20"/>
        <v>0.41307101477171831</v>
      </c>
      <c r="L54" s="78">
        <f t="shared" si="20"/>
        <v>0.42097364979247126</v>
      </c>
    </row>
    <row r="55" spans="1:12" ht="15" customHeight="1" outlineLevel="1" x14ac:dyDescent="0.35">
      <c r="B55" s="44"/>
      <c r="F55" s="69"/>
      <c r="G55" s="69"/>
      <c r="H55" s="69"/>
      <c r="I55" s="69"/>
      <c r="J55" s="69"/>
      <c r="K55" s="69"/>
      <c r="L55" s="69"/>
    </row>
    <row r="56" spans="1:12" ht="15" customHeight="1" outlineLevel="1" x14ac:dyDescent="0.35">
      <c r="B56" s="44" t="s">
        <v>13</v>
      </c>
      <c r="F56" s="77">
        <f>-F28/F$17</f>
        <v>0.1168</v>
      </c>
      <c r="G56" s="77">
        <f t="shared" ref="G56:L56" si="21">-G28/G$17</f>
        <v>0.11698181818181819</v>
      </c>
      <c r="H56" s="77">
        <f t="shared" si="21"/>
        <v>0.11528925619834711</v>
      </c>
      <c r="I56" s="77">
        <f t="shared" si="21"/>
        <v>0.11844477836213374</v>
      </c>
      <c r="J56" s="77">
        <f t="shared" si="21"/>
        <v>0.12131343487466703</v>
      </c>
      <c r="K56" s="77">
        <f t="shared" si="21"/>
        <v>0.12392130443151549</v>
      </c>
      <c r="L56" s="77">
        <f t="shared" si="21"/>
        <v>0.12629209493774138</v>
      </c>
    </row>
    <row r="57" spans="1:12" ht="15" customHeight="1" outlineLevel="1" thickBot="1" x14ac:dyDescent="0.4">
      <c r="B57" s="68" t="s">
        <v>12</v>
      </c>
      <c r="C57" s="43"/>
      <c r="D57" s="43"/>
      <c r="E57" s="43"/>
      <c r="F57" s="79">
        <f t="shared" ref="F57:L57" si="22">F29/F$17</f>
        <v>0.27253333333333335</v>
      </c>
      <c r="G57" s="79">
        <f t="shared" si="22"/>
        <v>0.27295757575757573</v>
      </c>
      <c r="H57" s="79">
        <f t="shared" si="22"/>
        <v>0.26900826446280995</v>
      </c>
      <c r="I57" s="79">
        <f t="shared" si="22"/>
        <v>0.27637114951164543</v>
      </c>
      <c r="J57" s="79">
        <f t="shared" si="22"/>
        <v>0.28306468137422308</v>
      </c>
      <c r="K57" s="79">
        <f t="shared" si="22"/>
        <v>0.28914971034020281</v>
      </c>
      <c r="L57" s="79">
        <f t="shared" si="22"/>
        <v>0.29468155485472985</v>
      </c>
    </row>
    <row r="58" spans="1:12" ht="15" customHeight="1" outlineLevel="1" x14ac:dyDescent="0.35"/>
    <row r="60" spans="1:12" ht="15" customHeight="1" x14ac:dyDescent="0.35">
      <c r="A60" s="73" t="s">
        <v>0</v>
      </c>
      <c r="B60" s="60" t="s">
        <v>35</v>
      </c>
      <c r="C60" s="61"/>
      <c r="D60" s="61"/>
      <c r="E60" s="61"/>
      <c r="F60" s="61"/>
      <c r="G60" s="62"/>
      <c r="H60" s="62"/>
      <c r="I60" s="62"/>
      <c r="J60" s="62"/>
      <c r="K60" s="62"/>
      <c r="L60" s="62"/>
    </row>
    <row r="61" spans="1:12" ht="15" customHeight="1" outlineLevel="1" x14ac:dyDescent="0.35"/>
    <row r="62" spans="1:12" ht="15" customHeight="1" outlineLevel="1" x14ac:dyDescent="0.35">
      <c r="B62" s="72" t="s">
        <v>34</v>
      </c>
      <c r="D62" s="80">
        <v>0.1</v>
      </c>
    </row>
    <row r="63" spans="1:12" ht="15" customHeight="1" outlineLevel="1" x14ac:dyDescent="0.35"/>
    <row r="64" spans="1:12" ht="15" customHeight="1" outlineLevel="1" x14ac:dyDescent="0.35">
      <c r="B64" s="44" t="s">
        <v>21</v>
      </c>
      <c r="F64" s="63">
        <f t="shared" ref="F64:L65" si="23">F17*(1+Increase)</f>
        <v>165000</v>
      </c>
      <c r="G64" s="63">
        <f t="shared" si="23"/>
        <v>181500.00000000003</v>
      </c>
      <c r="H64" s="63">
        <f t="shared" si="23"/>
        <v>199650.00000000006</v>
      </c>
      <c r="I64" s="63">
        <f t="shared" si="23"/>
        <v>219615.00000000009</v>
      </c>
      <c r="J64" s="63">
        <f t="shared" si="23"/>
        <v>241576.50000000012</v>
      </c>
      <c r="K64" s="63">
        <f t="shared" si="23"/>
        <v>265734.15000000014</v>
      </c>
      <c r="L64" s="63">
        <f t="shared" si="23"/>
        <v>292307.56500000018</v>
      </c>
    </row>
    <row r="65" spans="2:12" ht="15" customHeight="1" outlineLevel="1" x14ac:dyDescent="0.35">
      <c r="B65" s="44" t="s">
        <v>20</v>
      </c>
      <c r="F65" s="63">
        <f t="shared" si="23"/>
        <v>-74250</v>
      </c>
      <c r="G65" s="63">
        <f t="shared" si="23"/>
        <v>-81675</v>
      </c>
      <c r="H65" s="63">
        <f t="shared" si="23"/>
        <v>-89842.500000000029</v>
      </c>
      <c r="I65" s="63">
        <f t="shared" si="23"/>
        <v>-98826.750000000044</v>
      </c>
      <c r="J65" s="63">
        <f t="shared" si="23"/>
        <v>-108709.42500000006</v>
      </c>
      <c r="K65" s="63">
        <f t="shared" si="23"/>
        <v>-119580.36750000008</v>
      </c>
      <c r="L65" s="63">
        <f t="shared" si="23"/>
        <v>-131538.40425000008</v>
      </c>
    </row>
    <row r="66" spans="2:12" ht="15" customHeight="1" outlineLevel="1" x14ac:dyDescent="0.35">
      <c r="B66" s="68" t="s">
        <v>19</v>
      </c>
      <c r="C66" s="43"/>
      <c r="D66" s="43"/>
      <c r="E66" s="43"/>
      <c r="F66" s="66">
        <f>SUM(F64:F65)</f>
        <v>90750</v>
      </c>
      <c r="G66" s="66">
        <f t="shared" ref="G66:L66" si="24">SUM(G64:G65)</f>
        <v>99825.000000000029</v>
      </c>
      <c r="H66" s="66">
        <f t="shared" si="24"/>
        <v>109807.50000000003</v>
      </c>
      <c r="I66" s="66">
        <f t="shared" si="24"/>
        <v>120788.25000000004</v>
      </c>
      <c r="J66" s="66">
        <f t="shared" si="24"/>
        <v>132867.07500000007</v>
      </c>
      <c r="K66" s="66">
        <f t="shared" si="24"/>
        <v>146153.78250000006</v>
      </c>
      <c r="L66" s="66">
        <f t="shared" si="24"/>
        <v>160769.1607500001</v>
      </c>
    </row>
    <row r="67" spans="2:12" ht="15" customHeight="1" outlineLevel="1" x14ac:dyDescent="0.35">
      <c r="B67" s="44"/>
      <c r="F67" s="64"/>
      <c r="G67" s="64"/>
      <c r="H67" s="64"/>
      <c r="I67" s="64"/>
      <c r="J67" s="64"/>
      <c r="K67" s="64"/>
      <c r="L67" s="64"/>
    </row>
    <row r="68" spans="2:12" ht="15" customHeight="1" outlineLevel="1" x14ac:dyDescent="0.35">
      <c r="B68" s="44" t="s">
        <v>18</v>
      </c>
      <c r="F68" s="63">
        <f t="shared" ref="F68:L68" si="25">F21*(1+Increase)</f>
        <v>-18150</v>
      </c>
      <c r="G68" s="63">
        <f t="shared" si="25"/>
        <v>-19965</v>
      </c>
      <c r="H68" s="63">
        <f t="shared" si="25"/>
        <v>-22000</v>
      </c>
      <c r="I68" s="63">
        <f t="shared" si="25"/>
        <v>-22000</v>
      </c>
      <c r="J68" s="63">
        <f t="shared" si="25"/>
        <v>-22000</v>
      </c>
      <c r="K68" s="63">
        <f t="shared" si="25"/>
        <v>-22000</v>
      </c>
      <c r="L68" s="63">
        <f t="shared" si="25"/>
        <v>-22000</v>
      </c>
    </row>
    <row r="69" spans="2:12" ht="15" customHeight="1" outlineLevel="1" x14ac:dyDescent="0.35">
      <c r="B69" s="68" t="s">
        <v>17</v>
      </c>
      <c r="C69" s="43"/>
      <c r="D69" s="43"/>
      <c r="E69" s="43"/>
      <c r="F69" s="66">
        <f>F66+F68</f>
        <v>72600</v>
      </c>
      <c r="G69" s="66">
        <f t="shared" ref="G69:L69" si="26">G66+G68</f>
        <v>79860.000000000029</v>
      </c>
      <c r="H69" s="66">
        <f t="shared" si="26"/>
        <v>87807.500000000029</v>
      </c>
      <c r="I69" s="66">
        <f t="shared" si="26"/>
        <v>98788.250000000044</v>
      </c>
      <c r="J69" s="66">
        <f t="shared" si="26"/>
        <v>110867.07500000007</v>
      </c>
      <c r="K69" s="66">
        <f t="shared" si="26"/>
        <v>124153.78250000006</v>
      </c>
      <c r="L69" s="66">
        <f t="shared" si="26"/>
        <v>138769.1607500001</v>
      </c>
    </row>
    <row r="70" spans="2:12" ht="15" customHeight="1" outlineLevel="1" x14ac:dyDescent="0.35">
      <c r="B70" s="44"/>
      <c r="F70" s="64"/>
      <c r="G70" s="64"/>
      <c r="H70" s="64"/>
      <c r="I70" s="64"/>
      <c r="J70" s="64"/>
      <c r="K70" s="64"/>
      <c r="L70" s="64"/>
    </row>
    <row r="71" spans="2:12" ht="15" customHeight="1" outlineLevel="1" x14ac:dyDescent="0.35">
      <c r="B71" s="44" t="s">
        <v>16</v>
      </c>
      <c r="F71" s="63">
        <f t="shared" ref="F71:L72" si="27">F24*(1+Increase)</f>
        <v>-7260.0000000000009</v>
      </c>
      <c r="G71" s="63">
        <f t="shared" si="27"/>
        <v>-7986.0000000000009</v>
      </c>
      <c r="H71" s="63">
        <f t="shared" si="27"/>
        <v>-9982.5000000000036</v>
      </c>
      <c r="I71" s="63">
        <f t="shared" si="27"/>
        <v>-10980.750000000005</v>
      </c>
      <c r="J71" s="63">
        <f t="shared" si="27"/>
        <v>-12078.825000000006</v>
      </c>
      <c r="K71" s="63">
        <f t="shared" si="27"/>
        <v>-13286.707500000008</v>
      </c>
      <c r="L71" s="63">
        <f t="shared" si="27"/>
        <v>-14615.378250000009</v>
      </c>
    </row>
    <row r="72" spans="2:12" ht="15" customHeight="1" outlineLevel="1" x14ac:dyDescent="0.35">
      <c r="B72" s="44" t="s">
        <v>15</v>
      </c>
      <c r="F72" s="63">
        <f t="shared" si="27"/>
        <v>-1100</v>
      </c>
      <c r="G72" s="63">
        <f t="shared" si="27"/>
        <v>-1100</v>
      </c>
      <c r="H72" s="63">
        <f t="shared" si="27"/>
        <v>-1100</v>
      </c>
      <c r="I72" s="63">
        <f t="shared" si="27"/>
        <v>-1100</v>
      </c>
      <c r="J72" s="63">
        <f t="shared" si="27"/>
        <v>-1100</v>
      </c>
      <c r="K72" s="63">
        <f t="shared" si="27"/>
        <v>-1100</v>
      </c>
      <c r="L72" s="63">
        <f t="shared" si="27"/>
        <v>-1100</v>
      </c>
    </row>
    <row r="73" spans="2:12" ht="15" customHeight="1" outlineLevel="1" x14ac:dyDescent="0.35">
      <c r="B73" s="68" t="s">
        <v>14</v>
      </c>
      <c r="C73" s="43"/>
      <c r="D73" s="43"/>
      <c r="E73" s="43"/>
      <c r="F73" s="66">
        <f>F69+F71+F72</f>
        <v>64240</v>
      </c>
      <c r="G73" s="66">
        <f t="shared" ref="G73:L73" si="28">G69+G71+G72</f>
        <v>70774.000000000029</v>
      </c>
      <c r="H73" s="66">
        <f t="shared" si="28"/>
        <v>76725.000000000029</v>
      </c>
      <c r="I73" s="66">
        <f t="shared" si="28"/>
        <v>86707.500000000044</v>
      </c>
      <c r="J73" s="66">
        <f t="shared" si="28"/>
        <v>97688.250000000058</v>
      </c>
      <c r="K73" s="66">
        <f t="shared" si="28"/>
        <v>109767.07500000006</v>
      </c>
      <c r="L73" s="66">
        <f t="shared" si="28"/>
        <v>123053.78250000009</v>
      </c>
    </row>
    <row r="74" spans="2:12" ht="15" customHeight="1" outlineLevel="1" x14ac:dyDescent="0.35">
      <c r="B74" s="44"/>
      <c r="F74" s="64"/>
      <c r="G74" s="64"/>
      <c r="H74" s="64"/>
      <c r="I74" s="64"/>
      <c r="J74" s="64"/>
      <c r="K74" s="64"/>
      <c r="L74" s="64"/>
    </row>
    <row r="75" spans="2:12" ht="15" customHeight="1" outlineLevel="1" x14ac:dyDescent="0.35">
      <c r="B75" s="44" t="s">
        <v>13</v>
      </c>
      <c r="F75" s="63">
        <f t="shared" ref="F75:L75" si="29">F28*(1+Increase)</f>
        <v>-19272</v>
      </c>
      <c r="G75" s="63">
        <f t="shared" si="29"/>
        <v>-21232.2</v>
      </c>
      <c r="H75" s="63">
        <f t="shared" si="29"/>
        <v>-23017.500000000007</v>
      </c>
      <c r="I75" s="63">
        <f t="shared" si="29"/>
        <v>-26012.250000000011</v>
      </c>
      <c r="J75" s="63">
        <f t="shared" si="29"/>
        <v>-29306.475000000013</v>
      </c>
      <c r="K75" s="63">
        <f t="shared" si="29"/>
        <v>-32930.122500000019</v>
      </c>
      <c r="L75" s="63">
        <f t="shared" si="29"/>
        <v>-36916.134750000034</v>
      </c>
    </row>
    <row r="76" spans="2:12" ht="15" customHeight="1" outlineLevel="1" thickBot="1" x14ac:dyDescent="0.4">
      <c r="B76" s="68" t="s">
        <v>12</v>
      </c>
      <c r="C76" s="43"/>
      <c r="D76" s="43"/>
      <c r="E76" s="43"/>
      <c r="F76" s="67">
        <f>F73+F75</f>
        <v>44968</v>
      </c>
      <c r="G76" s="67">
        <f t="shared" ref="G76:L76" si="30">G73+G75</f>
        <v>49541.800000000032</v>
      </c>
      <c r="H76" s="67">
        <f t="shared" si="30"/>
        <v>53707.500000000022</v>
      </c>
      <c r="I76" s="67">
        <f t="shared" si="30"/>
        <v>60695.250000000029</v>
      </c>
      <c r="J76" s="67">
        <f t="shared" si="30"/>
        <v>68381.775000000052</v>
      </c>
      <c r="K76" s="67">
        <f t="shared" si="30"/>
        <v>76836.952500000043</v>
      </c>
      <c r="L76" s="67">
        <f t="shared" si="30"/>
        <v>86137.647750000062</v>
      </c>
    </row>
  </sheetData>
  <conditionalFormatting sqref="F35:L35">
    <cfRule type="expression" dxfId="0" priority="1">
      <formula>F35&gt;$D$35</formula>
    </cfRule>
  </conditionalFormatting>
  <printOptions horizontalCentered="1"/>
  <pageMargins left="0.3" right="0.3" top="0.3" bottom="0.3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Cover</vt:lpstr>
      <vt:lpstr>Analysis</vt:lpstr>
      <vt:lpstr>GrossProfit</vt:lpstr>
      <vt:lpstr>Increase</vt:lpstr>
      <vt:lpstr>Analysis!Print_Area</vt:lpstr>
      <vt:lpstr>Cover!Print_Area</vt:lpstr>
      <vt:lpstr>SGA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McKeen</dc:creator>
  <cp:lastModifiedBy>Corporate Finance Institute</cp:lastModifiedBy>
  <cp:lastPrinted>2023-10-17T20:39:45Z</cp:lastPrinted>
  <dcterms:created xsi:type="dcterms:W3CDTF">2015-06-05T18:17:20Z</dcterms:created>
  <dcterms:modified xsi:type="dcterms:W3CDTF">2023-10-17T20:41:02Z</dcterms:modified>
</cp:coreProperties>
</file>