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66F6ED1B-6217-414E-B4D1-5DAF24885B0D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Cover Page" sheetId="7" r:id="rId1"/>
    <sheet name="Comps" sheetId="5" r:id="rId2"/>
    <sheet name="Precedents" sheetId="1" r:id="rId3"/>
    <sheet name="Summary - Football Field" sheetId="4" r:id="rId4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1">Comps!$B$2:$O$15</definedName>
    <definedName name="_xlnm.Print_Area" localSheetId="2">Precedents!$B$2:$I$15</definedName>
    <definedName name="_xlnm.Print_Area" localSheetId="3">'Summary - Football Field'!$B$2:$Q$42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4" l="1"/>
  <c r="G17" i="4"/>
  <c r="G16" i="4"/>
  <c r="G7" i="4"/>
  <c r="G6" i="4"/>
  <c r="I21" i="4"/>
  <c r="I20" i="4"/>
  <c r="I18" i="4"/>
  <c r="I11" i="4"/>
  <c r="I10" i="4"/>
  <c r="I17" i="4"/>
  <c r="I16" i="4"/>
  <c r="I8" i="4"/>
  <c r="I7" i="4"/>
  <c r="I6" i="4"/>
  <c r="E12" i="5" l="1"/>
  <c r="G12" i="5" s="1"/>
  <c r="E11" i="5"/>
  <c r="G11" i="5" s="1"/>
  <c r="E10" i="5"/>
  <c r="G10" i="5" s="1"/>
  <c r="E9" i="5"/>
  <c r="G9" i="5" s="1"/>
  <c r="E8" i="5"/>
  <c r="G8" i="5" s="1"/>
  <c r="M8" i="5" s="1"/>
  <c r="N10" i="5" l="1"/>
  <c r="M10" i="5"/>
  <c r="O10" i="5"/>
  <c r="O12" i="5"/>
  <c r="M12" i="5"/>
  <c r="N12" i="5"/>
  <c r="M9" i="5"/>
  <c r="N9" i="5"/>
  <c r="O9" i="5"/>
  <c r="O11" i="5"/>
  <c r="M11" i="5"/>
  <c r="N11" i="5"/>
  <c r="O8" i="5"/>
  <c r="N8" i="5"/>
  <c r="H15" i="1"/>
  <c r="I15" i="1"/>
  <c r="G15" i="1"/>
  <c r="H14" i="1"/>
  <c r="D17" i="4" s="1"/>
  <c r="F17" i="4" s="1"/>
  <c r="I14" i="1"/>
  <c r="D18" i="4" s="1"/>
  <c r="F18" i="4" s="1"/>
  <c r="G14" i="1"/>
  <c r="D16" i="4" s="1"/>
  <c r="F16" i="4" s="1"/>
  <c r="H16" i="4" s="1"/>
  <c r="H18" i="4" l="1"/>
  <c r="H17" i="4"/>
  <c r="J17" i="4" s="1"/>
  <c r="J16" i="4"/>
  <c r="N15" i="5"/>
  <c r="N14" i="5"/>
  <c r="D7" i="4" s="1"/>
  <c r="F7" i="4" s="1"/>
  <c r="H7" i="4" s="1"/>
  <c r="J7" i="4" s="1"/>
  <c r="M14" i="5"/>
  <c r="D6" i="4" s="1"/>
  <c r="F6" i="4" s="1"/>
  <c r="H6" i="4" s="1"/>
  <c r="M15" i="5"/>
  <c r="O15" i="5"/>
  <c r="O14" i="5"/>
  <c r="D8" i="4" s="1"/>
  <c r="H8" i="4" s="1"/>
  <c r="J8" i="4" s="1"/>
  <c r="H11" i="4" l="1"/>
  <c r="J11" i="4" s="1"/>
  <c r="Q17" i="4" s="1"/>
  <c r="J6" i="4"/>
  <c r="H10" i="4"/>
  <c r="J10" i="4" s="1"/>
  <c r="O17" i="4" s="1"/>
  <c r="H20" i="4"/>
  <c r="J20" i="4" s="1"/>
  <c r="N18" i="4" s="1"/>
  <c r="H21" i="4"/>
  <c r="J21" i="4" s="1"/>
  <c r="Q18" i="4" s="1"/>
  <c r="J18" i="4"/>
  <c r="N17" i="4" l="1"/>
  <c r="O18" i="4"/>
  <c r="P17" i="4"/>
  <c r="P18" i="4"/>
</calcChain>
</file>

<file path=xl/sharedStrings.xml><?xml version="1.0" encoding="utf-8"?>
<sst xmlns="http://schemas.openxmlformats.org/spreadsheetml/2006/main" count="118" uniqueCount="80">
  <si>
    <t>Company Name</t>
  </si>
  <si>
    <t>Date</t>
  </si>
  <si>
    <t>Target</t>
  </si>
  <si>
    <t>Valuation</t>
  </si>
  <si>
    <t>EV/Sales</t>
  </si>
  <si>
    <t>EV/EBITDA</t>
  </si>
  <si>
    <t>EV/EBIT</t>
  </si>
  <si>
    <t>Average</t>
  </si>
  <si>
    <t>Median</t>
  </si>
  <si>
    <t>52 wk hi/lo</t>
  </si>
  <si>
    <t>DCF - blue sky</t>
  </si>
  <si>
    <t>DCF - base case</t>
  </si>
  <si>
    <t>Precedents</t>
  </si>
  <si>
    <t>Comps</t>
  </si>
  <si>
    <t>hi</t>
  </si>
  <si>
    <t>lo</t>
  </si>
  <si>
    <t xml:space="preserve">lo </t>
  </si>
  <si>
    <t>Market Data</t>
  </si>
  <si>
    <t>Financial Data (FY+1)</t>
  </si>
  <si>
    <t>Valuation (FY+1)</t>
  </si>
  <si>
    <t>Price</t>
  </si>
  <si>
    <t>Shares</t>
  </si>
  <si>
    <t>Market Cap</t>
  </si>
  <si>
    <t>Net Debt</t>
  </si>
  <si>
    <t>EV</t>
  </si>
  <si>
    <t>Sales</t>
  </si>
  <si>
    <t>EBITDA</t>
  </si>
  <si>
    <t>EBIT</t>
  </si>
  <si>
    <t>Earnings</t>
  </si>
  <si>
    <t>P/E</t>
  </si>
  <si>
    <t>($/share)</t>
  </si>
  <si>
    <t>x</t>
  </si>
  <si>
    <t>Transaction</t>
  </si>
  <si>
    <t>Value ($M)</t>
  </si>
  <si>
    <t>Bohemeth Industires</t>
  </si>
  <si>
    <t>Micro Partners</t>
  </si>
  <si>
    <t>Junior Enterprises</t>
  </si>
  <si>
    <t>Minature Company</t>
  </si>
  <si>
    <t>Average Limited</t>
  </si>
  <si>
    <t>Other Group</t>
  </si>
  <si>
    <t>Current Ltd</t>
  </si>
  <si>
    <t>Recent Inc</t>
  </si>
  <si>
    <t>Past Co</t>
  </si>
  <si>
    <t>Historical LLP</t>
  </si>
  <si>
    <t>Old Group</t>
  </si>
  <si>
    <t>Dated Enterprises</t>
  </si>
  <si>
    <t>Current Price</t>
  </si>
  <si>
    <t>Equity Value</t>
  </si>
  <si>
    <t>Revenue</t>
  </si>
  <si>
    <t>Lo</t>
  </si>
  <si>
    <t>Hi</t>
  </si>
  <si>
    <t>EV/Revenue</t>
  </si>
  <si>
    <t>Share Price</t>
  </si>
  <si>
    <t>Shares Outstanding (000)</t>
  </si>
  <si>
    <t>Debt ($000)</t>
  </si>
  <si>
    <t>Cash ($000)</t>
  </si>
  <si>
    <t>Key Assumptions</t>
  </si>
  <si>
    <t>Metric</t>
  </si>
  <si>
    <t>Football Field Data</t>
  </si>
  <si>
    <t>Valuation Summary</t>
  </si>
  <si>
    <t>Strictly Confidential</t>
  </si>
  <si>
    <t>Table of Contents</t>
  </si>
  <si>
    <t>https://corporatefinanceinstitute.com/</t>
  </si>
  <si>
    <t xml:space="preserve">Valuation Model - Comparable Company Analysis (Comps), Precedent </t>
  </si>
  <si>
    <t>Transactions, Football Field Chart</t>
  </si>
  <si>
    <t>Comparable Company Analysis (Comps)</t>
  </si>
  <si>
    <t>Precedent Transactions</t>
  </si>
  <si>
    <t>Football Field Chart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</si>
  <si>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</si>
  <si>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</si>
  <si>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</si>
  <si>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</si>
  <si>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</si>
  <si>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</si>
  <si>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</si>
  <si>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Comparable Company Analysis</t>
  </si>
  <si>
    <t>(MM)</t>
  </si>
  <si>
    <t>($MM)</t>
  </si>
  <si>
    <t>Precedent Transaction Analysis</t>
  </si>
  <si>
    <t>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</si>
</sst>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5" formatCode="&quot;$&quot;#,##0_);\(&quot;$&quot;#,##0\)"/>
    <numFmt numFmtId="43" formatCode="_(* #,##0.00_);_(* \(#,##0.00\);_(* &quot;-&quot;??_);_(@_)"/>
    <numFmt numFmtId="164" formatCode="_-* #,##0.00_-;\-* #,##0.00_-;_-* &quot;-&quot;??_-;_-@_-"/>
    <numFmt numFmtId="165" formatCode="mm/dd/yyyy"/>
    <numFmt numFmtId="166" formatCode="_(* #,##0_);_(* \(#,##0\)_)\ ;_(* 0_)"/>
    <numFmt numFmtId="167" formatCode="0.0\x"/>
    <numFmt numFmtId="168" formatCode="_-* #,##0_-;\(#,##0\)_-;_-* &quot;-&quot;_-;_-@_-"/>
    <numFmt numFmtId="169" formatCode="_(* #,##0_);_(* \(#,##0\);_(* &quot;-&quot;??_);_(@_)"/>
    <numFmt numFmtId="170" formatCode="_-* #,##0_-;\-* #,##0_-;_-* &quot;-&quot;??_-;_-@_-"/>
    <numFmt numFmtId="171" formatCode="_(#,##0_)_%;\(#,##0\)_%;_(&quot;–&quot;_)_%;_(@_)_%"/>
    <numFmt numFmtId="172" formatCode="_(&quot;$&quot;#,##0_);\(&quot;$&quot;#,##0\);_(&quot;–&quot;_);_(@_)"/>
    <numFmt numFmtId="174" formatCode="_(&quot;$&quot;#,##0.00_);\(&quot;$&quot;#,##0.00\);_(&quot;–&quot;_);_(@_)"/>
    <numFmt numFmtId="175" formatCode="_(#,##0_);\(#,##0\);_(&quot;–&quot;_);_(@_)"/>
    <numFmt numFmtId="177" formatCode="_(0.0\x_);\(0.0\x\);_(&quot;–&quot;_);_(@_)"/>
  </numFmts>
  <fonts count="46" x14ac:knownFonts="1">
    <font>
      <sz val="10"/>
      <name val="Arial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name val="Arial Narrow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sz val="11"/>
      <color theme="1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u/>
      <sz val="11"/>
      <color theme="10"/>
      <name val="Arial Narrow"/>
      <family val="2"/>
    </font>
    <font>
      <u/>
      <sz val="12"/>
      <color rgb="FF3271D2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sz val="12"/>
      <color theme="1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sz val="8"/>
      <color theme="0"/>
      <name val="Open Sans"/>
      <family val="2"/>
    </font>
    <font>
      <b/>
      <sz val="14"/>
      <color rgb="FF3271D2"/>
      <name val="Open Sans"/>
      <family val="2"/>
    </font>
    <font>
      <sz val="10"/>
      <color rgb="FF3271D2"/>
      <name val="Open Sans"/>
      <family val="2"/>
    </font>
    <font>
      <b/>
      <sz val="10"/>
      <color theme="1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i/>
      <sz val="10"/>
      <color rgb="FF000000"/>
      <name val="Open Sans"/>
      <family val="2"/>
    </font>
    <font>
      <sz val="10"/>
      <name val="Open Sans"/>
      <family val="2"/>
    </font>
    <font>
      <sz val="10"/>
      <color indexed="8"/>
      <name val="Open Sans"/>
      <family val="2"/>
    </font>
    <font>
      <b/>
      <sz val="10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132E57"/>
        <bgColor rgb="FF000000"/>
      </patternFill>
    </fill>
    <fill>
      <patternFill patternType="solid">
        <fgColor theme="2" tint="0.79998168889431442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medium">
        <color rgb="FF3271D2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thin">
        <color rgb="FF3271D2"/>
      </top>
      <bottom style="medium">
        <color rgb="FF3271D2"/>
      </bottom>
      <diagonal/>
    </border>
  </borders>
  <cellStyleXfs count="24">
    <xf numFmtId="0" fontId="0" fillId="0" borderId="0"/>
    <xf numFmtId="0" fontId="4" fillId="0" borderId="0" applyAlignment="0"/>
    <xf numFmtId="0" fontId="5" fillId="0" borderId="0" applyAlignment="0"/>
    <xf numFmtId="0" fontId="6" fillId="2" borderId="0" applyAlignment="0"/>
    <xf numFmtId="0" fontId="7" fillId="3" borderId="0" applyAlignment="0"/>
    <xf numFmtId="0" fontId="8" fillId="4" borderId="0" applyAlignment="0"/>
    <xf numFmtId="0" fontId="9" fillId="5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3" fillId="0" borderId="0" applyAlignment="0"/>
    <xf numFmtId="0" fontId="14" fillId="0" borderId="0" applyAlignment="0"/>
    <xf numFmtId="0" fontId="13" fillId="0" borderId="0" applyAlignment="0">
      <alignment wrapText="1"/>
    </xf>
    <xf numFmtId="0" fontId="15" fillId="0" borderId="0" applyAlignment="0"/>
    <xf numFmtId="0" fontId="16" fillId="0" borderId="0" applyAlignment="0"/>
    <xf numFmtId="0" fontId="17" fillId="0" borderId="0" applyAlignment="0"/>
    <xf numFmtId="0" fontId="18" fillId="0" borderId="0"/>
    <xf numFmtId="43" fontId="21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" fillId="0" borderId="0"/>
    <xf numFmtId="0" fontId="22" fillId="0" borderId="0" applyNumberFormat="0" applyFill="0" applyBorder="0" applyAlignment="0" applyProtection="0"/>
    <xf numFmtId="0" fontId="2" fillId="0" borderId="0"/>
    <xf numFmtId="0" fontId="29" fillId="0" borderId="0" applyNumberFormat="0" applyFill="0" applyBorder="0" applyAlignment="0" applyProtection="0"/>
  </cellStyleXfs>
  <cellXfs count="122">
    <xf numFmtId="0" fontId="0" fillId="0" borderId="0" xfId="0"/>
    <xf numFmtId="0" fontId="3" fillId="0" borderId="0" xfId="16" applyFont="1"/>
    <xf numFmtId="0" fontId="20" fillId="0" borderId="0" xfId="0" applyFont="1"/>
    <xf numFmtId="0" fontId="3" fillId="0" borderId="0" xfId="16" applyFont="1" applyAlignment="1">
      <alignment horizontal="right"/>
    </xf>
    <xf numFmtId="0" fontId="19" fillId="0" borderId="0" xfId="16" applyFont="1"/>
    <xf numFmtId="0" fontId="25" fillId="0" borderId="0" xfId="22" applyFont="1"/>
    <xf numFmtId="0" fontId="2" fillId="0" borderId="0" xfId="22"/>
    <xf numFmtId="0" fontId="25" fillId="6" borderId="2" xfId="22" applyFont="1" applyFill="1" applyBorder="1"/>
    <xf numFmtId="0" fontId="25" fillId="6" borderId="3" xfId="22" applyFont="1" applyFill="1" applyBorder="1"/>
    <xf numFmtId="0" fontId="25" fillId="6" borderId="4" xfId="22" applyFont="1" applyFill="1" applyBorder="1"/>
    <xf numFmtId="0" fontId="25" fillId="6" borderId="5" xfId="22" applyFont="1" applyFill="1" applyBorder="1"/>
    <xf numFmtId="0" fontId="25" fillId="6" borderId="0" xfId="22" applyFont="1" applyFill="1"/>
    <xf numFmtId="0" fontId="25" fillId="6" borderId="6" xfId="22" applyFont="1" applyFill="1" applyBorder="1"/>
    <xf numFmtId="0" fontId="25" fillId="0" borderId="5" xfId="22" applyFont="1" applyBorder="1"/>
    <xf numFmtId="0" fontId="25" fillId="0" borderId="6" xfId="22" applyFont="1" applyBorder="1"/>
    <xf numFmtId="0" fontId="26" fillId="0" borderId="0" xfId="22" applyFont="1" applyProtection="1">
      <protection locked="0"/>
    </xf>
    <xf numFmtId="0" fontId="27" fillId="0" borderId="0" xfId="22" applyFont="1" applyAlignment="1">
      <alignment horizontal="right"/>
    </xf>
    <xf numFmtId="0" fontId="25" fillId="0" borderId="0" xfId="22" applyFont="1" applyProtection="1">
      <protection locked="0"/>
    </xf>
    <xf numFmtId="0" fontId="28" fillId="0" borderId="0" xfId="22" applyFont="1"/>
    <xf numFmtId="0" fontId="27" fillId="0" borderId="1" xfId="22" applyFont="1" applyBorder="1" applyProtection="1">
      <protection locked="0"/>
    </xf>
    <xf numFmtId="0" fontId="1" fillId="0" borderId="0" xfId="22" applyFont="1"/>
    <xf numFmtId="171" fontId="30" fillId="0" borderId="0" xfId="23" applyNumberFormat="1" applyFont="1" applyFill="1" applyBorder="1" applyProtection="1">
      <protection locked="0"/>
    </xf>
    <xf numFmtId="171" fontId="31" fillId="0" borderId="0" xfId="21" applyNumberFormat="1" applyFont="1" applyFill="1" applyBorder="1" applyProtection="1">
      <protection locked="0"/>
    </xf>
    <xf numFmtId="0" fontId="32" fillId="0" borderId="0" xfId="21" applyFont="1" applyFill="1" applyBorder="1" applyProtection="1">
      <protection locked="0"/>
    </xf>
    <xf numFmtId="171" fontId="33" fillId="0" borderId="0" xfId="22" applyNumberFormat="1" applyFont="1"/>
    <xf numFmtId="171" fontId="22" fillId="0" borderId="0" xfId="21" applyNumberFormat="1" applyFill="1" applyBorder="1"/>
    <xf numFmtId="0" fontId="1" fillId="0" borderId="0" xfId="21" applyFont="1" applyFill="1" applyBorder="1"/>
    <xf numFmtId="0" fontId="34" fillId="7" borderId="0" xfId="22" applyFont="1" applyFill="1"/>
    <xf numFmtId="0" fontId="1" fillId="7" borderId="0" xfId="22" applyFont="1" applyFill="1"/>
    <xf numFmtId="171" fontId="35" fillId="7" borderId="0" xfId="22" applyNumberFormat="1" applyFont="1" applyFill="1"/>
    <xf numFmtId="0" fontId="24" fillId="7" borderId="0" xfId="22" applyFont="1" applyFill="1"/>
    <xf numFmtId="0" fontId="25" fillId="0" borderId="7" xfId="22" applyFont="1" applyBorder="1"/>
    <xf numFmtId="0" fontId="25" fillId="0" borderId="8" xfId="22" applyFont="1" applyBorder="1"/>
    <xf numFmtId="0" fontId="25" fillId="0" borderId="9" xfId="22" applyFont="1" applyBorder="1"/>
    <xf numFmtId="168" fontId="36" fillId="6" borderId="0" xfId="17" applyNumberFormat="1" applyFont="1" applyFill="1"/>
    <xf numFmtId="168" fontId="33" fillId="6" borderId="0" xfId="17" applyNumberFormat="1" applyFont="1" applyFill="1"/>
    <xf numFmtId="168" fontId="33" fillId="6" borderId="0" xfId="17" applyNumberFormat="1" applyFont="1" applyFill="1" applyAlignment="1">
      <alignment horizontal="center"/>
    </xf>
    <xf numFmtId="0" fontId="3" fillId="0" borderId="0" xfId="16" applyFont="1" applyFill="1"/>
    <xf numFmtId="0" fontId="3" fillId="8" borderId="0" xfId="16" applyFont="1" applyFill="1"/>
    <xf numFmtId="0" fontId="37" fillId="9" borderId="0" xfId="16" applyFont="1" applyFill="1" applyAlignment="1">
      <alignment vertical="center"/>
    </xf>
    <xf numFmtId="0" fontId="1" fillId="0" borderId="0" xfId="16" applyFont="1"/>
    <xf numFmtId="0" fontId="24" fillId="0" borderId="0" xfId="16" applyFont="1" applyFill="1" applyAlignment="1">
      <alignment horizontal="right"/>
    </xf>
    <xf numFmtId="0" fontId="1" fillId="0" borderId="0" xfId="16" applyFont="1" applyAlignment="1">
      <alignment vertical="center"/>
    </xf>
    <xf numFmtId="174" fontId="38" fillId="0" borderId="0" xfId="16" applyNumberFormat="1" applyFont="1" applyAlignment="1">
      <alignment vertical="center"/>
    </xf>
    <xf numFmtId="5" fontId="1" fillId="0" borderId="0" xfId="16" applyNumberFormat="1" applyFont="1" applyAlignment="1">
      <alignment vertical="center"/>
    </xf>
    <xf numFmtId="0" fontId="40" fillId="0" borderId="0" xfId="16" applyFont="1" applyFill="1" applyAlignment="1">
      <alignment vertical="center"/>
    </xf>
    <xf numFmtId="0" fontId="41" fillId="0" borderId="1" xfId="16" applyFont="1" applyFill="1" applyBorder="1" applyAlignment="1">
      <alignment horizontal="centerContinuous" vertical="center"/>
    </xf>
    <xf numFmtId="0" fontId="40" fillId="0" borderId="1" xfId="16" applyFont="1" applyFill="1" applyBorder="1" applyAlignment="1">
      <alignment horizontal="centerContinuous" vertical="center"/>
    </xf>
    <xf numFmtId="0" fontId="41" fillId="0" borderId="0" xfId="16" applyFont="1" applyFill="1" applyAlignment="1">
      <alignment vertical="center"/>
    </xf>
    <xf numFmtId="0" fontId="41" fillId="0" borderId="0" xfId="16" applyFont="1" applyFill="1" applyBorder="1" applyAlignment="1">
      <alignment horizontal="right" vertical="center"/>
    </xf>
    <xf numFmtId="0" fontId="41" fillId="0" borderId="0" xfId="16" applyFont="1" applyFill="1" applyAlignment="1">
      <alignment horizontal="right" vertical="center"/>
    </xf>
    <xf numFmtId="0" fontId="40" fillId="0" borderId="0" xfId="16" applyFont="1" applyFill="1" applyAlignment="1">
      <alignment horizontal="right" vertical="center"/>
    </xf>
    <xf numFmtId="0" fontId="1" fillId="0" borderId="0" xfId="16" applyFont="1" applyBorder="1" applyAlignment="1">
      <alignment vertical="center"/>
    </xf>
    <xf numFmtId="174" fontId="38" fillId="0" borderId="0" xfId="16" applyNumberFormat="1" applyFont="1" applyBorder="1" applyAlignment="1">
      <alignment vertical="center"/>
    </xf>
    <xf numFmtId="5" fontId="1" fillId="0" borderId="0" xfId="16" applyNumberFormat="1" applyFont="1" applyBorder="1" applyAlignment="1">
      <alignment vertical="center"/>
    </xf>
    <xf numFmtId="0" fontId="1" fillId="0" borderId="11" xfId="16" applyFont="1" applyBorder="1"/>
    <xf numFmtId="0" fontId="42" fillId="0" borderId="11" xfId="16" applyFont="1" applyFill="1" applyBorder="1" applyAlignment="1">
      <alignment horizontal="right" vertical="center"/>
    </xf>
    <xf numFmtId="0" fontId="42" fillId="0" borderId="11" xfId="16" quotePrefix="1" applyFont="1" applyFill="1" applyBorder="1" applyAlignment="1">
      <alignment horizontal="right" vertical="center"/>
    </xf>
    <xf numFmtId="0" fontId="41" fillId="0" borderId="11" xfId="16" applyFont="1" applyFill="1" applyBorder="1" applyAlignment="1">
      <alignment horizontal="right" vertical="center"/>
    </xf>
    <xf numFmtId="0" fontId="40" fillId="0" borderId="11" xfId="16" applyFont="1" applyFill="1" applyBorder="1" applyAlignment="1">
      <alignment horizontal="right" vertical="center"/>
    </xf>
    <xf numFmtId="0" fontId="39" fillId="0" borderId="12" xfId="16" applyFont="1" applyFill="1" applyBorder="1" applyAlignment="1">
      <alignment vertical="center"/>
    </xf>
    <xf numFmtId="0" fontId="39" fillId="0" borderId="10" xfId="16" applyFont="1" applyFill="1" applyBorder="1" applyAlignment="1">
      <alignment vertical="center"/>
    </xf>
    <xf numFmtId="0" fontId="39" fillId="0" borderId="13" xfId="16" applyFont="1" applyFill="1" applyBorder="1" applyAlignment="1">
      <alignment vertical="center"/>
    </xf>
    <xf numFmtId="0" fontId="39" fillId="0" borderId="14" xfId="16" applyFont="1" applyFill="1" applyBorder="1" applyAlignment="1">
      <alignment vertical="center"/>
    </xf>
    <xf numFmtId="175" fontId="38" fillId="0" borderId="0" xfId="16" applyNumberFormat="1" applyFont="1" applyBorder="1" applyAlignment="1">
      <alignment vertical="center"/>
    </xf>
    <xf numFmtId="175" fontId="38" fillId="0" borderId="0" xfId="16" applyNumberFormat="1" applyFont="1" applyAlignment="1">
      <alignment vertical="center"/>
    </xf>
    <xf numFmtId="172" fontId="1" fillId="0" borderId="0" xfId="16" applyNumberFormat="1" applyFont="1" applyBorder="1" applyAlignment="1">
      <alignment vertical="center"/>
    </xf>
    <xf numFmtId="172" fontId="1" fillId="0" borderId="0" xfId="16" applyNumberFormat="1" applyFont="1" applyAlignment="1">
      <alignment vertical="center"/>
    </xf>
    <xf numFmtId="172" fontId="38" fillId="0" borderId="0" xfId="16" applyNumberFormat="1" applyFont="1" applyBorder="1" applyAlignment="1">
      <alignment vertical="center"/>
    </xf>
    <xf numFmtId="172" fontId="38" fillId="0" borderId="0" xfId="16" applyNumberFormat="1" applyFont="1" applyAlignment="1">
      <alignment vertical="center"/>
    </xf>
    <xf numFmtId="177" fontId="1" fillId="0" borderId="0" xfId="16" applyNumberFormat="1" applyFont="1" applyBorder="1" applyAlignment="1">
      <alignment vertical="center"/>
    </xf>
    <xf numFmtId="177" fontId="1" fillId="0" borderId="0" xfId="16" applyNumberFormat="1" applyFont="1" applyAlignment="1">
      <alignment vertical="center"/>
    </xf>
    <xf numFmtId="177" fontId="39" fillId="0" borderId="12" xfId="16" applyNumberFormat="1" applyFont="1" applyFill="1" applyBorder="1" applyAlignment="1">
      <alignment vertical="center"/>
    </xf>
    <xf numFmtId="177" fontId="39" fillId="0" borderId="15" xfId="16" applyNumberFormat="1" applyFont="1" applyFill="1" applyBorder="1" applyAlignment="1">
      <alignment vertical="center"/>
    </xf>
    <xf numFmtId="177" fontId="39" fillId="0" borderId="10" xfId="16" applyNumberFormat="1" applyFont="1" applyFill="1" applyBorder="1" applyAlignment="1">
      <alignment vertical="center"/>
    </xf>
    <xf numFmtId="177" fontId="39" fillId="0" borderId="16" xfId="16" applyNumberFormat="1" applyFont="1" applyFill="1" applyBorder="1" applyAlignment="1">
      <alignment vertical="center"/>
    </xf>
    <xf numFmtId="0" fontId="23" fillId="0" borderId="0" xfId="16" applyFont="1" applyFill="1" applyBorder="1" applyAlignment="1">
      <alignment horizontal="centerContinuous"/>
    </xf>
    <xf numFmtId="0" fontId="24" fillId="0" borderId="0" xfId="16" applyFont="1" applyFill="1" applyBorder="1" applyAlignment="1">
      <alignment horizontal="right"/>
    </xf>
    <xf numFmtId="0" fontId="43" fillId="0" borderId="0" xfId="0" applyFont="1"/>
    <xf numFmtId="0" fontId="41" fillId="0" borderId="0" xfId="0" applyFont="1" applyFill="1" applyAlignment="1">
      <alignment vertical="center"/>
    </xf>
    <xf numFmtId="0" fontId="41" fillId="0" borderId="0" xfId="0" applyFont="1" applyFill="1" applyAlignment="1">
      <alignment horizontal="right" vertical="center"/>
    </xf>
    <xf numFmtId="165" fontId="38" fillId="0" borderId="0" xfId="7" applyNumberFormat="1" applyFont="1" applyAlignment="1">
      <alignment horizontal="right" vertical="center" indent="1"/>
    </xf>
    <xf numFmtId="175" fontId="38" fillId="0" borderId="0" xfId="0" applyNumberFormat="1" applyFont="1" applyAlignment="1">
      <alignment vertical="center" wrapText="1"/>
    </xf>
    <xf numFmtId="166" fontId="43" fillId="0" borderId="0" xfId="0" applyNumberFormat="1" applyFont="1" applyAlignment="1">
      <alignment vertical="center" wrapText="1"/>
    </xf>
    <xf numFmtId="0" fontId="44" fillId="0" borderId="0" xfId="7" applyFont="1" applyAlignment="1">
      <alignment vertical="center" wrapText="1"/>
    </xf>
    <xf numFmtId="0" fontId="43" fillId="0" borderId="0" xfId="0" applyFont="1" applyAlignment="1">
      <alignment vertical="center"/>
    </xf>
    <xf numFmtId="165" fontId="38" fillId="0" borderId="0" xfId="7" applyNumberFormat="1" applyFont="1" applyBorder="1" applyAlignment="1">
      <alignment horizontal="right" vertical="center" indent="1"/>
    </xf>
    <xf numFmtId="175" fontId="38" fillId="0" borderId="0" xfId="0" applyNumberFormat="1" applyFont="1" applyBorder="1" applyAlignment="1">
      <alignment vertical="center" wrapText="1"/>
    </xf>
    <xf numFmtId="166" fontId="43" fillId="0" borderId="0" xfId="0" applyNumberFormat="1" applyFont="1" applyBorder="1" applyAlignment="1">
      <alignment vertical="center" wrapText="1"/>
    </xf>
    <xf numFmtId="0" fontId="44" fillId="0" borderId="0" xfId="7" applyFont="1" applyBorder="1" applyAlignment="1">
      <alignment vertical="center" wrapText="1"/>
    </xf>
    <xf numFmtId="0" fontId="41" fillId="0" borderId="11" xfId="6" applyFont="1" applyFill="1" applyBorder="1" applyAlignment="1">
      <alignment horizontal="right" vertical="center" wrapText="1" indent="1"/>
    </xf>
    <xf numFmtId="0" fontId="41" fillId="0" borderId="11" xfId="6" applyFont="1" applyFill="1" applyBorder="1" applyAlignment="1">
      <alignment horizontal="left" vertical="center" wrapText="1"/>
    </xf>
    <xf numFmtId="0" fontId="41" fillId="0" borderId="11" xfId="6" applyFont="1" applyFill="1" applyBorder="1" applyAlignment="1">
      <alignment horizontal="right" vertical="center" wrapText="1"/>
    </xf>
    <xf numFmtId="0" fontId="41" fillId="0" borderId="0" xfId="0" applyFont="1" applyFill="1" applyBorder="1" applyAlignment="1">
      <alignment horizontal="centerContinuous" vertical="center"/>
    </xf>
    <xf numFmtId="0" fontId="41" fillId="0" borderId="17" xfId="6" applyFont="1" applyFill="1" applyBorder="1" applyAlignment="1">
      <alignment horizontal="right" vertical="center" wrapText="1"/>
    </xf>
    <xf numFmtId="177" fontId="38" fillId="0" borderId="0" xfId="0" applyNumberFormat="1" applyFont="1" applyBorder="1" applyAlignment="1">
      <alignment vertical="center" wrapText="1"/>
    </xf>
    <xf numFmtId="177" fontId="38" fillId="0" borderId="0" xfId="0" applyNumberFormat="1" applyFont="1" applyAlignment="1">
      <alignment vertical="center" wrapText="1"/>
    </xf>
    <xf numFmtId="177" fontId="43" fillId="0" borderId="0" xfId="0" applyNumberFormat="1" applyFont="1" applyAlignment="1">
      <alignment vertical="center"/>
    </xf>
    <xf numFmtId="0" fontId="45" fillId="0" borderId="12" xfId="0" applyFont="1" applyFill="1" applyBorder="1" applyAlignment="1">
      <alignment vertical="center"/>
    </xf>
    <xf numFmtId="177" fontId="45" fillId="0" borderId="12" xfId="0" applyNumberFormat="1" applyFont="1" applyFill="1" applyBorder="1" applyAlignment="1">
      <alignment vertical="center"/>
    </xf>
    <xf numFmtId="0" fontId="45" fillId="0" borderId="10" xfId="0" applyFont="1" applyFill="1" applyBorder="1" applyAlignment="1">
      <alignment vertical="center"/>
    </xf>
    <xf numFmtId="177" fontId="45" fillId="0" borderId="10" xfId="0" applyNumberFormat="1" applyFont="1" applyFill="1" applyBorder="1" applyAlignment="1">
      <alignment vertical="center"/>
    </xf>
    <xf numFmtId="0" fontId="45" fillId="0" borderId="13" xfId="0" applyFont="1" applyFill="1" applyBorder="1" applyAlignment="1">
      <alignment vertical="center"/>
    </xf>
    <xf numFmtId="0" fontId="45" fillId="0" borderId="14" xfId="0" applyFont="1" applyFill="1" applyBorder="1" applyAlignment="1">
      <alignment vertical="center"/>
    </xf>
    <xf numFmtId="177" fontId="45" fillId="0" borderId="15" xfId="0" applyNumberFormat="1" applyFont="1" applyFill="1" applyBorder="1" applyAlignment="1">
      <alignment vertical="center"/>
    </xf>
    <xf numFmtId="177" fontId="45" fillId="0" borderId="16" xfId="0" applyNumberFormat="1" applyFont="1" applyFill="1" applyBorder="1" applyAlignment="1">
      <alignment vertical="center"/>
    </xf>
    <xf numFmtId="0" fontId="39" fillId="0" borderId="0" xfId="16" applyFont="1"/>
    <xf numFmtId="0" fontId="1" fillId="0" borderId="0" xfId="16" applyFont="1" applyAlignment="1">
      <alignment horizontal="right"/>
    </xf>
    <xf numFmtId="0" fontId="23" fillId="6" borderId="0" xfId="16" applyFont="1" applyFill="1"/>
    <xf numFmtId="0" fontId="23" fillId="6" borderId="0" xfId="16" applyFont="1" applyFill="1" applyAlignment="1">
      <alignment horizontal="right"/>
    </xf>
    <xf numFmtId="0" fontId="23" fillId="6" borderId="0" xfId="16" applyFont="1" applyFill="1" applyAlignment="1">
      <alignment horizontal="left"/>
    </xf>
    <xf numFmtId="167" fontId="1" fillId="0" borderId="0" xfId="16" applyNumberFormat="1" applyFont="1" applyAlignment="1">
      <alignment horizontal="right"/>
    </xf>
    <xf numFmtId="170" fontId="1" fillId="0" borderId="0" xfId="16" applyNumberFormat="1" applyFont="1"/>
    <xf numFmtId="164" fontId="1" fillId="0" borderId="0" xfId="16" applyNumberFormat="1" applyFont="1"/>
    <xf numFmtId="168" fontId="1" fillId="0" borderId="0" xfId="18" applyNumberFormat="1" applyFont="1"/>
    <xf numFmtId="167" fontId="1" fillId="0" borderId="0" xfId="16" applyNumberFormat="1" applyFont="1"/>
    <xf numFmtId="0" fontId="39" fillId="0" borderId="0" xfId="16" applyFont="1" applyAlignment="1">
      <alignment horizontal="right"/>
    </xf>
    <xf numFmtId="169" fontId="1" fillId="0" borderId="0" xfId="17" applyNumberFormat="1" applyFont="1"/>
    <xf numFmtId="174" fontId="38" fillId="0" borderId="0" xfId="18" applyNumberFormat="1" applyFont="1" applyAlignment="1">
      <alignment horizontal="right"/>
    </xf>
    <xf numFmtId="175" fontId="38" fillId="0" borderId="0" xfId="18" applyNumberFormat="1" applyFont="1" applyAlignment="1">
      <alignment horizontal="right"/>
    </xf>
    <xf numFmtId="174" fontId="1" fillId="0" borderId="0" xfId="16" applyNumberFormat="1" applyFont="1"/>
    <xf numFmtId="174" fontId="38" fillId="0" borderId="0" xfId="16" applyNumberFormat="1" applyFont="1"/>
  </cellXfs>
  <cellStyles count="24">
    <cellStyle name="ChartingText" xfId="14" xr:uid="{00000000-0005-0000-0000-000000000000}"/>
    <cellStyle name="CHPTop" xfId="15" xr:uid="{00000000-0005-0000-0000-000001000000}"/>
    <cellStyle name="ColumnHeaderNormal" xfId="6" xr:uid="{00000000-0005-0000-0000-000002000000}"/>
    <cellStyle name="Comma" xfId="17" builtinId="3"/>
    <cellStyle name="Comma 2" xfId="18" xr:uid="{00000000-0005-0000-0000-000004000000}"/>
    <cellStyle name="Hyperlink 2" xfId="23" xr:uid="{1D7E39FA-7DF0-4D9C-8DAA-ED4B70394EEE}"/>
    <cellStyle name="Hyperlink 2 2" xfId="21" xr:uid="{F8B38208-2459-42BF-958D-7C0DBB48B56E}"/>
    <cellStyle name="Invisible" xfId="13" xr:uid="{00000000-0005-0000-0000-000006000000}"/>
    <cellStyle name="NewColumnHeaderNormal" xfId="4" xr:uid="{00000000-0005-0000-0000-000007000000}"/>
    <cellStyle name="NewSectionHeaderNormal" xfId="3" xr:uid="{00000000-0005-0000-0000-000008000000}"/>
    <cellStyle name="NewTitleNormal" xfId="2" xr:uid="{00000000-0005-0000-0000-000009000000}"/>
    <cellStyle name="Normal" xfId="0" builtinId="0"/>
    <cellStyle name="Normal 2" xfId="16" xr:uid="{00000000-0005-0000-0000-00000B000000}"/>
    <cellStyle name="Normal 2 2" xfId="20" xr:uid="{00000000-0005-0000-0000-00000C000000}"/>
    <cellStyle name="Normal 2 2 2" xfId="22" xr:uid="{751E958F-7762-4FCE-8B78-08FB188469ED}"/>
    <cellStyle name="Percent 2" xfId="19" xr:uid="{00000000-0005-0000-0000-00000D000000}"/>
    <cellStyle name="SectionHeaderNormal" xfId="5" xr:uid="{00000000-0005-0000-0000-00000E000000}"/>
    <cellStyle name="SubScript" xfId="9" xr:uid="{00000000-0005-0000-0000-00000F000000}"/>
    <cellStyle name="SuperScript" xfId="8" xr:uid="{00000000-0005-0000-0000-000010000000}"/>
    <cellStyle name="TextBold" xfId="10" xr:uid="{00000000-0005-0000-0000-000011000000}"/>
    <cellStyle name="TextItalic" xfId="11" xr:uid="{00000000-0005-0000-0000-000012000000}"/>
    <cellStyle name="TextNormal" xfId="7" xr:uid="{00000000-0005-0000-0000-000013000000}"/>
    <cellStyle name="TitleNormal" xfId="1" xr:uid="{00000000-0005-0000-0000-000014000000}"/>
    <cellStyle name="Total" xfId="1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  <mruColors>
      <color rgb="FF0000FF"/>
      <color rgb="FFFA621C"/>
      <color rgb="FF132E57"/>
      <color rgb="FFED94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CA"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Valuation Summary - Equity</a:t>
            </a:r>
            <a:r>
              <a:rPr lang="en-CA" baseline="0"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 Value per Share ($)</a:t>
            </a:r>
            <a:endParaRPr lang="en-CA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144028127061381E-2"/>
          <c:y val="6.2959210251390327E-2"/>
          <c:w val="0.92537013034701643"/>
          <c:h val="0.83719792659505343"/>
        </c:manualLayout>
      </c:layout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'Summary - Football Field'!$L$17:$L$21</c:f>
              <c:strCache>
                <c:ptCount val="5"/>
                <c:pt idx="0">
                  <c:v>Comps</c:v>
                </c:pt>
                <c:pt idx="1">
                  <c:v>Precedents</c:v>
                </c:pt>
                <c:pt idx="2">
                  <c:v>DCF - base case</c:v>
                </c:pt>
                <c:pt idx="3">
                  <c:v>DCF - blue sky</c:v>
                </c:pt>
                <c:pt idx="4">
                  <c:v>52 wk hi/lo</c:v>
                </c:pt>
              </c:strCache>
            </c:strRef>
          </c:cat>
          <c:val>
            <c:numRef>
              <c:f>'Summary - Football Field'!$N$17:$N$21</c:f>
              <c:numCache>
                <c:formatCode>_("$"#,##0.00_);\("$"#,##0.00\);_("–"_);_(@_)</c:formatCode>
                <c:ptCount val="5"/>
                <c:pt idx="0">
                  <c:v>24.227196117151625</c:v>
                </c:pt>
                <c:pt idx="1">
                  <c:v>22.84</c:v>
                </c:pt>
                <c:pt idx="2">
                  <c:v>28</c:v>
                </c:pt>
                <c:pt idx="3">
                  <c:v>36</c:v>
                </c:pt>
                <c:pt idx="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B0-4A0C-8A50-4CFB08A74CA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Lbl>
              <c:idx val="3"/>
              <c:layout>
                <c:manualLayout>
                  <c:x val="-3.309554803003318E-2"/>
                  <c:y val="7.17209690893901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B5B-429B-86B7-94E473C4E17C}"/>
                </c:ext>
              </c:extLst>
            </c:dLbl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'Summary - Football Field'!$L$17:$L$21</c:f>
              <c:strCache>
                <c:ptCount val="5"/>
                <c:pt idx="0">
                  <c:v>Comps</c:v>
                </c:pt>
                <c:pt idx="1">
                  <c:v>Precedents</c:v>
                </c:pt>
                <c:pt idx="2">
                  <c:v>DCF - base case</c:v>
                </c:pt>
                <c:pt idx="3">
                  <c:v>DCF - blue sky</c:v>
                </c:pt>
                <c:pt idx="4">
                  <c:v>52 wk hi/lo</c:v>
                </c:pt>
              </c:strCache>
            </c:strRef>
          </c:cat>
          <c:val>
            <c:numRef>
              <c:f>'Summary - Football Field'!$O$17:$O$21</c:f>
              <c:numCache>
                <c:formatCode>_("$"#,##0.00_);\("$"#,##0.00\);_("–"_);_(@_)</c:formatCode>
                <c:ptCount val="5"/>
                <c:pt idx="0">
                  <c:v>24.227196117151625</c:v>
                </c:pt>
                <c:pt idx="1">
                  <c:v>22.84</c:v>
                </c:pt>
                <c:pt idx="2">
                  <c:v>28</c:v>
                </c:pt>
                <c:pt idx="3">
                  <c:v>36</c:v>
                </c:pt>
                <c:pt idx="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B0-4A0C-8A50-4CFB08A74CAA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'Summary - Football Field'!$L$17:$L$21</c:f>
              <c:strCache>
                <c:ptCount val="5"/>
                <c:pt idx="0">
                  <c:v>Comps</c:v>
                </c:pt>
                <c:pt idx="1">
                  <c:v>Precedents</c:v>
                </c:pt>
                <c:pt idx="2">
                  <c:v>DCF - base case</c:v>
                </c:pt>
                <c:pt idx="3">
                  <c:v>DCF - blue sky</c:v>
                </c:pt>
                <c:pt idx="4">
                  <c:v>52 wk hi/lo</c:v>
                </c:pt>
              </c:strCache>
            </c:strRef>
          </c:cat>
          <c:val>
            <c:numRef>
              <c:f>'Summary - Football Field'!$P$17:$P$21</c:f>
              <c:numCache>
                <c:formatCode>_("$"#,##0.00_);\("$"#,##0.00\);_("–"_);_(@_)</c:formatCode>
                <c:ptCount val="5"/>
                <c:pt idx="0">
                  <c:v>49.210720039970511</c:v>
                </c:pt>
                <c:pt idx="1">
                  <c:v>38.083333333333329</c:v>
                </c:pt>
                <c:pt idx="2">
                  <c:v>36</c:v>
                </c:pt>
                <c:pt idx="3">
                  <c:v>44</c:v>
                </c:pt>
                <c:pt idx="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B0-4A0C-8A50-4CFB08A74CAA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Lbl>
              <c:idx val="4"/>
              <c:layout>
                <c:manualLayout>
                  <c:x val="-3.309554803003318E-2"/>
                  <c:y val="-8.84294068504594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B5B-429B-86B7-94E473C4E17C}"/>
                </c:ext>
              </c:extLst>
            </c:dLbl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'Summary - Football Field'!$L$17:$L$21</c:f>
              <c:strCache>
                <c:ptCount val="5"/>
                <c:pt idx="0">
                  <c:v>Comps</c:v>
                </c:pt>
                <c:pt idx="1">
                  <c:v>Precedents</c:v>
                </c:pt>
                <c:pt idx="2">
                  <c:v>DCF - base case</c:v>
                </c:pt>
                <c:pt idx="3">
                  <c:v>DCF - blue sky</c:v>
                </c:pt>
                <c:pt idx="4">
                  <c:v>52 wk hi/lo</c:v>
                </c:pt>
              </c:strCache>
            </c:strRef>
          </c:cat>
          <c:val>
            <c:numRef>
              <c:f>'Summary - Football Field'!$Q$17:$Q$21</c:f>
              <c:numCache>
                <c:formatCode>_("$"#,##0.00_);\("$"#,##0.00\);_("–"_);_(@_)</c:formatCode>
                <c:ptCount val="5"/>
                <c:pt idx="0">
                  <c:v>49.210720039970511</c:v>
                </c:pt>
                <c:pt idx="1">
                  <c:v>38.083333333333329</c:v>
                </c:pt>
                <c:pt idx="2">
                  <c:v>36</c:v>
                </c:pt>
                <c:pt idx="3">
                  <c:v>44</c:v>
                </c:pt>
                <c:pt idx="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B0-4A0C-8A50-4CFB08A74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bg2"/>
              </a:solidFill>
              <a:ln w="9525" cap="flat" cmpd="sng" algn="ctr">
                <a:noFill/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51334600"/>
        <c:axId val="251336952"/>
      </c:stockChart>
      <c:catAx>
        <c:axId val="251334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51336952"/>
        <c:crosses val="autoZero"/>
        <c:auto val="1"/>
        <c:lblAlgn val="ctr"/>
        <c:lblOffset val="100"/>
        <c:noMultiLvlLbl val="0"/>
      </c:catAx>
      <c:valAx>
        <c:axId val="251336952"/>
        <c:scaling>
          <c:orientation val="minMax"/>
          <c:min val="10"/>
        </c:scaling>
        <c:delete val="0"/>
        <c:axPos val="l"/>
        <c:numFmt formatCode="[$$-1009]#,##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51334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corporatefinanceinstitute.com" TargetMode="External"/><Relationship Id="rId1" Type="http://schemas.openxmlformats.org/officeDocument/2006/relationships/chart" Target="../charts/chart1.xml"/><Relationship Id="rId5" Type="http://schemas.openxmlformats.org/officeDocument/2006/relationships/image" Target="../media/image2.png"/><Relationship Id="rId4" Type="http://schemas.openxmlformats.org/officeDocument/2006/relationships/hyperlink" Target="http://www.macabacus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8269C7-6D98-4D19-946B-6F4E0DE6C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" y="470245"/>
          <a:ext cx="446323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11</xdr:col>
      <xdr:colOff>2593237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09D23F-283D-4075-B580-A91A374D0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370" y="845820"/>
          <a:ext cx="268848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4</xdr:col>
      <xdr:colOff>59679</xdr:colOff>
      <xdr:row>1</xdr:row>
      <xdr:rowOff>53458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195BD1-45E3-40A5-85CD-62A77F2BE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" y="0"/>
          <a:ext cx="2687777" cy="750688"/>
        </a:xfrm>
        <a:prstGeom prst="rect">
          <a:avLst/>
        </a:prstGeom>
      </xdr:spPr>
    </xdr:pic>
    <xdr:clientData/>
  </xdr:twoCellAnchor>
  <xdr:twoCellAnchor editAs="oneCell">
    <xdr:from>
      <xdr:col>12</xdr:col>
      <xdr:colOff>224790</xdr:colOff>
      <xdr:row>0</xdr:row>
      <xdr:rowOff>133883</xdr:rowOff>
    </xdr:from>
    <xdr:to>
      <xdr:col>14</xdr:col>
      <xdr:colOff>478687</xdr:colOff>
      <xdr:row>0</xdr:row>
      <xdr:rowOff>596555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8FA3B6-1A46-4DDE-8F16-550474828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3410" y="133883"/>
          <a:ext cx="1709317" cy="4626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3</xdr:col>
      <xdr:colOff>570219</xdr:colOff>
      <xdr:row>1</xdr:row>
      <xdr:rowOff>53458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B1EBD1-75A7-4BD7-9254-F7433D3C2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" y="0"/>
          <a:ext cx="2688579" cy="750688"/>
        </a:xfrm>
        <a:prstGeom prst="rect">
          <a:avLst/>
        </a:prstGeom>
      </xdr:spPr>
    </xdr:pic>
    <xdr:clientData/>
  </xdr:twoCellAnchor>
  <xdr:twoCellAnchor editAs="oneCell">
    <xdr:from>
      <xdr:col>6</xdr:col>
      <xdr:colOff>647700</xdr:colOff>
      <xdr:row>0</xdr:row>
      <xdr:rowOff>179603</xdr:rowOff>
    </xdr:from>
    <xdr:to>
      <xdr:col>8</xdr:col>
      <xdr:colOff>680617</xdr:colOff>
      <xdr:row>0</xdr:row>
      <xdr:rowOff>642275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B6A25E-5EE8-481F-8401-8B3B3AA9D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2680" y="179603"/>
          <a:ext cx="1709317" cy="4626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662940</xdr:colOff>
      <xdr:row>24</xdr:row>
      <xdr:rowOff>154305</xdr:rowOff>
    </xdr:from>
    <xdr:to>
      <xdr:col>10</xdr:col>
      <xdr:colOff>123826</xdr:colOff>
      <xdr:row>41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86BC2B-A27E-4935-86F1-77E962193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460375</xdr:colOff>
      <xdr:row>32</xdr:row>
      <xdr:rowOff>85725</xdr:rowOff>
    </xdr:from>
    <xdr:to>
      <xdr:col>9</xdr:col>
      <xdr:colOff>698500</xdr:colOff>
      <xdr:row>32</xdr:row>
      <xdr:rowOff>114301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807A882-7336-44D7-8735-F245C7F64DA3}"/>
            </a:ext>
          </a:extLst>
        </xdr:cNvPr>
        <xdr:cNvCxnSpPr/>
      </xdr:nvCxnSpPr>
      <xdr:spPr bwMode="auto">
        <a:xfrm flipV="1">
          <a:off x="978535" y="6677025"/>
          <a:ext cx="6471285" cy="28576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 cap="flat" cmpd="sng" algn="ctr">
          <a:solidFill>
            <a:srgbClr val="FA621C"/>
          </a:solidFill>
          <a:prstDash val="sysDot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1</xdr:col>
      <xdr:colOff>99060</xdr:colOff>
      <xdr:row>0</xdr:row>
      <xdr:rowOff>0</xdr:rowOff>
    </xdr:from>
    <xdr:to>
      <xdr:col>4</xdr:col>
      <xdr:colOff>524499</xdr:colOff>
      <xdr:row>1</xdr:row>
      <xdr:rowOff>53458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347D0FA-C809-43D6-8B68-1CB0BEA0A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" y="0"/>
          <a:ext cx="2688579" cy="750688"/>
        </a:xfrm>
        <a:prstGeom prst="rect">
          <a:avLst/>
        </a:prstGeom>
      </xdr:spPr>
    </xdr:pic>
    <xdr:clientData/>
  </xdr:twoCellAnchor>
  <xdr:twoCellAnchor editAs="oneCell">
    <xdr:from>
      <xdr:col>14</xdr:col>
      <xdr:colOff>266700</xdr:colOff>
      <xdr:row>0</xdr:row>
      <xdr:rowOff>141503</xdr:rowOff>
    </xdr:from>
    <xdr:to>
      <xdr:col>16</xdr:col>
      <xdr:colOff>467257</xdr:colOff>
      <xdr:row>0</xdr:row>
      <xdr:rowOff>604175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FFAC378-5641-4BFB-B531-BCBD86338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7100" y="141503"/>
          <a:ext cx="1709317" cy="46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3E49-74AD-45D4-BE04-3FDA31D350D9}">
  <sheetPr>
    <pageSetUpPr fitToPage="1"/>
  </sheetPr>
  <dimension ref="A1:M40"/>
  <sheetViews>
    <sheetView showGridLines="0" tabSelected="1" zoomScaleNormal="100" workbookViewId="0"/>
  </sheetViews>
  <sheetFormatPr defaultRowHeight="14.4" x14ac:dyDescent="0.55000000000000004"/>
  <cols>
    <col min="1" max="1" width="4.94140625" style="6" customWidth="1"/>
    <col min="2" max="2" width="5.109375" style="6" customWidth="1"/>
    <col min="3" max="3" width="38.71875" style="6" customWidth="1"/>
    <col min="4" max="11" width="11.27734375" style="6" customWidth="1"/>
    <col min="12" max="12" width="38.71875" style="6" customWidth="1"/>
    <col min="13" max="13" width="5.109375" style="6" customWidth="1"/>
    <col min="14" max="16384" width="8.88671875" style="6"/>
  </cols>
  <sheetData>
    <row r="1" spans="1:13" ht="19.5" customHeight="1" thickBot="1" x14ac:dyDescent="0.8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9.5" customHeight="1" thickTop="1" x14ac:dyDescent="0.75">
      <c r="A2" s="5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 ht="19.5" customHeight="1" x14ac:dyDescent="0.75">
      <c r="A3" s="5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</row>
    <row r="4" spans="1:13" ht="19.5" customHeight="1" x14ac:dyDescent="0.75">
      <c r="A4" s="5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ht="19.5" customHeight="1" x14ac:dyDescent="0.75">
      <c r="A5" s="5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ht="19.5" customHeight="1" x14ac:dyDescent="0.75">
      <c r="A6" s="5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1:13" ht="19.5" customHeight="1" x14ac:dyDescent="0.75">
      <c r="A7" s="5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1:13" ht="19.5" customHeight="1" x14ac:dyDescent="0.75">
      <c r="A8" s="5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</row>
    <row r="9" spans="1:13" ht="19.5" customHeight="1" x14ac:dyDescent="0.75">
      <c r="A9" s="5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19.5" customHeight="1" x14ac:dyDescent="0.75">
      <c r="A10" s="5"/>
      <c r="B10" s="13"/>
      <c r="C10" s="5"/>
      <c r="D10" s="5"/>
      <c r="E10" s="5"/>
      <c r="F10" s="5"/>
      <c r="G10" s="5"/>
      <c r="H10" s="5"/>
      <c r="I10" s="5"/>
      <c r="J10" s="5"/>
      <c r="K10" s="5"/>
      <c r="L10" s="5"/>
      <c r="M10" s="14"/>
    </row>
    <row r="11" spans="1:13" ht="28.5" customHeight="1" x14ac:dyDescent="1.3">
      <c r="A11" s="5"/>
      <c r="B11" s="13"/>
      <c r="C11" s="15" t="s">
        <v>63</v>
      </c>
      <c r="D11" s="5"/>
      <c r="E11" s="5"/>
      <c r="F11" s="5"/>
      <c r="G11" s="5"/>
      <c r="H11" s="5"/>
      <c r="I11" s="5"/>
      <c r="J11" s="5"/>
      <c r="K11" s="5"/>
      <c r="L11" s="16" t="s">
        <v>60</v>
      </c>
      <c r="M11" s="14"/>
    </row>
    <row r="12" spans="1:13" ht="28.5" customHeight="1" x14ac:dyDescent="1.3">
      <c r="A12" s="5"/>
      <c r="B12" s="13"/>
      <c r="C12" s="15" t="s">
        <v>64</v>
      </c>
      <c r="D12" s="5"/>
      <c r="E12" s="5"/>
      <c r="F12" s="5"/>
      <c r="G12" s="5"/>
      <c r="H12" s="5"/>
      <c r="I12" s="5"/>
      <c r="J12" s="5"/>
      <c r="K12" s="5"/>
      <c r="L12" s="16"/>
      <c r="M12" s="14"/>
    </row>
    <row r="13" spans="1:13" ht="19.5" customHeight="1" x14ac:dyDescent="0.75">
      <c r="A13" s="5"/>
      <c r="B13" s="13"/>
      <c r="C13" s="17"/>
      <c r="D13" s="5"/>
      <c r="E13" s="5"/>
      <c r="F13" s="5"/>
      <c r="G13" s="5"/>
      <c r="H13" s="5"/>
      <c r="I13" s="5"/>
      <c r="J13" s="5"/>
      <c r="K13" s="18"/>
      <c r="L13" s="5"/>
      <c r="M13" s="14"/>
    </row>
    <row r="14" spans="1:13" ht="19.5" customHeight="1" x14ac:dyDescent="0.9">
      <c r="A14" s="5"/>
      <c r="B14" s="13"/>
      <c r="C14" s="19" t="s">
        <v>61</v>
      </c>
      <c r="D14" s="20"/>
      <c r="E14" s="20"/>
      <c r="F14" s="20"/>
      <c r="G14" s="20"/>
      <c r="H14" s="20"/>
      <c r="I14" s="20"/>
      <c r="J14" s="20"/>
      <c r="K14" s="20"/>
      <c r="L14" s="20"/>
      <c r="M14" s="14"/>
    </row>
    <row r="15" spans="1:13" ht="19.5" customHeight="1" x14ac:dyDescent="0.75">
      <c r="A15" s="5"/>
      <c r="B15" s="13"/>
      <c r="C15" s="5"/>
      <c r="D15" s="20"/>
      <c r="E15" s="20"/>
      <c r="F15" s="20"/>
      <c r="G15" s="20"/>
      <c r="H15" s="20"/>
      <c r="I15" s="20"/>
      <c r="J15" s="20"/>
      <c r="K15" s="20"/>
      <c r="L15" s="20"/>
      <c r="M15" s="14"/>
    </row>
    <row r="16" spans="1:13" ht="19.5" customHeight="1" x14ac:dyDescent="0.8">
      <c r="A16" s="5"/>
      <c r="B16" s="13"/>
      <c r="C16" s="21" t="s">
        <v>65</v>
      </c>
      <c r="D16" s="20"/>
      <c r="E16" s="20"/>
      <c r="F16" s="20"/>
      <c r="G16" s="20"/>
      <c r="H16" s="20"/>
      <c r="I16" s="20"/>
      <c r="J16" s="20"/>
      <c r="K16" s="20"/>
      <c r="L16" s="20"/>
      <c r="M16" s="14"/>
    </row>
    <row r="17" spans="1:13" ht="19.5" customHeight="1" x14ac:dyDescent="0.8">
      <c r="A17" s="5"/>
      <c r="B17" s="13"/>
      <c r="C17" s="21" t="s">
        <v>66</v>
      </c>
      <c r="D17" s="20"/>
      <c r="E17" s="20"/>
      <c r="F17" s="20"/>
      <c r="G17" s="20"/>
      <c r="H17" s="20"/>
      <c r="I17" s="20"/>
      <c r="J17" s="20"/>
      <c r="K17" s="20"/>
      <c r="L17" s="20"/>
      <c r="M17" s="14"/>
    </row>
    <row r="18" spans="1:13" ht="19.5" customHeight="1" x14ac:dyDescent="0.8">
      <c r="A18" s="5"/>
      <c r="B18" s="13"/>
      <c r="C18" s="21" t="s">
        <v>67</v>
      </c>
      <c r="D18" s="20"/>
      <c r="E18" s="20"/>
      <c r="F18" s="20"/>
      <c r="G18" s="20"/>
      <c r="H18" s="20"/>
      <c r="I18" s="20"/>
      <c r="J18" s="20"/>
      <c r="K18" s="20"/>
      <c r="L18" s="20"/>
      <c r="M18" s="14"/>
    </row>
    <row r="19" spans="1:13" ht="19.5" customHeight="1" x14ac:dyDescent="0.8">
      <c r="A19" s="5"/>
      <c r="B19" s="13"/>
      <c r="C19" s="22"/>
      <c r="D19" s="20"/>
      <c r="E19" s="20"/>
      <c r="F19" s="20"/>
      <c r="G19" s="20"/>
      <c r="H19" s="20"/>
      <c r="I19" s="20"/>
      <c r="J19" s="20"/>
      <c r="K19" s="20"/>
      <c r="L19" s="20"/>
      <c r="M19" s="14"/>
    </row>
    <row r="20" spans="1:13" ht="19.5" customHeight="1" x14ac:dyDescent="0.8">
      <c r="A20" s="5"/>
      <c r="B20" s="13"/>
      <c r="C20" s="22"/>
      <c r="D20" s="20"/>
      <c r="E20" s="20"/>
      <c r="F20" s="20"/>
      <c r="G20" s="20"/>
      <c r="H20" s="20"/>
      <c r="I20" s="20"/>
      <c r="J20" s="20"/>
      <c r="K20" s="20"/>
      <c r="L20" s="20"/>
      <c r="M20" s="14"/>
    </row>
    <row r="21" spans="1:13" ht="19.5" customHeight="1" x14ac:dyDescent="0.75">
      <c r="A21" s="5"/>
      <c r="B21" s="13"/>
      <c r="C21" s="23"/>
      <c r="D21" s="20"/>
      <c r="E21" s="20"/>
      <c r="F21" s="20"/>
      <c r="G21" s="20"/>
      <c r="H21" s="20"/>
      <c r="I21" s="20"/>
      <c r="J21" s="20"/>
      <c r="K21" s="20"/>
      <c r="L21" s="20"/>
      <c r="M21" s="14"/>
    </row>
    <row r="22" spans="1:13" ht="19.5" customHeight="1" x14ac:dyDescent="0.75">
      <c r="A22" s="5"/>
      <c r="B22" s="13"/>
      <c r="C22" s="23"/>
      <c r="D22" s="20"/>
      <c r="E22" s="20"/>
      <c r="F22" s="20"/>
      <c r="G22" s="20"/>
      <c r="H22" s="20"/>
      <c r="I22" s="20"/>
      <c r="J22" s="20"/>
      <c r="K22" s="20"/>
      <c r="L22" s="20"/>
      <c r="M22" s="14"/>
    </row>
    <row r="23" spans="1:13" ht="19.5" customHeight="1" x14ac:dyDescent="0.75">
      <c r="A23" s="5"/>
      <c r="B23" s="13"/>
      <c r="C23" s="23"/>
      <c r="D23" s="20"/>
      <c r="E23" s="20"/>
      <c r="F23" s="20"/>
      <c r="G23" s="20"/>
      <c r="H23" s="20"/>
      <c r="I23" s="20"/>
      <c r="J23" s="20"/>
      <c r="K23" s="20"/>
      <c r="L23" s="20"/>
      <c r="M23" s="14"/>
    </row>
    <row r="24" spans="1:13" ht="19.5" customHeight="1" x14ac:dyDescent="0.75">
      <c r="A24" s="5"/>
      <c r="B24" s="13"/>
      <c r="C24" s="23"/>
      <c r="D24" s="20"/>
      <c r="E24" s="20"/>
      <c r="F24" s="20"/>
      <c r="G24" s="20"/>
      <c r="H24" s="20"/>
      <c r="I24" s="20"/>
      <c r="J24" s="20"/>
      <c r="K24" s="20"/>
      <c r="L24" s="20"/>
      <c r="M24" s="14"/>
    </row>
    <row r="25" spans="1:13" ht="19.5" customHeight="1" x14ac:dyDescent="0.75">
      <c r="A25" s="5"/>
      <c r="B25" s="13"/>
      <c r="C25" s="23"/>
      <c r="D25" s="20"/>
      <c r="E25" s="20"/>
      <c r="F25" s="20"/>
      <c r="G25" s="20"/>
      <c r="H25" s="20"/>
      <c r="I25" s="20"/>
      <c r="J25" s="20"/>
      <c r="K25" s="20"/>
      <c r="L25" s="20"/>
      <c r="M25" s="14"/>
    </row>
    <row r="26" spans="1:13" ht="19.5" customHeight="1" x14ac:dyDescent="0.8">
      <c r="A26" s="5"/>
      <c r="B26" s="13"/>
      <c r="C26" s="24"/>
      <c r="D26" s="20"/>
      <c r="E26" s="20"/>
      <c r="F26" s="20"/>
      <c r="G26" s="20"/>
      <c r="H26" s="20"/>
      <c r="I26" s="20"/>
      <c r="J26" s="20"/>
      <c r="K26" s="20"/>
      <c r="L26" s="20"/>
      <c r="M26" s="14"/>
    </row>
    <row r="27" spans="1:13" ht="19.5" customHeight="1" x14ac:dyDescent="0.8">
      <c r="A27" s="5"/>
      <c r="B27" s="13"/>
      <c r="C27" s="24"/>
      <c r="D27" s="20"/>
      <c r="E27" s="20"/>
      <c r="F27" s="20"/>
      <c r="G27" s="20"/>
      <c r="H27" s="20"/>
      <c r="I27" s="20"/>
      <c r="J27" s="20"/>
      <c r="K27" s="20"/>
      <c r="L27" s="20"/>
      <c r="M27" s="14"/>
    </row>
    <row r="28" spans="1:13" ht="19.5" customHeight="1" x14ac:dyDescent="0.75">
      <c r="A28" s="5"/>
      <c r="B28" s="13"/>
      <c r="C28" s="25"/>
      <c r="D28" s="20"/>
      <c r="E28" s="20"/>
      <c r="F28" s="20"/>
      <c r="G28" s="20"/>
      <c r="H28" s="20"/>
      <c r="I28" s="20"/>
      <c r="J28" s="20"/>
      <c r="K28" s="20"/>
      <c r="L28" s="20"/>
      <c r="M28" s="14"/>
    </row>
    <row r="29" spans="1:13" ht="19.5" customHeight="1" x14ac:dyDescent="0.75">
      <c r="A29" s="5"/>
      <c r="B29" s="13"/>
      <c r="C29" s="26"/>
      <c r="D29" s="20"/>
      <c r="E29" s="20"/>
      <c r="F29" s="20"/>
      <c r="G29" s="20"/>
      <c r="H29" s="20"/>
      <c r="I29" s="20"/>
      <c r="J29" s="20"/>
      <c r="K29" s="20"/>
      <c r="L29" s="20"/>
      <c r="M29" s="14"/>
    </row>
    <row r="30" spans="1:13" ht="19.5" customHeight="1" x14ac:dyDescent="0.75">
      <c r="A30" s="5"/>
      <c r="B30" s="13"/>
      <c r="C30" s="26"/>
      <c r="D30" s="20"/>
      <c r="E30" s="20"/>
      <c r="F30" s="20"/>
      <c r="G30" s="20"/>
      <c r="H30" s="20"/>
      <c r="I30" s="20"/>
      <c r="J30" s="20"/>
      <c r="K30" s="20"/>
      <c r="L30" s="20"/>
      <c r="M30" s="14"/>
    </row>
    <row r="31" spans="1:13" ht="19.5" customHeight="1" x14ac:dyDescent="0.8">
      <c r="A31" s="5"/>
      <c r="B31" s="13"/>
      <c r="C31" s="27" t="s">
        <v>68</v>
      </c>
      <c r="D31" s="28"/>
      <c r="E31" s="28"/>
      <c r="F31" s="28"/>
      <c r="G31" s="28"/>
      <c r="H31" s="28"/>
      <c r="I31" s="28"/>
      <c r="J31" s="28"/>
      <c r="K31" s="28"/>
      <c r="L31" s="28"/>
      <c r="M31" s="14"/>
    </row>
    <row r="32" spans="1:13" ht="19.5" customHeight="1" x14ac:dyDescent="0.75">
      <c r="A32" s="5"/>
      <c r="B32" s="13"/>
      <c r="C32" s="29" t="s">
        <v>69</v>
      </c>
      <c r="D32" s="30"/>
      <c r="E32" s="30"/>
      <c r="F32" s="30"/>
      <c r="G32" s="30"/>
      <c r="H32" s="30"/>
      <c r="I32" s="30"/>
      <c r="J32" s="30"/>
      <c r="K32" s="30"/>
      <c r="L32" s="30"/>
      <c r="M32" s="14"/>
    </row>
    <row r="33" spans="1:13" ht="19.5" customHeight="1" x14ac:dyDescent="0.75">
      <c r="A33" s="5"/>
      <c r="B33" s="13"/>
      <c r="C33" s="29" t="s">
        <v>70</v>
      </c>
      <c r="D33" s="30"/>
      <c r="E33" s="30"/>
      <c r="F33" s="30"/>
      <c r="G33" s="30"/>
      <c r="H33" s="30"/>
      <c r="I33" s="30"/>
      <c r="J33" s="30"/>
      <c r="K33" s="30"/>
      <c r="L33" s="30"/>
      <c r="M33" s="14"/>
    </row>
    <row r="34" spans="1:13" ht="19.5" customHeight="1" x14ac:dyDescent="0.75">
      <c r="A34" s="5"/>
      <c r="B34" s="13"/>
      <c r="C34" s="29" t="s">
        <v>71</v>
      </c>
      <c r="D34" s="30"/>
      <c r="E34" s="30"/>
      <c r="F34" s="30"/>
      <c r="G34" s="30"/>
      <c r="H34" s="30"/>
      <c r="I34" s="30"/>
      <c r="J34" s="30"/>
      <c r="K34" s="30"/>
      <c r="L34" s="30"/>
      <c r="M34" s="14"/>
    </row>
    <row r="35" spans="1:13" ht="19.5" customHeight="1" x14ac:dyDescent="0.75">
      <c r="A35" s="5"/>
      <c r="B35" s="13"/>
      <c r="C35" s="29" t="s">
        <v>72</v>
      </c>
      <c r="D35" s="30"/>
      <c r="E35" s="30"/>
      <c r="F35" s="30"/>
      <c r="G35" s="30"/>
      <c r="H35" s="30"/>
      <c r="I35" s="30"/>
      <c r="J35" s="30"/>
      <c r="K35" s="30"/>
      <c r="L35" s="30"/>
      <c r="M35" s="14"/>
    </row>
    <row r="36" spans="1:13" ht="19.5" customHeight="1" x14ac:dyDescent="0.75">
      <c r="A36" s="5"/>
      <c r="B36" s="13"/>
      <c r="C36" s="29" t="s">
        <v>73</v>
      </c>
      <c r="D36" s="30"/>
      <c r="E36" s="30"/>
      <c r="F36" s="30"/>
      <c r="G36" s="30"/>
      <c r="H36" s="30"/>
      <c r="I36" s="30"/>
      <c r="J36" s="30"/>
      <c r="K36" s="30"/>
      <c r="L36" s="30"/>
      <c r="M36" s="14"/>
    </row>
    <row r="37" spans="1:13" ht="19.5" customHeight="1" x14ac:dyDescent="0.75">
      <c r="A37" s="5"/>
      <c r="B37" s="13"/>
      <c r="C37" s="29"/>
      <c r="D37" s="30"/>
      <c r="E37" s="30"/>
      <c r="F37" s="30"/>
      <c r="G37" s="30"/>
      <c r="H37" s="30"/>
      <c r="I37" s="30"/>
      <c r="J37" s="30"/>
      <c r="K37" s="30"/>
      <c r="L37" s="30"/>
      <c r="M37" s="14"/>
    </row>
    <row r="38" spans="1:13" ht="19.5" customHeight="1" x14ac:dyDescent="0.75">
      <c r="A38" s="5"/>
      <c r="B38" s="13"/>
      <c r="C38" s="29" t="s">
        <v>62</v>
      </c>
      <c r="D38" s="30"/>
      <c r="E38" s="30"/>
      <c r="F38" s="30"/>
      <c r="G38" s="30"/>
      <c r="H38" s="30"/>
      <c r="I38" s="30"/>
      <c r="J38" s="30"/>
      <c r="K38" s="30"/>
      <c r="L38" s="30"/>
      <c r="M38" s="14"/>
    </row>
    <row r="39" spans="1:13" ht="19.5" customHeight="1" thickBot="1" x14ac:dyDescent="0.8">
      <c r="A39" s="5"/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3" t="s">
        <v>74</v>
      </c>
    </row>
    <row r="40" spans="1:13" ht="19.5" customHeight="1" thickTop="1" x14ac:dyDescent="0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</sheetData>
  <hyperlinks>
    <hyperlink ref="C38" r:id="rId1" xr:uid="{8B99CF87-1C80-4E73-9DF3-8856BA24F94E}"/>
    <hyperlink ref="C16" location="Comps!A1" tooltip="Comparable Company Analysis (Comps)" display="Comparable Company Analysis (Comps)" xr:uid="{8A6D3109-FBDD-4F0C-8018-FE7C4FD1F783}"/>
    <hyperlink ref="C17" location="Precedents!A1" tooltip="Precedent Transactions" display="Precedent Transactions" xr:uid="{C96468E4-F8DB-4D52-A75D-FEA1825F1794}"/>
    <hyperlink ref="C18" location="'Summary - Football Field'!A1" tooltip="Football Field Chart" display="Football Field Chart" xr:uid="{869A6F95-0870-46D9-9804-229AE6F7713A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15"/>
  <sheetViews>
    <sheetView showGridLines="0" zoomScale="110" zoomScaleNormal="110" zoomScaleSheetLayoutView="95" workbookViewId="0">
      <pane ySplit="1" topLeftCell="A2" activePane="bottomLeft" state="frozen"/>
      <selection pane="bottomLeft"/>
    </sheetView>
  </sheetViews>
  <sheetFormatPr defaultColWidth="9.21875" defaultRowHeight="14.4" outlineLevelCol="1" x14ac:dyDescent="0.65"/>
  <cols>
    <col min="1" max="1" width="9.21875" style="40"/>
    <col min="2" max="2" width="20.77734375" style="40" customWidth="1"/>
    <col min="3" max="3" width="9.21875" style="40"/>
    <col min="4" max="4" width="9.77734375" style="40" customWidth="1" outlineLevel="1"/>
    <col min="5" max="5" width="12" style="40" customWidth="1"/>
    <col min="6" max="6" width="12" style="40" customWidth="1" outlineLevel="1"/>
    <col min="7" max="7" width="10.77734375" style="40" customWidth="1"/>
    <col min="8" max="8" width="2" style="40" customWidth="1"/>
    <col min="9" max="9" width="9.21875" style="40"/>
    <col min="10" max="10" width="9.77734375" style="40" customWidth="1"/>
    <col min="11" max="11" width="10" style="40" customWidth="1"/>
    <col min="12" max="12" width="2" style="40" customWidth="1"/>
    <col min="13" max="13" width="9.44140625" style="40" customWidth="1"/>
    <col min="14" max="14" width="11.77734375" style="40" customWidth="1"/>
    <col min="15" max="15" width="11" style="40" customWidth="1"/>
    <col min="16" max="16" width="1" style="40" customWidth="1"/>
    <col min="17" max="16384" width="9.21875" style="40"/>
  </cols>
  <sheetData>
    <row r="1" spans="2:16" s="1" customFormat="1" ht="55" customHeight="1" x14ac:dyDescent="0.8">
      <c r="B1" s="34"/>
      <c r="C1" s="35"/>
      <c r="D1" s="35"/>
      <c r="E1" s="36"/>
      <c r="F1" s="36"/>
      <c r="G1" s="36"/>
      <c r="H1" s="38"/>
      <c r="I1" s="38"/>
      <c r="J1" s="38"/>
      <c r="K1" s="38"/>
      <c r="L1" s="38"/>
      <c r="M1" s="38"/>
      <c r="N1" s="38"/>
      <c r="O1" s="38"/>
    </row>
    <row r="2" spans="2:16" s="1" customFormat="1" ht="14.1" x14ac:dyDescent="0.5"/>
    <row r="3" spans="2:16" s="1" customFormat="1" ht="20.399999999999999" x14ac:dyDescent="0.5">
      <c r="B3" s="39" t="s">
        <v>75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5" spans="2:16" ht="21" customHeight="1" x14ac:dyDescent="0.65">
      <c r="B5" s="45"/>
      <c r="C5" s="46" t="s">
        <v>17</v>
      </c>
      <c r="D5" s="46"/>
      <c r="E5" s="47"/>
      <c r="F5" s="47"/>
      <c r="G5" s="47"/>
      <c r="H5" s="45"/>
      <c r="I5" s="46" t="s">
        <v>18</v>
      </c>
      <c r="J5" s="47"/>
      <c r="K5" s="46"/>
      <c r="L5" s="45"/>
      <c r="M5" s="46" t="s">
        <v>19</v>
      </c>
      <c r="N5" s="47"/>
      <c r="O5" s="46"/>
      <c r="P5" s="76"/>
    </row>
    <row r="6" spans="2:16" ht="16.5" customHeight="1" x14ac:dyDescent="0.65">
      <c r="B6" s="48" t="s">
        <v>0</v>
      </c>
      <c r="C6" s="49" t="s">
        <v>20</v>
      </c>
      <c r="D6" s="49" t="s">
        <v>21</v>
      </c>
      <c r="E6" s="49" t="s">
        <v>22</v>
      </c>
      <c r="F6" s="49" t="s">
        <v>23</v>
      </c>
      <c r="G6" s="49" t="s">
        <v>24</v>
      </c>
      <c r="H6" s="50"/>
      <c r="I6" s="49" t="s">
        <v>25</v>
      </c>
      <c r="J6" s="49" t="s">
        <v>26</v>
      </c>
      <c r="K6" s="49" t="s">
        <v>28</v>
      </c>
      <c r="L6" s="51"/>
      <c r="M6" s="49" t="s">
        <v>4</v>
      </c>
      <c r="N6" s="49" t="s">
        <v>5</v>
      </c>
      <c r="O6" s="49" t="s">
        <v>29</v>
      </c>
      <c r="P6" s="77"/>
    </row>
    <row r="7" spans="2:16" ht="14.25" customHeight="1" thickBot="1" x14ac:dyDescent="0.7">
      <c r="B7" s="55"/>
      <c r="C7" s="56" t="s">
        <v>30</v>
      </c>
      <c r="D7" s="57" t="s">
        <v>76</v>
      </c>
      <c r="E7" s="56" t="s">
        <v>77</v>
      </c>
      <c r="F7" s="56"/>
      <c r="G7" s="56" t="s">
        <v>77</v>
      </c>
      <c r="H7" s="58"/>
      <c r="I7" s="56" t="s">
        <v>77</v>
      </c>
      <c r="J7" s="56" t="s">
        <v>77</v>
      </c>
      <c r="K7" s="56" t="s">
        <v>77</v>
      </c>
      <c r="L7" s="59"/>
      <c r="M7" s="56" t="s">
        <v>31</v>
      </c>
      <c r="N7" s="56" t="s">
        <v>31</v>
      </c>
      <c r="O7" s="56" t="s">
        <v>31</v>
      </c>
      <c r="P7" s="41"/>
    </row>
    <row r="8" spans="2:16" ht="21" customHeight="1" x14ac:dyDescent="0.65">
      <c r="B8" s="52" t="s">
        <v>35</v>
      </c>
      <c r="C8" s="53">
        <v>9.4499999999999993</v>
      </c>
      <c r="D8" s="64">
        <v>100</v>
      </c>
      <c r="E8" s="66">
        <f>+C8*D8</f>
        <v>944.99999999999989</v>
      </c>
      <c r="F8" s="68">
        <v>125</v>
      </c>
      <c r="G8" s="66">
        <f>+E8+F8</f>
        <v>1070</v>
      </c>
      <c r="H8" s="54"/>
      <c r="I8" s="68">
        <v>267.5</v>
      </c>
      <c r="J8" s="68">
        <v>75.886524822695037</v>
      </c>
      <c r="K8" s="68">
        <v>46.929824561403507</v>
      </c>
      <c r="L8" s="52"/>
      <c r="M8" s="70">
        <f t="shared" ref="M8" si="0">+$G8/I8</f>
        <v>4</v>
      </c>
      <c r="N8" s="70">
        <f t="shared" ref="N8:O8" si="1">+$G8/J8</f>
        <v>14.1</v>
      </c>
      <c r="O8" s="70">
        <f t="shared" si="1"/>
        <v>22.8</v>
      </c>
    </row>
    <row r="9" spans="2:16" ht="21" customHeight="1" x14ac:dyDescent="0.65">
      <c r="B9" s="42" t="s">
        <v>36</v>
      </c>
      <c r="C9" s="43">
        <v>5.68</v>
      </c>
      <c r="D9" s="65">
        <v>1250</v>
      </c>
      <c r="E9" s="67">
        <f t="shared" ref="E9:E12" si="2">+C9*D9</f>
        <v>7100</v>
      </c>
      <c r="F9" s="69">
        <v>2000</v>
      </c>
      <c r="G9" s="67">
        <f t="shared" ref="G9:G12" si="3">+E9+F9</f>
        <v>9100</v>
      </c>
      <c r="H9" s="44"/>
      <c r="I9" s="69">
        <v>4136.363636363636</v>
      </c>
      <c r="J9" s="69">
        <v>777.77777777777783</v>
      </c>
      <c r="K9" s="69">
        <v>411.76470588235293</v>
      </c>
      <c r="L9" s="42"/>
      <c r="M9" s="71">
        <f t="shared" ref="M9:M12" si="4">+$G9/I9</f>
        <v>2.2000000000000002</v>
      </c>
      <c r="N9" s="71">
        <f t="shared" ref="N9:N12" si="5">+$G9/J9</f>
        <v>11.7</v>
      </c>
      <c r="O9" s="71">
        <f t="shared" ref="O9:O12" si="6">+$G9/K9</f>
        <v>22.1</v>
      </c>
    </row>
    <row r="10" spans="2:16" ht="21" customHeight="1" x14ac:dyDescent="0.65">
      <c r="B10" s="42" t="s">
        <v>37</v>
      </c>
      <c r="C10" s="43">
        <v>18.11</v>
      </c>
      <c r="D10" s="65">
        <v>50</v>
      </c>
      <c r="E10" s="67">
        <f t="shared" si="2"/>
        <v>905.5</v>
      </c>
      <c r="F10" s="69">
        <v>25</v>
      </c>
      <c r="G10" s="67">
        <f t="shared" si="3"/>
        <v>930.5</v>
      </c>
      <c r="H10" s="44"/>
      <c r="I10" s="69">
        <v>443.09523809523807</v>
      </c>
      <c r="J10" s="69">
        <v>95.927835051546396</v>
      </c>
      <c r="K10" s="69">
        <v>55.718562874251496</v>
      </c>
      <c r="L10" s="42"/>
      <c r="M10" s="71">
        <f t="shared" si="4"/>
        <v>2.1</v>
      </c>
      <c r="N10" s="71">
        <f t="shared" si="5"/>
        <v>9.6999999999999993</v>
      </c>
      <c r="O10" s="71">
        <f t="shared" si="6"/>
        <v>16.7</v>
      </c>
    </row>
    <row r="11" spans="2:16" ht="21" customHeight="1" x14ac:dyDescent="0.65">
      <c r="B11" s="42" t="s">
        <v>38</v>
      </c>
      <c r="C11" s="43">
        <v>12.27</v>
      </c>
      <c r="D11" s="65">
        <v>630</v>
      </c>
      <c r="E11" s="67">
        <f t="shared" si="2"/>
        <v>7730.0999999999995</v>
      </c>
      <c r="F11" s="69">
        <v>350</v>
      </c>
      <c r="G11" s="67">
        <f t="shared" si="3"/>
        <v>8080.0999999999995</v>
      </c>
      <c r="H11" s="44"/>
      <c r="I11" s="69">
        <v>1949.4897959183672</v>
      </c>
      <c r="J11" s="69">
        <v>527.76243093922653</v>
      </c>
      <c r="K11" s="69">
        <v>293.92307692307691</v>
      </c>
      <c r="L11" s="42"/>
      <c r="M11" s="71">
        <f t="shared" si="4"/>
        <v>4.1447254645380793</v>
      </c>
      <c r="N11" s="71">
        <f t="shared" si="5"/>
        <v>15.310108348599842</v>
      </c>
      <c r="O11" s="71">
        <f t="shared" si="6"/>
        <v>27.490526040303585</v>
      </c>
    </row>
    <row r="12" spans="2:16" ht="21" customHeight="1" x14ac:dyDescent="0.65">
      <c r="B12" s="42" t="s">
        <v>34</v>
      </c>
      <c r="C12" s="43">
        <v>9.0299999999999994</v>
      </c>
      <c r="D12" s="65">
        <v>1500</v>
      </c>
      <c r="E12" s="67">
        <f t="shared" si="2"/>
        <v>13544.999999999998</v>
      </c>
      <c r="F12" s="69">
        <v>0</v>
      </c>
      <c r="G12" s="67">
        <f t="shared" si="3"/>
        <v>13544.999999999998</v>
      </c>
      <c r="H12" s="44"/>
      <c r="I12" s="69">
        <v>6622</v>
      </c>
      <c r="J12" s="69">
        <v>794.64</v>
      </c>
      <c r="K12" s="69">
        <v>422.68085106382978</v>
      </c>
      <c r="L12" s="42"/>
      <c r="M12" s="71">
        <f t="shared" si="4"/>
        <v>2.045454545454545</v>
      </c>
      <c r="N12" s="71">
        <f t="shared" si="5"/>
        <v>17.045454545454543</v>
      </c>
      <c r="O12" s="71">
        <f t="shared" si="6"/>
        <v>32.04545454545454</v>
      </c>
    </row>
    <row r="13" spans="2:16" ht="16.5" customHeight="1" x14ac:dyDescent="0.65"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</row>
    <row r="14" spans="2:16" ht="21" customHeight="1" x14ac:dyDescent="0.65">
      <c r="B14" s="62" t="s">
        <v>7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72">
        <f>AVERAGE(M8:M12)</f>
        <v>2.8980360019985252</v>
      </c>
      <c r="N14" s="72">
        <f>AVERAGE(N8:N12)</f>
        <v>13.571112578810878</v>
      </c>
      <c r="O14" s="73">
        <f>AVERAGE(O8:O12)</f>
        <v>24.227196117151625</v>
      </c>
    </row>
    <row r="15" spans="2:16" ht="21" customHeight="1" x14ac:dyDescent="0.65">
      <c r="B15" s="63" t="s">
        <v>8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74">
        <f>MEDIAN(M8:M12)</f>
        <v>2.2000000000000002</v>
      </c>
      <c r="N15" s="74">
        <f>MEDIAN(N8:N12)</f>
        <v>14.1</v>
      </c>
      <c r="O15" s="75">
        <f>MEDIAN(O8:O12)</f>
        <v>22.8</v>
      </c>
    </row>
  </sheetData>
  <printOptions horizontalCentered="1"/>
  <pageMargins left="0.7" right="0.7" top="0.75" bottom="0.75" header="0.3" footer="0.3"/>
  <pageSetup scale="89" orientation="landscape" horizontalDpi="300" verticalDpi="300" r:id="rId1"/>
  <colBreaks count="1" manualBreakCount="1">
    <brk id="15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/>
  </sheetPr>
  <dimension ref="B1:L23"/>
  <sheetViews>
    <sheetView showGridLines="0" zoomScale="110" zoomScaleNormal="110" workbookViewId="0">
      <pane ySplit="1" topLeftCell="A2" activePane="bottomLeft" state="frozen"/>
      <selection pane="bottomLeft"/>
    </sheetView>
  </sheetViews>
  <sheetFormatPr defaultColWidth="8.77734375" defaultRowHeight="14.4" x14ac:dyDescent="0.65"/>
  <cols>
    <col min="1" max="1" width="8.77734375" style="78"/>
    <col min="2" max="2" width="13.77734375" style="78" customWidth="1"/>
    <col min="3" max="3" width="18.5546875" style="78" customWidth="1"/>
    <col min="4" max="4" width="13.21875" style="78" customWidth="1"/>
    <col min="5" max="5" width="4.44140625" style="78" customWidth="1"/>
    <col min="6" max="6" width="22.21875" style="78" customWidth="1"/>
    <col min="7" max="9" width="12.21875" style="78" customWidth="1"/>
    <col min="10" max="16384" width="8.77734375" style="78"/>
  </cols>
  <sheetData>
    <row r="1" spans="2:12" s="1" customFormat="1" ht="55" customHeight="1" x14ac:dyDescent="0.8">
      <c r="B1" s="34"/>
      <c r="C1" s="35"/>
      <c r="D1" s="35"/>
      <c r="E1" s="36"/>
      <c r="F1" s="36"/>
      <c r="G1" s="36"/>
      <c r="H1" s="38"/>
      <c r="I1" s="38"/>
      <c r="J1" s="37"/>
      <c r="K1" s="37"/>
      <c r="L1" s="37"/>
    </row>
    <row r="2" spans="2:12" s="2" customFormat="1" ht="15.6" customHeight="1" x14ac:dyDescent="0.5"/>
    <row r="3" spans="2:12" s="2" customFormat="1" ht="15.6" customHeight="1" x14ac:dyDescent="0.5">
      <c r="B3" s="39" t="s">
        <v>78</v>
      </c>
      <c r="C3" s="39"/>
      <c r="D3" s="39"/>
      <c r="E3" s="39"/>
      <c r="F3" s="39"/>
      <c r="G3" s="39"/>
      <c r="H3" s="39"/>
      <c r="I3" s="39"/>
    </row>
    <row r="4" spans="2:12" ht="15.6" customHeight="1" x14ac:dyDescent="0.65"/>
    <row r="5" spans="2:12" ht="17.55" customHeight="1" x14ac:dyDescent="0.65">
      <c r="B5" s="79"/>
      <c r="C5" s="79"/>
      <c r="D5" s="80" t="s">
        <v>32</v>
      </c>
      <c r="E5" s="79"/>
      <c r="F5" s="79"/>
      <c r="G5" s="93" t="s">
        <v>3</v>
      </c>
      <c r="H5" s="93"/>
      <c r="I5" s="93"/>
    </row>
    <row r="6" spans="2:12" ht="14.7" thickBot="1" x14ac:dyDescent="0.7">
      <c r="B6" s="90" t="s">
        <v>1</v>
      </c>
      <c r="C6" s="91" t="s">
        <v>2</v>
      </c>
      <c r="D6" s="92" t="s">
        <v>33</v>
      </c>
      <c r="E6" s="92"/>
      <c r="F6" s="91" t="s">
        <v>79</v>
      </c>
      <c r="G6" s="94" t="s">
        <v>4</v>
      </c>
      <c r="H6" s="94" t="s">
        <v>5</v>
      </c>
      <c r="I6" s="94" t="s">
        <v>6</v>
      </c>
    </row>
    <row r="7" spans="2:12" ht="18" customHeight="1" x14ac:dyDescent="0.65">
      <c r="B7" s="86">
        <v>42759</v>
      </c>
      <c r="C7" s="52" t="s">
        <v>40</v>
      </c>
      <c r="D7" s="87">
        <v>2350</v>
      </c>
      <c r="E7" s="88"/>
      <c r="F7" s="89" t="s">
        <v>38</v>
      </c>
      <c r="G7" s="95">
        <v>1.9</v>
      </c>
      <c r="H7" s="95">
        <v>9.4</v>
      </c>
      <c r="I7" s="95">
        <v>11.21</v>
      </c>
    </row>
    <row r="8" spans="2:12" ht="18" customHeight="1" x14ac:dyDescent="0.65">
      <c r="B8" s="81">
        <v>42479</v>
      </c>
      <c r="C8" s="42" t="s">
        <v>41</v>
      </c>
      <c r="D8" s="82">
        <v>6500</v>
      </c>
      <c r="E8" s="83"/>
      <c r="F8" s="42" t="s">
        <v>34</v>
      </c>
      <c r="G8" s="96">
        <v>1.4</v>
      </c>
      <c r="H8" s="96">
        <v>8.0399999999999991</v>
      </c>
      <c r="I8" s="96">
        <v>12.63</v>
      </c>
    </row>
    <row r="9" spans="2:12" ht="18" customHeight="1" x14ac:dyDescent="0.65">
      <c r="B9" s="81">
        <v>41748</v>
      </c>
      <c r="C9" s="42" t="s">
        <v>42</v>
      </c>
      <c r="D9" s="82">
        <v>2150</v>
      </c>
      <c r="E9" s="83"/>
      <c r="F9" s="42" t="s">
        <v>39</v>
      </c>
      <c r="G9" s="96">
        <v>1.27</v>
      </c>
      <c r="H9" s="96">
        <v>8.65</v>
      </c>
      <c r="I9" s="96">
        <v>12.08</v>
      </c>
    </row>
    <row r="10" spans="2:12" ht="18" customHeight="1" x14ac:dyDescent="0.65">
      <c r="B10" s="81">
        <v>41950</v>
      </c>
      <c r="C10" s="42" t="s">
        <v>43</v>
      </c>
      <c r="D10" s="82">
        <v>450</v>
      </c>
      <c r="E10" s="83"/>
      <c r="F10" s="42" t="s">
        <v>36</v>
      </c>
      <c r="G10" s="96">
        <v>2.29</v>
      </c>
      <c r="H10" s="96">
        <v>11.06</v>
      </c>
      <c r="I10" s="96">
        <v>13.59</v>
      </c>
    </row>
    <row r="11" spans="2:12" ht="18" customHeight="1" x14ac:dyDescent="0.65">
      <c r="B11" s="81">
        <v>41214</v>
      </c>
      <c r="C11" s="42" t="s">
        <v>44</v>
      </c>
      <c r="D11" s="82">
        <v>325</v>
      </c>
      <c r="E11" s="83"/>
      <c r="F11" s="42" t="s">
        <v>37</v>
      </c>
      <c r="G11" s="96">
        <v>5.09</v>
      </c>
      <c r="H11" s="96">
        <v>18.75</v>
      </c>
      <c r="I11" s="96">
        <v>21.53</v>
      </c>
    </row>
    <row r="12" spans="2:12" ht="18" customHeight="1" x14ac:dyDescent="0.65">
      <c r="B12" s="81">
        <v>40823</v>
      </c>
      <c r="C12" s="84" t="s">
        <v>45</v>
      </c>
      <c r="D12" s="82">
        <v>150</v>
      </c>
      <c r="E12" s="83"/>
      <c r="F12" s="42" t="s">
        <v>35</v>
      </c>
      <c r="G12" s="96">
        <v>2.1</v>
      </c>
      <c r="H12" s="96">
        <v>9.3000000000000007</v>
      </c>
      <c r="I12" s="96">
        <v>13.2</v>
      </c>
    </row>
    <row r="13" spans="2:12" ht="18" customHeight="1" x14ac:dyDescent="0.65">
      <c r="B13" s="85"/>
      <c r="C13" s="85"/>
      <c r="D13" s="85"/>
      <c r="E13" s="85"/>
      <c r="F13" s="85"/>
      <c r="G13" s="97"/>
      <c r="H13" s="97"/>
      <c r="I13" s="97"/>
    </row>
    <row r="14" spans="2:12" ht="18" customHeight="1" x14ac:dyDescent="0.65">
      <c r="B14" s="102" t="s">
        <v>7</v>
      </c>
      <c r="C14" s="98"/>
      <c r="D14" s="98"/>
      <c r="E14" s="98"/>
      <c r="F14" s="98"/>
      <c r="G14" s="99">
        <f>AVERAGE(G7:G12)</f>
        <v>2.3416666666666663</v>
      </c>
      <c r="H14" s="99">
        <f t="shared" ref="H14:I14" si="0">AVERAGE(H7:H12)</f>
        <v>10.866666666666667</v>
      </c>
      <c r="I14" s="104">
        <f t="shared" si="0"/>
        <v>14.040000000000001</v>
      </c>
    </row>
    <row r="15" spans="2:12" ht="18" customHeight="1" x14ac:dyDescent="0.65">
      <c r="B15" s="103" t="s">
        <v>8</v>
      </c>
      <c r="C15" s="100"/>
      <c r="D15" s="100"/>
      <c r="E15" s="100"/>
      <c r="F15" s="100"/>
      <c r="G15" s="101">
        <f>MEDIAN(G7:G12)</f>
        <v>2</v>
      </c>
      <c r="H15" s="101">
        <f t="shared" ref="H15:I15" si="1">MEDIAN(H7:H12)</f>
        <v>9.3500000000000014</v>
      </c>
      <c r="I15" s="105">
        <f t="shared" si="1"/>
        <v>12.914999999999999</v>
      </c>
    </row>
    <row r="16" spans="2:12" ht="15.6" customHeight="1" x14ac:dyDescent="0.65">
      <c r="B16" s="85"/>
      <c r="C16" s="85"/>
      <c r="D16" s="85"/>
      <c r="E16" s="85"/>
      <c r="F16" s="85"/>
      <c r="G16" s="85"/>
      <c r="H16" s="85"/>
      <c r="I16" s="85"/>
    </row>
    <row r="17" spans="2:9" ht="15.6" customHeight="1" x14ac:dyDescent="0.65">
      <c r="B17" s="85"/>
      <c r="C17" s="85"/>
      <c r="D17" s="85"/>
      <c r="E17" s="85"/>
      <c r="F17" s="85"/>
      <c r="G17" s="85"/>
      <c r="H17" s="85"/>
      <c r="I17" s="85"/>
    </row>
    <row r="18" spans="2:9" ht="15.6" customHeight="1" x14ac:dyDescent="0.65">
      <c r="B18" s="85"/>
      <c r="C18" s="85"/>
      <c r="D18" s="85"/>
      <c r="E18" s="85"/>
      <c r="F18" s="85"/>
      <c r="G18" s="85"/>
      <c r="H18" s="85"/>
      <c r="I18" s="85"/>
    </row>
    <row r="19" spans="2:9" ht="15.6" customHeight="1" x14ac:dyDescent="0.65">
      <c r="B19" s="85"/>
      <c r="C19" s="42"/>
      <c r="D19" s="85"/>
      <c r="E19" s="85"/>
      <c r="F19" s="85"/>
      <c r="G19" s="85"/>
      <c r="H19" s="85"/>
      <c r="I19" s="85"/>
    </row>
    <row r="20" spans="2:9" ht="15.6" customHeight="1" x14ac:dyDescent="0.65">
      <c r="B20" s="85"/>
      <c r="C20" s="42"/>
      <c r="D20" s="85"/>
      <c r="E20" s="85"/>
      <c r="F20" s="85"/>
      <c r="G20" s="85"/>
      <c r="H20" s="85"/>
      <c r="I20" s="85"/>
    </row>
    <row r="21" spans="2:9" ht="15.6" customHeight="1" x14ac:dyDescent="0.65">
      <c r="C21" s="42"/>
    </row>
    <row r="22" spans="2:9" ht="15.6" customHeight="1" x14ac:dyDescent="0.65">
      <c r="C22" s="42"/>
    </row>
    <row r="23" spans="2:9" x14ac:dyDescent="0.65">
      <c r="C23" s="42"/>
    </row>
  </sheetData>
  <printOptions horizontalCentered="1"/>
  <pageMargins left="0.2" right="0.2" top="0.5" bottom="0.5" header="0.5" footer="0.5"/>
  <pageSetup fitToWidth="0" fitToHeight="0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Q24"/>
  <sheetViews>
    <sheetView showGridLines="0" zoomScaleNormal="100" workbookViewId="0">
      <pane ySplit="1" topLeftCell="A2" activePane="bottomLeft" state="frozen"/>
      <selection pane="bottomLeft"/>
    </sheetView>
  </sheetViews>
  <sheetFormatPr defaultColWidth="9.21875" defaultRowHeight="14.4" x14ac:dyDescent="0.65"/>
  <cols>
    <col min="1" max="1" width="7.5546875" style="40" customWidth="1"/>
    <col min="2" max="7" width="11" style="40" customWidth="1"/>
    <col min="8" max="12" width="12.44140625" style="40" customWidth="1"/>
    <col min="13" max="21" width="11" style="40" customWidth="1"/>
    <col min="22" max="16384" width="9.21875" style="40"/>
  </cols>
  <sheetData>
    <row r="1" spans="2:17" s="1" customFormat="1" ht="55" customHeight="1" x14ac:dyDescent="0.8">
      <c r="B1" s="34"/>
      <c r="C1" s="35"/>
      <c r="D1" s="35"/>
      <c r="E1" s="36"/>
      <c r="F1" s="36"/>
      <c r="G1" s="36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2:17" s="1" customFormat="1" ht="14.1" x14ac:dyDescent="0.5">
      <c r="B2" s="4"/>
      <c r="F2" s="3"/>
    </row>
    <row r="3" spans="2:17" s="1" customFormat="1" ht="20.399999999999999" x14ac:dyDescent="0.5">
      <c r="B3" s="39" t="s">
        <v>13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</row>
    <row r="4" spans="2:17" x14ac:dyDescent="0.65">
      <c r="B4" s="106"/>
      <c r="F4" s="107"/>
    </row>
    <row r="5" spans="2:17" x14ac:dyDescent="0.65">
      <c r="B5" s="108" t="s">
        <v>57</v>
      </c>
      <c r="C5" s="108"/>
      <c r="D5" s="109" t="s">
        <v>13</v>
      </c>
      <c r="E5" s="108"/>
      <c r="F5" s="109" t="s">
        <v>24</v>
      </c>
      <c r="G5" s="109" t="s">
        <v>23</v>
      </c>
      <c r="H5" s="109" t="s">
        <v>47</v>
      </c>
      <c r="I5" s="109" t="s">
        <v>21</v>
      </c>
      <c r="J5" s="109" t="s">
        <v>52</v>
      </c>
      <c r="L5" s="110" t="s">
        <v>56</v>
      </c>
      <c r="M5" s="109"/>
      <c r="N5" s="109"/>
      <c r="O5" s="109"/>
      <c r="P5" s="109"/>
      <c r="Q5" s="109"/>
    </row>
    <row r="6" spans="2:17" x14ac:dyDescent="0.65">
      <c r="B6" s="40" t="s">
        <v>51</v>
      </c>
      <c r="D6" s="111">
        <f>Comps!M14</f>
        <v>2.8980360019985252</v>
      </c>
      <c r="F6" s="112">
        <f>$Q6*D6</f>
        <v>1159214.4007994102</v>
      </c>
      <c r="G6" s="112">
        <f>($N$8-$N$9)</f>
        <v>175000</v>
      </c>
      <c r="H6" s="112">
        <f>+F6-G6</f>
        <v>984214.40079941018</v>
      </c>
      <c r="I6" s="112">
        <f>$N$7</f>
        <v>20000</v>
      </c>
      <c r="J6" s="120">
        <f>H6/I6</f>
        <v>49.210720039970511</v>
      </c>
      <c r="L6" s="114" t="s">
        <v>46</v>
      </c>
      <c r="M6" s="114"/>
      <c r="N6" s="118">
        <v>25</v>
      </c>
      <c r="P6" s="40" t="s">
        <v>48</v>
      </c>
      <c r="Q6" s="119">
        <v>400000</v>
      </c>
    </row>
    <row r="7" spans="2:17" x14ac:dyDescent="0.65">
      <c r="B7" s="40" t="s">
        <v>5</v>
      </c>
      <c r="D7" s="111">
        <f>+Comps!N14</f>
        <v>13.571112578810878</v>
      </c>
      <c r="F7" s="112">
        <f>$Q7*D7</f>
        <v>814266.75472865265</v>
      </c>
      <c r="G7" s="112">
        <f>($N$8-$N$9)</f>
        <v>175000</v>
      </c>
      <c r="H7" s="112">
        <f>+F7-G7</f>
        <v>639266.75472865265</v>
      </c>
      <c r="I7" s="112">
        <f>$N$7</f>
        <v>20000</v>
      </c>
      <c r="J7" s="120">
        <f t="shared" ref="J7:J8" si="0">H7/I7</f>
        <v>31.963337736432631</v>
      </c>
      <c r="L7" s="114" t="s">
        <v>53</v>
      </c>
      <c r="M7" s="114"/>
      <c r="N7" s="119">
        <v>20000</v>
      </c>
      <c r="P7" s="40" t="s">
        <v>26</v>
      </c>
      <c r="Q7" s="119">
        <v>60000</v>
      </c>
    </row>
    <row r="8" spans="2:17" x14ac:dyDescent="0.65">
      <c r="B8" s="40" t="s">
        <v>29</v>
      </c>
      <c r="D8" s="111">
        <f>+Comps!O14</f>
        <v>24.227196117151625</v>
      </c>
      <c r="F8" s="112"/>
      <c r="G8" s="112"/>
      <c r="H8" s="112">
        <f>$Q9*D8</f>
        <v>484543.92234303249</v>
      </c>
      <c r="I8" s="112">
        <f>$N$7</f>
        <v>20000</v>
      </c>
      <c r="J8" s="120">
        <f t="shared" si="0"/>
        <v>24.227196117151625</v>
      </c>
      <c r="L8" s="114" t="s">
        <v>54</v>
      </c>
      <c r="M8" s="114"/>
      <c r="N8" s="119">
        <v>250000</v>
      </c>
      <c r="P8" s="40" t="s">
        <v>27</v>
      </c>
      <c r="Q8" s="119">
        <v>45000</v>
      </c>
    </row>
    <row r="9" spans="2:17" x14ac:dyDescent="0.65">
      <c r="D9" s="111"/>
      <c r="F9" s="112"/>
      <c r="G9" s="112"/>
      <c r="H9" s="112"/>
      <c r="I9" s="112"/>
      <c r="J9" s="113"/>
      <c r="L9" s="114" t="s">
        <v>55</v>
      </c>
      <c r="M9" s="114"/>
      <c r="N9" s="119">
        <v>75000</v>
      </c>
      <c r="P9" s="40" t="s">
        <v>28</v>
      </c>
      <c r="Q9" s="119">
        <v>20000</v>
      </c>
    </row>
    <row r="10" spans="2:17" x14ac:dyDescent="0.65">
      <c r="B10" s="40" t="s">
        <v>49</v>
      </c>
      <c r="D10" s="115"/>
      <c r="F10" s="112"/>
      <c r="G10" s="112"/>
      <c r="H10" s="112">
        <f>MIN(H6:H8)</f>
        <v>484543.92234303249</v>
      </c>
      <c r="I10" s="112">
        <f>$N$7</f>
        <v>20000</v>
      </c>
      <c r="J10" s="120">
        <f t="shared" ref="J10:J11" si="1">H10/I10</f>
        <v>24.227196117151625</v>
      </c>
      <c r="M10" s="112"/>
    </row>
    <row r="11" spans="2:17" x14ac:dyDescent="0.65">
      <c r="B11" s="40" t="s">
        <v>50</v>
      </c>
      <c r="D11" s="115"/>
      <c r="F11" s="112"/>
      <c r="G11" s="112"/>
      <c r="H11" s="112">
        <f>MAX(H6:H8)</f>
        <v>984214.40079941018</v>
      </c>
      <c r="I11" s="112">
        <f>$N$7</f>
        <v>20000</v>
      </c>
      <c r="J11" s="120">
        <f t="shared" si="1"/>
        <v>49.210720039970511</v>
      </c>
      <c r="M11" s="112"/>
    </row>
    <row r="12" spans="2:17" x14ac:dyDescent="0.65">
      <c r="D12" s="115"/>
      <c r="F12" s="112"/>
      <c r="G12" s="112"/>
      <c r="H12" s="112"/>
      <c r="I12" s="112"/>
      <c r="J12" s="113"/>
      <c r="M12" s="112"/>
    </row>
    <row r="13" spans="2:17" ht="20.399999999999999" x14ac:dyDescent="0.65">
      <c r="B13" s="39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2:17" x14ac:dyDescent="0.65">
      <c r="B14" s="106"/>
      <c r="D14" s="115"/>
      <c r="F14" s="112"/>
      <c r="G14" s="112"/>
      <c r="H14" s="112"/>
      <c r="I14" s="112"/>
      <c r="J14" s="113"/>
      <c r="M14" s="112"/>
    </row>
    <row r="15" spans="2:17" x14ac:dyDescent="0.65">
      <c r="B15" s="108" t="s">
        <v>57</v>
      </c>
      <c r="C15" s="108"/>
      <c r="D15" s="109" t="s">
        <v>12</v>
      </c>
      <c r="E15" s="108"/>
      <c r="F15" s="109" t="s">
        <v>24</v>
      </c>
      <c r="G15" s="109" t="s">
        <v>23</v>
      </c>
      <c r="H15" s="109" t="s">
        <v>47</v>
      </c>
      <c r="I15" s="109" t="s">
        <v>21</v>
      </c>
      <c r="J15" s="109" t="s">
        <v>52</v>
      </c>
      <c r="L15" s="110" t="s">
        <v>58</v>
      </c>
      <c r="M15" s="109"/>
      <c r="N15" s="109"/>
      <c r="O15" s="109"/>
      <c r="P15" s="109"/>
      <c r="Q15" s="109"/>
    </row>
    <row r="16" spans="2:17" x14ac:dyDescent="0.65">
      <c r="B16" s="40" t="s">
        <v>51</v>
      </c>
      <c r="D16" s="115">
        <f>Precedents!G14</f>
        <v>2.3416666666666663</v>
      </c>
      <c r="F16" s="112">
        <f>$Q6*D16</f>
        <v>936666.66666666651</v>
      </c>
      <c r="G16" s="112">
        <f>($N$8-$N$9)</f>
        <v>175000</v>
      </c>
      <c r="H16" s="112">
        <f t="shared" ref="H16:H18" si="2">+F16-G16</f>
        <v>761666.66666666651</v>
      </c>
      <c r="I16" s="112">
        <f>$N$7</f>
        <v>20000</v>
      </c>
      <c r="J16" s="120">
        <f>H16/I16</f>
        <v>38.083333333333329</v>
      </c>
      <c r="N16" s="116" t="s">
        <v>15</v>
      </c>
      <c r="O16" s="116" t="s">
        <v>16</v>
      </c>
      <c r="P16" s="116" t="s">
        <v>14</v>
      </c>
      <c r="Q16" s="116" t="s">
        <v>14</v>
      </c>
    </row>
    <row r="17" spans="2:17" x14ac:dyDescent="0.65">
      <c r="B17" s="40" t="s">
        <v>5</v>
      </c>
      <c r="D17" s="115">
        <f>+Precedents!H14</f>
        <v>10.866666666666667</v>
      </c>
      <c r="F17" s="112">
        <f>$Q7*D17</f>
        <v>652000</v>
      </c>
      <c r="G17" s="112">
        <f>($N$8-$N$9)</f>
        <v>175000</v>
      </c>
      <c r="H17" s="112">
        <f t="shared" si="2"/>
        <v>477000</v>
      </c>
      <c r="I17" s="112">
        <f>$N$7</f>
        <v>20000</v>
      </c>
      <c r="J17" s="120">
        <f t="shared" ref="J17:J18" si="3">H17/I17</f>
        <v>23.85</v>
      </c>
      <c r="L17" s="40" t="s">
        <v>13</v>
      </c>
      <c r="N17" s="120">
        <f>J10</f>
        <v>24.227196117151625</v>
      </c>
      <c r="O17" s="120">
        <f>J10</f>
        <v>24.227196117151625</v>
      </c>
      <c r="P17" s="120">
        <f>J11</f>
        <v>49.210720039970511</v>
      </c>
      <c r="Q17" s="120">
        <f>J11</f>
        <v>49.210720039970511</v>
      </c>
    </row>
    <row r="18" spans="2:17" x14ac:dyDescent="0.65">
      <c r="B18" s="40" t="s">
        <v>6</v>
      </c>
      <c r="D18" s="115">
        <f>+Precedents!I14</f>
        <v>14.040000000000001</v>
      </c>
      <c r="F18" s="112">
        <f>$Q8*D18</f>
        <v>631800</v>
      </c>
      <c r="G18" s="112">
        <f>($N$8-$N$9)</f>
        <v>175000</v>
      </c>
      <c r="H18" s="112">
        <f t="shared" si="2"/>
        <v>456800</v>
      </c>
      <c r="I18" s="112">
        <f>$N$7</f>
        <v>20000</v>
      </c>
      <c r="J18" s="120">
        <f t="shared" si="3"/>
        <v>22.84</v>
      </c>
      <c r="L18" s="40" t="s">
        <v>12</v>
      </c>
      <c r="N18" s="120">
        <f>J20</f>
        <v>22.84</v>
      </c>
      <c r="O18" s="120">
        <f>J20</f>
        <v>22.84</v>
      </c>
      <c r="P18" s="120">
        <f>J21</f>
        <v>38.083333333333329</v>
      </c>
      <c r="Q18" s="120">
        <f>J21</f>
        <v>38.083333333333329</v>
      </c>
    </row>
    <row r="19" spans="2:17" x14ac:dyDescent="0.65">
      <c r="D19" s="115"/>
      <c r="F19" s="112"/>
      <c r="G19" s="112"/>
      <c r="H19" s="112"/>
      <c r="I19" s="112"/>
      <c r="J19" s="113"/>
      <c r="L19" s="40" t="s">
        <v>11</v>
      </c>
      <c r="N19" s="121">
        <v>28</v>
      </c>
      <c r="O19" s="121">
        <v>28</v>
      </c>
      <c r="P19" s="121">
        <v>36</v>
      </c>
      <c r="Q19" s="121">
        <v>36</v>
      </c>
    </row>
    <row r="20" spans="2:17" x14ac:dyDescent="0.65">
      <c r="B20" s="40" t="s">
        <v>49</v>
      </c>
      <c r="D20" s="115"/>
      <c r="F20" s="112"/>
      <c r="G20" s="112"/>
      <c r="H20" s="112">
        <f>MIN(H16:H18)</f>
        <v>456800</v>
      </c>
      <c r="I20" s="112">
        <f>$N$7</f>
        <v>20000</v>
      </c>
      <c r="J20" s="120">
        <f t="shared" ref="J20:J21" si="4">H20/I20</f>
        <v>22.84</v>
      </c>
      <c r="L20" s="40" t="s">
        <v>10</v>
      </c>
      <c r="N20" s="121">
        <v>36</v>
      </c>
      <c r="O20" s="121">
        <v>36</v>
      </c>
      <c r="P20" s="121">
        <v>44</v>
      </c>
      <c r="Q20" s="121">
        <v>44</v>
      </c>
    </row>
    <row r="21" spans="2:17" x14ac:dyDescent="0.65">
      <c r="B21" s="40" t="s">
        <v>50</v>
      </c>
      <c r="F21" s="112"/>
      <c r="G21" s="112"/>
      <c r="H21" s="112">
        <f>MAX(H16:H18)</f>
        <v>761666.66666666651</v>
      </c>
      <c r="I21" s="112">
        <f>$N$7</f>
        <v>20000</v>
      </c>
      <c r="J21" s="120">
        <f t="shared" si="4"/>
        <v>38.083333333333329</v>
      </c>
      <c r="L21" s="40" t="s">
        <v>9</v>
      </c>
      <c r="N21" s="121">
        <v>22</v>
      </c>
      <c r="O21" s="121">
        <v>22</v>
      </c>
      <c r="P21" s="121">
        <v>30</v>
      </c>
      <c r="Q21" s="121">
        <v>30</v>
      </c>
    </row>
    <row r="22" spans="2:17" x14ac:dyDescent="0.65">
      <c r="H22" s="112"/>
      <c r="I22" s="112"/>
      <c r="J22" s="112"/>
      <c r="K22" s="112"/>
      <c r="L22" s="112"/>
      <c r="M22" s="112"/>
    </row>
    <row r="23" spans="2:17" x14ac:dyDescent="0.65">
      <c r="H23" s="117"/>
      <c r="I23" s="117"/>
      <c r="J23" s="117"/>
    </row>
    <row r="24" spans="2:17" ht="20.399999999999999" x14ac:dyDescent="0.65">
      <c r="B24" s="39" t="s">
        <v>59</v>
      </c>
      <c r="C24" s="39"/>
      <c r="D24" s="39"/>
      <c r="E24" s="39"/>
      <c r="F24" s="39"/>
      <c r="G24" s="39"/>
      <c r="H24" s="39"/>
      <c r="I24" s="39"/>
      <c r="J24" s="39"/>
    </row>
  </sheetData>
  <printOptions horizontalCentered="1"/>
  <pageMargins left="0.25" right="0.25" top="0.25" bottom="0.25" header="0.3" footer="0.3"/>
  <pageSetup scale="7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Cover Page</vt:lpstr>
      <vt:lpstr>Comps</vt:lpstr>
      <vt:lpstr>Precedents</vt:lpstr>
      <vt:lpstr>Summary - Football Field</vt:lpstr>
      <vt:lpstr>Comps!Print_Area</vt:lpstr>
      <vt:lpstr>Precedents!Print_Area</vt:lpstr>
      <vt:lpstr>'Summary - Football Field'!Print_Area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2023-04-14T21:29:25Z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