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n_meter_atm90e36. " sheetId="1" state="visible" r:id="rId2"/>
  </sheets>
  <definedNames>
    <definedName function="false" hidden="false" name="BoardQty" vbProcedure="false">'din_meter_atm90e36. '!$G$1</definedName>
    <definedName function="false" hidden="false" name="digikey_part_data" vbProcedure="false">'din_meter_atm90e36. '!$H$5:$L$15</definedName>
    <definedName function="false" hidden="false" name="farnell_part_data" vbProcedure="false">'din_meter_atm90e36. '!$M$5:$Q$15</definedName>
    <definedName function="false" hidden="false" name="global_part_data" vbProcedure="false">'din_meter_atm90e36. '!$A$5:$G$15</definedName>
    <definedName function="false" hidden="false" name="mouser_part_data" vbProcedure="false">'din_meter_atm90e36. '!$R$5:$V$15</definedName>
    <definedName function="false" hidden="false" name="newark_part_data" vbProcedure="false">'din_meter_atm90e36. '!$W$5:$AA$15</definedName>
    <definedName function="false" hidden="false" name="rs_part_data" vbProcedure="false">'din_meter_atm90e36. '!$AB$5:$AF$15</definedName>
    <definedName function="false" hidden="false" name="tme_part_data" vbProcedure="false">'din_meter_atm90e36. '!$AG$5:$AK$15</definedName>
    <definedName function="false" hidden="false" name="TotalCost" vbProcedure="false">'din_meter_atm90e36. '!$G$3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board(s).
Gray -&gt; Not manf# codes.
Red -&gt; No parts available.
Orange -&gt; Parts available, but not enough.
Yellow -&gt; Enough parts available, but haven't purchased enough.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H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I17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J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$0.07      $0.65
   100   $0.03      $2.92
   500   $0.02     $10.41
  1000   $0.02     $16.37
  2500   $0.01     $37.20
  5000   $0.01     $68.45
 10000   $0.01    $108.60
 20000   $0.01    $206.80
 30000   $0.01    $294.60</t>
        </r>
      </text>
    </comment>
    <comment ref="J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$0.21      $0.21
    10   $0.15      $1.46
   100   $0.07      $6.88
   500   $0.05     $24.12
  1000   $0.04     $39.94
  4000   $0.03    $118.24
  8000   $0.03    $220.00
 12000   $0.03    $313.56</t>
        </r>
      </text>
    </comment>
    <comment ref="J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$0.06      $0.55
   100   $0.02      $2.46
   500   $0.02      $8.79
  1000   $0.01     $13.82
  2500   $0.01     $31.40
  5000   $0.01     $57.80
 10000   $0.01     $91.80</t>
        </r>
      </text>
    </comment>
    <comment ref="J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$3.33      $3.33
    25   $3.04     $76.06
   100   $2.93    $292.83
  1000   $2.93   $2928.25</t>
        </r>
      </text>
    </comment>
    <comment ref="J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$1.16      $1.16
    10   $1.02     $10.20
   100   $0.88     $88.00
   500   $0.72    $360.00
  1000   $0.64    $640.00
  5000   $0.56   $2800.00
 10000   $0.53   $5320.00</t>
        </r>
      </text>
    </comment>
    <comment ref="J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$0.08      $0.83
    25   $0.07      $1.86
    50   $0.05      $2.72
   100   $0.05      $4.70
   250   $0.04      $9.28
   500   $0.03     $15.68
  1000   $0.03     $26.40
  5000   $0.02    $117.55
 10000   $0.02    $210.00
 20000   $0.02    $390.00
 30000   $0.02    $578.40
 50000   $0.02    $937.50</t>
        </r>
      </text>
    </comment>
    <comment ref="J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$0.07      $0.74
   100   $0.03      $2.85
  1000   $0.01     $12.54
  2500   $0.01     $27.07
  5000   $0.01     $48.45
 10000   $0.01     $85.60
 30000   $0.01    $225.60
 50000   $0.01    $358.00</t>
        </r>
      </text>
    </comment>
    <comment ref="J1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$0.03      $0.25
   100   $0.01      $1.01
  1000   $0.00      $4.52
  2500   $0.00      $9.80
  5000   $0.00     $16.20
 10000   $0.00     $25.60
 30000   $0.00     $67.50
 50000   $0.00    $103.00
100000   $0.00    $204.00</t>
        </r>
      </text>
    </comment>
    <comment ref="J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$0.73      $0.73
    10   $0.60      $6.05
    50   $0.54     $27.23
   100   $0.48     $48.40
   500   $0.46    $229.90
  1000   $0.35    $352.00
  3000   $0.33    $990.00
  5000   $0.32   $1595.00
 10000   $0.31   $3080.00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L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M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M8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N17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O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$0.06      $0.06
   100   $0.06      $5.77
   500   $0.04     $19.01
  2500   $0.03     $65.44
  5000   $0.02     $99.71</t>
        </r>
      </text>
    </comment>
    <comment ref="O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$0.09      $0.09
   100   $0.09      $9.35
   500   $0.05     $26.42
  1000   $0.04     $44.25
  2000   $0.04     $82.51</t>
        </r>
      </text>
    </comment>
    <comment ref="O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$0.04      $0.04
   100   $0.04      $4.39
   500   $0.03     $15.14
  2500   $0.02     $59.20
  5000   $0.02    $104.70
 10000   $0.02    $188.21
 50000   $0.02    $822.62</t>
        </r>
      </text>
    </comment>
    <comment ref="O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$0.11      $0.11
    10   $0.09      $0.89
    50   $0.05      $2.43
   100   $0.04      $3.60
   250   $0.03      $7.17
   500   $0.02     $11.97
  1000   $0.02     $20.32</t>
        </r>
      </text>
    </comment>
    <comment ref="O1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$0.03      $0.03
   100   $0.03      $2.77
   500   $0.02     $10.84
  2500   $0.02     $41.44
  5000   $0.01     $71.04
 10000   $0.01    $124.64
 50000   $0.01    $386.38</t>
        </r>
      </text>
    </comment>
    <comment ref="O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$1.04      $1.04
    50   $1.02     $51.23
   100   $1.02    $102.33
   250   $1.02    $255.51
   500   $1.02    $510.40
  1000   $1.02   $1019.56
  5000   $1.02   $5091.54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Q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R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R8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S17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T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$0.07      $0.70
   100   $0.03      $3.10
   500   $0.02     $10.50
  1000   $0.02     $18.00
  2500   $0.01     $37.50
  5000   $0.01     $70.00
 10000   $0.01    $110.00
 20000   $0.01    $200.00</t>
        </r>
      </text>
    </comment>
    <comment ref="T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$0.20      $0.20
    10   $0.13      $1.34
   100   $0.07      $6.90
   500   $0.05     $24.00
  1000   $0.04     $43.00
  4000   $0.03    $136.00</t>
        </r>
      </text>
    </comment>
    <comment ref="T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$0.06      $0.56
   100   $0.03      $2.50
   500   $0.02      $9.00
  1000   $0.01     $14.00
  5000   $0.01     $65.00
 10000   $0.01     $90.00</t>
        </r>
      </text>
    </comment>
    <comment ref="T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$3.86      $3.86
    10   $3.55     $35.50
    25   $3.13     $78.25
   100   $3.00    $300.00</t>
        </r>
      </text>
    </comment>
    <comment ref="T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$1.01      $1.01
    10   $0.86      $8.60
   100   $0.75     $74.90
   250   $0.71    $177.50
   500   $0.65    $327.00
  1000   $0.56    $561.00
  2500   $0.47   $1187.50
  5000   $0.45   $2265.00
 10000   $0.44   $4430.00</t>
        </r>
      </text>
    </comment>
    <comment ref="T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$0.07      $0.66
   100   $0.04      $3.90
   500   $0.03     $16.50
  1000   $0.03     $28.00
  2500   $0.03     $65.00
  5000   $0.03    $125.00
 10000   $0.02    $200.00</t>
        </r>
      </text>
    </comment>
    <comment ref="T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$0.04      $0.44
   100   $0.02      $2.00
  1000   $0.01     $14.00
  2000   $0.01     $20.00
 10000   $0.01     $90.00
 20000   $0.01    $160.00</t>
        </r>
      </text>
    </comment>
    <comment ref="T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$1.56      $1.56
    10   $1.50     $15.00
    50   $1.46     $73.00
   100   $1.25    $125.00
   500   $1.22    $610.00
  1000   $0.98    $983.00
  2000   $0.93   $1866.00
  5000   $0.90   $4500.00
 10000   $0.87   $8660.00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V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W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W8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X17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Y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$0.07      $0.07
    10   $0.07      $0.68
    25   $0.06      $1.38
    50   $0.04      $2.15
   100   $0.03      $3.00
   250   $0.03      $6.50
   500   $0.02     $10.50
  1000   $0.02     $17.00</t>
        </r>
      </text>
    </comment>
    <comment ref="Y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$0.03      $0.03
  4000   $0.03    $132.00</t>
        </r>
      </text>
    </comment>
    <comment ref="Y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$0.07      $0.65
    25   $0.06      $1.40
    50   $0.05      $2.35
   100   $0.04      $3.80
   250   $0.04      $8.75
   500   $0.03     $16.00
  1000   $0.03     $27.00</t>
        </r>
      </text>
    </comment>
    <comment ref="Y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$0.08      $0.84
    50   $0.05      $2.30
   100   $0.03      $3.40
   250   $0.03      $6.50
   500   $0.02     $10.00
  1000   $0.01     $15.00
  2500   $0.01     $32.50</t>
        </r>
      </text>
    </comment>
    <comment ref="Y1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$0.08      $0.08
    10   $0.08      $0.77
    25   $0.07      $1.65
    50   $0.04      $2.25
   100   $0.03      $3.40
   250   $0.03      $6.50
   500   $0.02     $11.00
  1000   $0.02     $18.00</t>
        </r>
      </text>
    </comment>
    <comment ref="Y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$3.12      $3.12
    10   $2.71     $27.10
    50   $2.31    $115.50
   100   $1.87    $187.00
   200   $1.60    $320.00
   500   $1.55    $775.00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A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AB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AC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AC17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D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AE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F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F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AG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AG8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H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AH17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I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AI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$0.05      $0.05
    10   $0.05      $0.47
   100   $0.03      $2.85
  1000   $0.02     $22.38
  4000   $0.02     $77.04
 16000   $0.02    $299.52</t>
        </r>
      </text>
    </comment>
    <comment ref="AJ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K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K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</commentList>
</comments>
</file>

<file path=xl/sharedStrings.xml><?xml version="1.0" encoding="utf-8"?>
<sst xmlns="http://schemas.openxmlformats.org/spreadsheetml/2006/main" count="129" uniqueCount="91">
  <si>
    <t xml:space="preserve">Prj:</t>
  </si>
  <si>
    <t xml:space="preserve">din_meter_atm90e36.xml</t>
  </si>
  <si>
    <t xml:space="preserve">Board Qty:</t>
  </si>
  <si>
    <t xml:space="preserve">Co.:</t>
  </si>
  <si>
    <t xml:space="preserve">Unit Cost:</t>
  </si>
  <si>
    <t xml:space="preserve">Prj date:</t>
  </si>
  <si>
    <t xml:space="preserve">24/02/2018 10:14:43 AM</t>
  </si>
  <si>
    <t xml:space="preserve">Total Cost:</t>
  </si>
  <si>
    <t xml:space="preserve">$ date:</t>
  </si>
  <si>
    <t xml:space="preserve">2018-02-24 10:15:26</t>
  </si>
  <si>
    <t xml:space="preserve">Global Part Info</t>
  </si>
  <si>
    <t xml:space="preserve">Digi-Key</t>
  </si>
  <si>
    <t xml:space="preserve">Farnell</t>
  </si>
  <si>
    <t xml:space="preserve">Mouser</t>
  </si>
  <si>
    <t xml:space="preserve">Newark</t>
  </si>
  <si>
    <t xml:space="preserve">Rs Components</t>
  </si>
  <si>
    <t xml:space="preserve">Tme</t>
  </si>
  <si>
    <t xml:space="preserve">Refs</t>
  </si>
  <si>
    <t xml:space="preserve">Value</t>
  </si>
  <si>
    <t xml:space="preserve">Footprint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</si>
  <si>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</si>
  <si>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</si>
  <si>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</si>
  <si>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</si>
  <si>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</si>
  <si>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</si>
  <si>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</si>
  <si>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C1,C5,C8,C11,C15,C18</t>
  </si>
  <si>
    <t xml:space="preserve">100n</t>
  </si>
  <si>
    <t xml:space="preserve">Capacitors_SMD:C_0402</t>
  </si>
  <si>
    <t xml:space="preserve">GRM155R61H104KE19D</t>
  </si>
  <si>
    <t xml:space="preserve">NonStk</t>
  </si>
  <si>
    <t xml:space="preserve">490-11917-1-ND</t>
  </si>
  <si>
    <t xml:space="preserve">2218856</t>
  </si>
  <si>
    <t xml:space="preserve">81-GRM155R61H104KE9D</t>
  </si>
  <si>
    <t xml:space="preserve">48W5731</t>
  </si>
  <si>
    <t xml:space="preserve">C2,C3,C6,C7,C12,C16</t>
  </si>
  <si>
    <t xml:space="preserve">10u</t>
  </si>
  <si>
    <t xml:space="preserve">Capacitors_SMD:C_0603</t>
  </si>
  <si>
    <t xml:space="preserve">GRM188R61A106KE69D</t>
  </si>
  <si>
    <t xml:space="preserve">490-10474-1-ND</t>
  </si>
  <si>
    <t xml:space="preserve">2494233</t>
  </si>
  <si>
    <t xml:space="preserve">81-GRM188R61A106KE9D</t>
  </si>
  <si>
    <t xml:space="preserve">03AC2657</t>
  </si>
  <si>
    <t xml:space="preserve">C4,C9,C10,C14,C19-C36</t>
  </si>
  <si>
    <t xml:space="preserve">18n</t>
  </si>
  <si>
    <t xml:space="preserve">GRM155R71H183KA12D</t>
  </si>
  <si>
    <t xml:space="preserve">490-6356-1-ND</t>
  </si>
  <si>
    <t xml:space="preserve">81-GRM155R71H183KA2D</t>
  </si>
  <si>
    <t xml:space="preserve">IC1,IC2</t>
  </si>
  <si>
    <t xml:space="preserve">ATM90E36_ATM90E36</t>
  </si>
  <si>
    <t xml:space="preserve">Housings_QFP:TQFP-48_7x7mm_Pitch0.5mm</t>
  </si>
  <si>
    <t xml:space="preserve">ATM90E36A-AU-Y</t>
  </si>
  <si>
    <t xml:space="preserve">ATM90E36A-AU-Y-ND</t>
  </si>
  <si>
    <t xml:space="preserve">556-ATM90E36A-AU-Y</t>
  </si>
  <si>
    <t xml:space="preserve">J7</t>
  </si>
  <si>
    <t xml:space="preserve">Conn_01x10</t>
  </si>
  <si>
    <t xml:space="preserve">Molex_board2board:SHDR10W60P200_1X10_2150X400X335P</t>
  </si>
  <si>
    <t xml:space="preserve">52418-1010</t>
  </si>
  <si>
    <t xml:space="preserve">WM6478-ND</t>
  </si>
  <si>
    <t xml:space="preserve">538-52418-1010</t>
  </si>
  <si>
    <t xml:space="preserve">L1,L2</t>
  </si>
  <si>
    <t xml:space="preserve">L_Small</t>
  </si>
  <si>
    <t xml:space="preserve">Inductors_SMD:L_0402</t>
  </si>
  <si>
    <t xml:space="preserve">BLM15BD102SN1D</t>
  </si>
  <si>
    <t xml:space="preserve">490-1010-1-ND</t>
  </si>
  <si>
    <t xml:space="preserve">1515772</t>
  </si>
  <si>
    <t xml:space="preserve">81-BLM15BD102SN1D</t>
  </si>
  <si>
    <t xml:space="preserve">73M9034</t>
  </si>
  <si>
    <t xml:space="preserve">R1,R2,R4,R6,R7,R9,R11-R26</t>
  </si>
  <si>
    <t xml:space="preserve">1K</t>
  </si>
  <si>
    <t xml:space="preserve">Resistors_SMD:R_0402</t>
  </si>
  <si>
    <t xml:space="preserve">RR0510P-102-D</t>
  </si>
  <si>
    <t xml:space="preserve">RR05P1.0KDCT-ND</t>
  </si>
  <si>
    <t xml:space="preserve">9363319</t>
  </si>
  <si>
    <t xml:space="preserve">754-RR0510P-102D</t>
  </si>
  <si>
    <t xml:space="preserve">28K0310</t>
  </si>
  <si>
    <t xml:space="preserve">R3,R8</t>
  </si>
  <si>
    <t xml:space="preserve">10K</t>
  </si>
  <si>
    <t xml:space="preserve">CR0402-JW-103GLFCT-ND</t>
  </si>
  <si>
    <t xml:space="preserve">2787800</t>
  </si>
  <si>
    <t xml:space="preserve">38AC0797</t>
  </si>
  <si>
    <t xml:space="preserve">Y1,Y2</t>
  </si>
  <si>
    <t xml:space="preserve">Crystal_GND24</t>
  </si>
  <si>
    <t xml:space="preserve">Crystals:Crystal_SMD_2520-4pin_2.5x2.0mm</t>
  </si>
  <si>
    <t xml:space="preserve">ABM10-16.000MHZ-E20-T</t>
  </si>
  <si>
    <t xml:space="preserve">535-9810-1-ND</t>
  </si>
  <si>
    <t xml:space="preserve">2467763</t>
  </si>
  <si>
    <t xml:space="preserve">815-ABM10-16-E20-T</t>
  </si>
  <si>
    <t xml:space="preserve">40Y1958</t>
  </si>
  <si>
    <t xml:space="preserve">Distributors scraped by KiCost® v.0.1.42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</si>
</sst>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i val="true"/>
      <sz val="10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90909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8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FF6600"/>
        <bgColor rgb="FFFF9900"/>
      </patternFill>
    </fill>
    <fill>
      <patternFill patternType="solid">
        <fgColor rgb="FF004A85"/>
        <bgColor rgb="FF0C4DA1"/>
      </patternFill>
    </fill>
    <fill>
      <patternFill patternType="solid">
        <fgColor rgb="FFA2AE06"/>
        <bgColor rgb="FF808000"/>
      </patternFill>
    </fill>
    <fill>
      <patternFill patternType="solid">
        <fgColor rgb="FFFF0000"/>
        <bgColor rgb="FFCC0000"/>
      </patternFill>
    </fill>
    <fill>
      <patternFill patternType="solid">
        <fgColor rgb="FF0C4DA1"/>
        <bgColor rgb="FF004A85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5"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80FF8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AAAAAA"/>
      <rgbColor rgb="FF808080"/>
      <rgbColor rgb="FF9999FF"/>
      <rgbColor rgb="FF993366"/>
      <rgbColor rgb="FFFFFFCC"/>
      <rgbColor rgb="FFCCFFFF"/>
      <rgbColor rgb="FF660066"/>
      <rgbColor rgb="FFFF8080"/>
      <rgbColor rgb="FF0C4DA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09090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igikey.com/product-detail/en/murata-electronics-north-america/GRM155R61H104KE19D/490-11917-1-ND/5360889" TargetMode="External"/><Relationship Id="rId3" Type="http://schemas.openxmlformats.org/officeDocument/2006/relationships/hyperlink" Target="http://it.farnell.com/murata/grm155r61h104ke19d/condensatore-mlcc-x5r-100nf-50v/dp/2218856?st=GRM155R61H104KE19D%20" TargetMode="External"/><Relationship Id="rId4" Type="http://schemas.openxmlformats.org/officeDocument/2006/relationships/hyperlink" Target="https://www.mouser.com/ProductDetail/Murata-Electronics/GRM155R61H104KE19D?qs=sGAEpiMZZMs0AnBnWHyRQA3eyUP2RfX7def7QuOYRWZWBPIWABfFhg%3D%3D" TargetMode="External"/><Relationship Id="rId5" Type="http://schemas.openxmlformats.org/officeDocument/2006/relationships/hyperlink" Target="http://www.newark.com/murata/grm155r61h104ke19d/capacitor-mlcc-x5r-0-1uf-50v-0402/dp/48W5731?st=GRM155R61H104KE19D%20" TargetMode="External"/><Relationship Id="rId6" Type="http://schemas.openxmlformats.org/officeDocument/2006/relationships/hyperlink" Target="http://www.digikey.com/product-detail/en/murata-electronics-north-america/GRM188R61A106KE69D/490-10474-1-ND/5026392" TargetMode="External"/><Relationship Id="rId7" Type="http://schemas.openxmlformats.org/officeDocument/2006/relationships/hyperlink" Target="http://it.farnell.com/murata/grm188r61a106ke69d/condensatore-mlcc-x5r-10uf-10v/dp/2494233?st=GRM188R61A106KE69D%20" TargetMode="External"/><Relationship Id="rId8" Type="http://schemas.openxmlformats.org/officeDocument/2006/relationships/hyperlink" Target="https://www.mouser.com/ProductDetail/Murata-Electronics/GRM188R61A106KE69D?qs=sGAEpiMZZMs0AnBnWHyRQIQ9GZ%252bR1NCaPZjWVMvlF0E%3D" TargetMode="External"/><Relationship Id="rId9" Type="http://schemas.openxmlformats.org/officeDocument/2006/relationships/hyperlink" Target="http://www.newark.com/murata/grm188r61a106ke69d/cap-mlcc-x5r-10uf-10v-0603/dp/03AC2657?st=GRM188R61A106KE69D%20" TargetMode="External"/><Relationship Id="rId10" Type="http://schemas.openxmlformats.org/officeDocument/2006/relationships/hyperlink" Target="https://www.tme.eu/en/details/grm188r61a106ke69d/0603-mlcc-smd-capacitors/murata/" TargetMode="External"/><Relationship Id="rId11" Type="http://schemas.openxmlformats.org/officeDocument/2006/relationships/hyperlink" Target="http://www.digikey.com/product-detail/en/murata-electronics-north-america/GRM155R71H183KA12D/490-6356-1-ND/3845553" TargetMode="External"/><Relationship Id="rId12" Type="http://schemas.openxmlformats.org/officeDocument/2006/relationships/hyperlink" Target="https://www.mouser.com/Search/Refine.aspx?Keyword=GRM155R71H183KA12D+" TargetMode="External"/><Relationship Id="rId13" Type="http://schemas.openxmlformats.org/officeDocument/2006/relationships/hyperlink" Target="http://www.digikey.com/scripts/DkSearch/dksus.dll?WT.z_header=search_go&amp;lang=en&amp;keywords=ATM90E36A-AU-Y+" TargetMode="External"/><Relationship Id="rId14" Type="http://schemas.openxmlformats.org/officeDocument/2006/relationships/hyperlink" Target="https://www.mouser.com/ProductDetail/Microchip-Technology-Atmel/ATM90E36A-AU-Y?qs=sGAEpiMZZMvRHvrHmQ%252bDIZbrMTub9GY11gOuyNxelx4%3D" TargetMode="External"/><Relationship Id="rId15" Type="http://schemas.openxmlformats.org/officeDocument/2006/relationships/hyperlink" Target="http://www.digikey.com/scripts/DkSearch/dksus.dll?WT.z_header=search_go&amp;lang=en&amp;keywords=52418-1010+" TargetMode="External"/><Relationship Id="rId16" Type="http://schemas.openxmlformats.org/officeDocument/2006/relationships/hyperlink" Target="https://www.mouser.com/Search/Refine.aspx?Keyword=52418-1010+" TargetMode="External"/><Relationship Id="rId17" Type="http://schemas.openxmlformats.org/officeDocument/2006/relationships/hyperlink" Target="http://www.digikey.com/product-detail/en/murata-electronics-north-america/BLM15BD102SN1D/490-1010-1-ND/584458" TargetMode="External"/><Relationship Id="rId18" Type="http://schemas.openxmlformats.org/officeDocument/2006/relationships/hyperlink" Target="http://it.farnell.com/murata/blm15bd102sn1d/grano-chip-0-9-ohm-200ma-0402/dp/1515772?st=BLM15BD102SN1D%20" TargetMode="External"/><Relationship Id="rId19" Type="http://schemas.openxmlformats.org/officeDocument/2006/relationships/hyperlink" Target="https://www.mouser.com/Search/Refine.aspx?Keyword=BLM15BD102SN1D+" TargetMode="External"/><Relationship Id="rId20" Type="http://schemas.openxmlformats.org/officeDocument/2006/relationships/hyperlink" Target="http://www.newark.com/webapp/wcs/stores/servlet/Search?catalogId=15003&amp;langId=-1&amp;storeId=10194&amp;gs=true&amp;st=BLM15BD102SN1D+" TargetMode="External"/><Relationship Id="rId21" Type="http://schemas.openxmlformats.org/officeDocument/2006/relationships/hyperlink" Target="http://www.digikey.com/product-detail/en/susumu/RR0510P-102-D/RR05P1.0KDCT-ND/432937" TargetMode="External"/><Relationship Id="rId22" Type="http://schemas.openxmlformats.org/officeDocument/2006/relationships/hyperlink" Target="http://it.farnell.com/webapp/wcs/stores/servlet/Search?catalogId=15001&amp;langId=-4&amp;storeId=10165&amp;gs=true&amp;st=RR0510P-102-D+" TargetMode="External"/><Relationship Id="rId23" Type="http://schemas.openxmlformats.org/officeDocument/2006/relationships/hyperlink" Target="https://www.mouser.com/Search/Refine.aspx?Keyword=RR0510P-102-D+" TargetMode="External"/><Relationship Id="rId24" Type="http://schemas.openxmlformats.org/officeDocument/2006/relationships/hyperlink" Target="http://www.newark.com/susumu/rr0510p-102-d/res-thin-film-1k-0-5-0-063w-0402/dp/28K0310?st=RR0510P-102-D%20" TargetMode="External"/><Relationship Id="rId25" Type="http://schemas.openxmlformats.org/officeDocument/2006/relationships/hyperlink" Target="http://www.digikey.com/scripts/DkSearch/dksus.dll?WT.z_header=search_go&amp;lang=en&amp;keywords=CR0402-JW-103GLFCT-ND+" TargetMode="External"/><Relationship Id="rId26" Type="http://schemas.openxmlformats.org/officeDocument/2006/relationships/hyperlink" Target="http://it.farnell.com/webapp/wcs/stores/servlet/Search?catalogId=15001&amp;langId=-4&amp;storeId=10165&amp;gs=true&amp;st=CR0402-JW-103GLFCT-ND+" TargetMode="External"/><Relationship Id="rId27" Type="http://schemas.openxmlformats.org/officeDocument/2006/relationships/hyperlink" Target="http://www.newark.com/bourns/cr0402-jw-103glf/res-thick-film-10k-5-0-0625w-0402/dp/38AC0797?iscrfnonsku=true&amp;st=CR0402-JW-103GLFCT-ND%20" TargetMode="External"/><Relationship Id="rId28" Type="http://schemas.openxmlformats.org/officeDocument/2006/relationships/hyperlink" Target="http://www.digikey.com/product-detail/en/abracon-llc/ABM10-16.000MHZ-E20-T/535-9810-1-ND/2001433" TargetMode="External"/><Relationship Id="rId29" Type="http://schemas.openxmlformats.org/officeDocument/2006/relationships/hyperlink" Target="http://it.farnell.com/abracon/abm10-16-000mhz-e20-t/cristallo-16mhz-10pf-2-5-x-2mm/dp/2467763?st=ABM10-16.000MHZ-E20-T%20" TargetMode="External"/><Relationship Id="rId30" Type="http://schemas.openxmlformats.org/officeDocument/2006/relationships/hyperlink" Target="https://www.mouser.com/Search/Refine.aspx?Keyword=ABM10-16.000MHZ-E20-T+" TargetMode="External"/><Relationship Id="rId31" Type="http://schemas.openxmlformats.org/officeDocument/2006/relationships/hyperlink" Target="http://www.newark.com/abracon/abm10-16-000mhz-e20-t/crystal-16mhz-10pf-2-5-x-2mm/dp/40Y1958?st=ABM10-16.000MHZ-E20-T%20" TargetMode="External"/><Relationship Id="rId3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7" ySplit="6" topLeftCell="H7" activePane="bottomRight" state="frozen"/>
      <selection pane="topLeft" activeCell="A1" activeCellId="0" sqref="A1"/>
      <selection pane="topRight" activeCell="H1" activeCellId="0" sqref="H1"/>
      <selection pane="bottomLeft" activeCell="A7" activeCellId="0" sqref="A7"/>
      <selection pane="bottomRight" activeCell="G2" activeCellId="0" sqref="G2"/>
    </sheetView>
  </sheetViews>
  <sheetFormatPr defaultRowHeight="15" zeroHeight="false" outlineLevelRow="0" outlineLevelCol="2"/>
  <cols>
    <col collapsed="false" customWidth="true" hidden="false" outlineLevel="0" max="6" min="1" style="0" width="9.14"/>
    <col collapsed="false" customWidth="true" hidden="false" outlineLevel="0" max="7" min="7" style="0" width="15.71"/>
    <col collapsed="false" customWidth="true" hidden="false" outlineLevel="1" max="8" min="8" style="0" width="9.14"/>
    <col collapsed="false" customWidth="true" hidden="false" outlineLevel="2" max="10" min="9" style="0" width="9.14"/>
    <col collapsed="false" customWidth="true" hidden="false" outlineLevel="0" max="11" min="11" style="0" width="15.71"/>
    <col collapsed="false" customWidth="true" hidden="false" outlineLevel="2" max="12" min="12" style="0" width="15.71"/>
    <col collapsed="false" customWidth="true" hidden="false" outlineLevel="1" max="13" min="13" style="0" width="9.14"/>
    <col collapsed="false" customWidth="true" hidden="false" outlineLevel="2" max="15" min="14" style="0" width="9.14"/>
    <col collapsed="false" customWidth="true" hidden="false" outlineLevel="0" max="16" min="16" style="0" width="15.71"/>
    <col collapsed="false" customWidth="true" hidden="false" outlineLevel="2" max="17" min="17" style="0" width="15.71"/>
    <col collapsed="false" customWidth="true" hidden="false" outlineLevel="1" max="18" min="18" style="0" width="9.14"/>
    <col collapsed="false" customWidth="true" hidden="false" outlineLevel="2" max="20" min="19" style="0" width="9.14"/>
    <col collapsed="false" customWidth="true" hidden="false" outlineLevel="0" max="21" min="21" style="0" width="15.71"/>
    <col collapsed="false" customWidth="true" hidden="false" outlineLevel="2" max="22" min="22" style="0" width="15.71"/>
    <col collapsed="false" customWidth="true" hidden="false" outlineLevel="1" max="23" min="23" style="0" width="9.14"/>
    <col collapsed="false" customWidth="true" hidden="false" outlineLevel="2" max="25" min="24" style="0" width="9.14"/>
    <col collapsed="false" customWidth="true" hidden="false" outlineLevel="0" max="26" min="26" style="0" width="15.71"/>
    <col collapsed="false" customWidth="true" hidden="false" outlineLevel="2" max="27" min="27" style="0" width="15.71"/>
    <col collapsed="false" customWidth="true" hidden="false" outlineLevel="1" max="28" min="28" style="0" width="9.14"/>
    <col collapsed="false" customWidth="true" hidden="false" outlineLevel="2" max="30" min="29" style="0" width="9.14"/>
    <col collapsed="false" customWidth="true" hidden="false" outlineLevel="0" max="31" min="31" style="0" width="15.71"/>
    <col collapsed="false" customWidth="true" hidden="false" outlineLevel="2" max="32" min="32" style="0" width="15.71"/>
    <col collapsed="false" customWidth="true" hidden="false" outlineLevel="1" max="33" min="33" style="0" width="9.14"/>
    <col collapsed="false" customWidth="true" hidden="false" outlineLevel="2" max="35" min="34" style="0" width="9.14"/>
    <col collapsed="false" customWidth="true" hidden="false" outlineLevel="0" max="36" min="36" style="0" width="15.71"/>
    <col collapsed="false" customWidth="true" hidden="false" outlineLevel="2" max="37" min="37" style="0" width="15.71"/>
    <col collapsed="false" customWidth="true" hidden="false" outlineLevel="0" max="1025" min="38" style="0" width="8.54"/>
  </cols>
  <sheetData>
    <row r="1" customFormat="false" ht="15" hidden="false" customHeight="false" outlineLevel="0" collapsed="false">
      <c r="A1" s="1" t="s">
        <v>0</v>
      </c>
      <c r="B1" s="2" t="s">
        <v>1</v>
      </c>
      <c r="F1" s="3" t="s">
        <v>2</v>
      </c>
      <c r="G1" s="3" t="n">
        <v>1</v>
      </c>
    </row>
    <row r="2" customFormat="false" ht="15" hidden="false" customHeight="false" outlineLevel="0" collapsed="false">
      <c r="A2" s="1" t="s">
        <v>3</v>
      </c>
      <c r="B2" s="2"/>
      <c r="F2" s="1" t="s">
        <v>4</v>
      </c>
      <c r="G2" s="4" t="n">
        <f aca="false">TotalCost/BoardQty</f>
        <v>11.99533664</v>
      </c>
    </row>
    <row r="3" customFormat="false" ht="15" hidden="false" customHeight="false" outlineLevel="0" collapsed="false">
      <c r="A3" s="1" t="s">
        <v>5</v>
      </c>
      <c r="B3" s="2" t="s">
        <v>6</v>
      </c>
      <c r="F3" s="1" t="s">
        <v>7</v>
      </c>
      <c r="G3" s="5" t="n">
        <f aca="false">SUM(G7:G15)</f>
        <v>11.99533664</v>
      </c>
      <c r="K3" s="5" t="n">
        <f aca="false">SUM(K7:K15)</f>
        <v>14.378</v>
      </c>
      <c r="L3" s="6" t="str">
        <f aca="false">(ROWS(K7:K15)-COUNTBLANK(K7:K15))&amp;" of "&amp;ROWS(K7:K15)&amp;" parts found"</f>
        <v>9 of 9 parts found</v>
      </c>
      <c r="P3" s="5" t="n">
        <f aca="false">SUM(P7:P15)</f>
        <v>5.0765872</v>
      </c>
      <c r="Q3" s="6" t="str">
        <f aca="false">(ROWS(P7:P15)-COUNTBLANK(P7:P15))&amp;" of "&amp;ROWS(P7:P15)&amp;" parts found"</f>
        <v>6 of 9 parts found</v>
      </c>
      <c r="U3" s="5" t="n">
        <f aca="false">SUM(U7:U15)</f>
        <v>16.044</v>
      </c>
      <c r="V3" s="6" t="str">
        <f aca="false">(ROWS(U7:U15)-COUNTBLANK(U7:U15))&amp;" of "&amp;ROWS(U7:U15)&amp;" parts found"</f>
        <v>8 of 9 parts found</v>
      </c>
      <c r="Z3" s="5" t="n">
        <f aca="false">SUM(Z7:Z15)</f>
        <v>9.048</v>
      </c>
      <c r="AA3" s="6" t="str">
        <f aca="false">(ROWS(Z7:Z15)-COUNTBLANK(Z7:Z15))&amp;" of "&amp;ROWS(Z7:Z15)&amp;" parts found"</f>
        <v>6 of 9 parts found</v>
      </c>
      <c r="AE3" s="5" t="n">
        <f aca="false">SUM(AE7:AE15)</f>
        <v>0</v>
      </c>
      <c r="AF3" s="6" t="n">
        <f aca="false">(ROWS(AE7:AE15)-COUNTBLANK(AE7:AE15))&amp;" of "&amp;ROWS(AE7:AE15)&amp;" parts found"</f>
        <v>0</v>
      </c>
      <c r="AJ3" s="5" t="n">
        <f aca="false">SUM(AJ7:AJ15)</f>
        <v>0.28482</v>
      </c>
      <c r="AK3" s="6" t="str">
        <f aca="false">(ROWS(AJ7:AJ15)-COUNTBLANK(AJ7:AJ15))&amp;" of "&amp;ROWS(AJ7:AJ15)&amp;" parts found"</f>
        <v>1 of 9 parts found</v>
      </c>
    </row>
    <row r="4" customFormat="false" ht="15" hidden="false" customHeight="false" outlineLevel="0" collapsed="false">
      <c r="A4" s="1" t="s">
        <v>8</v>
      </c>
      <c r="B4" s="2" t="s">
        <v>9</v>
      </c>
    </row>
    <row r="5" customFormat="false" ht="15" hidden="false" customHeight="false" outlineLevel="0" collapsed="false">
      <c r="A5" s="7" t="s">
        <v>10</v>
      </c>
      <c r="B5" s="7"/>
      <c r="C5" s="7"/>
      <c r="D5" s="7"/>
      <c r="E5" s="7"/>
      <c r="F5" s="7"/>
      <c r="G5" s="7"/>
      <c r="H5" s="8" t="s">
        <v>11</v>
      </c>
      <c r="I5" s="8"/>
      <c r="J5" s="8"/>
      <c r="K5" s="8"/>
      <c r="L5" s="8"/>
      <c r="M5" s="9" t="s">
        <v>12</v>
      </c>
      <c r="N5" s="9"/>
      <c r="O5" s="9"/>
      <c r="P5" s="9"/>
      <c r="Q5" s="9"/>
      <c r="R5" s="10" t="s">
        <v>13</v>
      </c>
      <c r="S5" s="10"/>
      <c r="T5" s="10"/>
      <c r="U5" s="10"/>
      <c r="V5" s="10"/>
      <c r="W5" s="11" t="s">
        <v>14</v>
      </c>
      <c r="X5" s="11"/>
      <c r="Y5" s="11"/>
      <c r="Z5" s="11"/>
      <c r="AA5" s="11"/>
      <c r="AB5" s="12" t="s">
        <v>15</v>
      </c>
      <c r="AC5" s="12"/>
      <c r="AD5" s="12"/>
      <c r="AE5" s="12"/>
      <c r="AF5" s="12"/>
      <c r="AG5" s="13" t="s">
        <v>16</v>
      </c>
      <c r="AH5" s="13"/>
      <c r="AI5" s="13"/>
      <c r="AJ5" s="13"/>
      <c r="AK5" s="13"/>
    </row>
    <row r="6" customFormat="false" ht="15" hidden="false" customHeight="false" outlineLevel="0" collapsed="false">
      <c r="A6" s="14" t="s">
        <v>17</v>
      </c>
      <c r="B6" s="14" t="s">
        <v>18</v>
      </c>
      <c r="C6" s="14" t="s">
        <v>19</v>
      </c>
      <c r="D6" s="14" t="s">
        <v>20</v>
      </c>
      <c r="E6" s="14" t="s">
        <v>21</v>
      </c>
      <c r="F6" s="14" t="s">
        <v>22</v>
      </c>
      <c r="G6" s="14" t="s">
        <v>23</v>
      </c>
      <c r="H6" s="14" t="s">
        <v>24</v>
      </c>
      <c r="I6" s="14" t="s">
        <v>25</v>
      </c>
      <c r="J6" s="14" t="s">
        <v>22</v>
      </c>
      <c r="K6" s="14" t="s">
        <v>23</v>
      </c>
      <c r="L6" s="14" t="s">
        <v>26</v>
      </c>
      <c r="M6" s="14" t="s">
        <v>24</v>
      </c>
      <c r="N6" s="14" t="s">
        <v>25</v>
      </c>
      <c r="O6" s="14" t="s">
        <v>22</v>
      </c>
      <c r="P6" s="14" t="s">
        <v>23</v>
      </c>
      <c r="Q6" s="14" t="s">
        <v>26</v>
      </c>
      <c r="R6" s="14" t="s">
        <v>24</v>
      </c>
      <c r="S6" s="14" t="s">
        <v>25</v>
      </c>
      <c r="T6" s="14" t="s">
        <v>22</v>
      </c>
      <c r="U6" s="14" t="s">
        <v>23</v>
      </c>
      <c r="V6" s="14" t="s">
        <v>26</v>
      </c>
      <c r="W6" s="14" t="s">
        <v>24</v>
      </c>
      <c r="X6" s="14" t="s">
        <v>25</v>
      </c>
      <c r="Y6" s="14" t="s">
        <v>22</v>
      </c>
      <c r="Z6" s="14" t="s">
        <v>23</v>
      </c>
      <c r="AA6" s="14" t="s">
        <v>26</v>
      </c>
      <c r="AB6" s="14" t="s">
        <v>24</v>
      </c>
      <c r="AC6" s="14" t="s">
        <v>25</v>
      </c>
      <c r="AD6" s="14" t="s">
        <v>22</v>
      </c>
      <c r="AE6" s="14" t="s">
        <v>23</v>
      </c>
      <c r="AF6" s="14" t="s">
        <v>26</v>
      </c>
      <c r="AG6" s="14" t="s">
        <v>24</v>
      </c>
      <c r="AH6" s="14" t="s">
        <v>25</v>
      </c>
      <c r="AI6" s="14" t="s">
        <v>22</v>
      </c>
      <c r="AJ6" s="14" t="s">
        <v>23</v>
      </c>
      <c r="AK6" s="14" t="s">
        <v>26</v>
      </c>
    </row>
    <row r="7" customFormat="false" ht="15" hidden="false" customHeight="false" outlineLevel="0" collapsed="false">
      <c r="A7" s="15" t="s">
        <v>27</v>
      </c>
      <c r="B7" s="15" t="s">
        <v>28</v>
      </c>
      <c r="C7" s="15" t="s">
        <v>29</v>
      </c>
      <c r="D7" s="15" t="s">
        <v>30</v>
      </c>
      <c r="E7" s="16" t="n">
        <f aca="false">BoardQty*6</f>
        <v>6</v>
      </c>
      <c r="F7" s="17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0.05770832</v>
      </c>
      <c r="G7" s="17" t="n">
        <f aca="false">IFERROR(E7*F7,"")</f>
        <v>0.34624992</v>
      </c>
      <c r="H7" s="18" t="s">
        <v>31</v>
      </c>
      <c r="J7" s="17" t="n">
        <f aca="false">IFERROR(LOOKUP(IF(I7="",E7,I7),{0,1,10,100,500,1000,2500,5000,10000,20000,30000},{0,0.1,0.065,0.0292,0.02082,0.01637,0.01488,0.01369,0.01086,0.01034,0.00982}),"")</f>
        <v>0.1</v>
      </c>
      <c r="K7" s="17" t="n">
        <f aca="false">IFERROR(IF(I7="",E7,I7)*J7,"")</f>
        <v>0.6</v>
      </c>
      <c r="L7" s="19" t="s">
        <v>32</v>
      </c>
      <c r="M7" s="18" t="s">
        <v>31</v>
      </c>
      <c r="O7" s="17" t="n">
        <f aca="false">IFERROR(LOOKUP(IF(N7="",E7,N7),{0,1,100,500,2500,5000},{0,0.05770832,0.05770832,0.0380152,0.0261744,0.0199424}),"")</f>
        <v>0.05770832</v>
      </c>
      <c r="P7" s="17" t="n">
        <f aca="false">IFERROR(IF(N7="",E7,N7)*O7,"")</f>
        <v>0.34624992</v>
      </c>
      <c r="Q7" s="19" t="s">
        <v>33</v>
      </c>
      <c r="R7" s="18" t="s">
        <v>31</v>
      </c>
      <c r="T7" s="17" t="n">
        <f aca="false">IFERROR(LOOKUP(IF(S7="",E7,S7),{0,1,10,100,500,1000,2500,5000,10000,20000},{0,0.103,0.07,0.031,0.021,0.018,0.015,0.014,0.011,0.01}),"")</f>
        <v>0.103</v>
      </c>
      <c r="U7" s="17" t="n">
        <f aca="false">IFERROR(IF(S7="",E7,S7)*T7,"")</f>
        <v>0.618</v>
      </c>
      <c r="V7" s="19" t="s">
        <v>34</v>
      </c>
      <c r="W7" s="18" t="s">
        <v>31</v>
      </c>
      <c r="Y7" s="17" t="n">
        <f aca="false">IFERROR(LOOKUP(IF(X7="",E7,X7),{0,1,10,25,50,100,250,500,1000},{0,0.068,0.068,0.055,0.043,0.03,0.026,0.021,0.017}),"")</f>
        <v>0.068</v>
      </c>
      <c r="Z7" s="17" t="n">
        <f aca="false">IFERROR(IF(X7="",E7,X7)*Y7,"")</f>
        <v>0.408</v>
      </c>
      <c r="AA7" s="19" t="s">
        <v>35</v>
      </c>
    </row>
    <row r="8" customFormat="false" ht="15" hidden="false" customHeight="false" outlineLevel="0" collapsed="false">
      <c r="A8" s="15" t="s">
        <v>36</v>
      </c>
      <c r="B8" s="15" t="s">
        <v>37</v>
      </c>
      <c r="C8" s="15" t="s">
        <v>38</v>
      </c>
      <c r="D8" s="15" t="s">
        <v>39</v>
      </c>
      <c r="E8" s="16" t="n">
        <f aca="false">BoardQty*6</f>
        <v>6</v>
      </c>
      <c r="F8" s="17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0.033</v>
      </c>
      <c r="G8" s="17" t="n">
        <f aca="false">IFERROR(E8*F8,"")</f>
        <v>0.198</v>
      </c>
      <c r="H8" s="16" t="n">
        <v>89441</v>
      </c>
      <c r="J8" s="17" t="n">
        <f aca="false">IFERROR(LOOKUP(IF(I8="",E8,I8),{0,1,10,100,500,1000,4000,8000,12000},{0,0.21,0.146,0.0688,0.04824,0.03994,0.02956,0.0275,0.02613}),"")</f>
        <v>0.21</v>
      </c>
      <c r="K8" s="17" t="n">
        <f aca="false">IFERROR(IF(I8="",E8,I8)*J8,"")</f>
        <v>1.26</v>
      </c>
      <c r="L8" s="19" t="s">
        <v>40</v>
      </c>
      <c r="M8" s="18" t="s">
        <v>31</v>
      </c>
      <c r="O8" s="17" t="n">
        <f aca="false">IFERROR(LOOKUP(IF(N8="",E8,N8),{0,1,100,500,1000,2000},{0,0.09348,0.09348,0.05284736,0.0442472,0.04125584}),"")</f>
        <v>0.09348</v>
      </c>
      <c r="P8" s="17" t="n">
        <f aca="false">IFERROR(IF(N8="",E8,N8)*O8,"")</f>
        <v>0.56088</v>
      </c>
      <c r="Q8" s="19" t="s">
        <v>41</v>
      </c>
      <c r="R8" s="18" t="s">
        <v>31</v>
      </c>
      <c r="T8" s="17" t="n">
        <f aca="false">IFERROR(LOOKUP(IF(S8="",E8,S8),{0,1,10,100,500,1000,4000},{0,0.195,0.134,0.069,0.048,0.043,0.034}),"")</f>
        <v>0.195</v>
      </c>
      <c r="U8" s="17" t="n">
        <f aca="false">IFERROR(IF(S8="",E8,S8)*T8,"")</f>
        <v>1.17</v>
      </c>
      <c r="V8" s="19" t="s">
        <v>42</v>
      </c>
      <c r="W8" s="18" t="s">
        <v>31</v>
      </c>
      <c r="Y8" s="17" t="n">
        <f aca="false">IFERROR(LOOKUP(IF(X8="",E8,X8),{0,1,4000},{0,0.033,0.033}),"")</f>
        <v>0.033</v>
      </c>
      <c r="Z8" s="17" t="n">
        <f aca="false">IFERROR(IF(X8="",E8,X8)*Y8,"")</f>
        <v>0.198</v>
      </c>
      <c r="AA8" s="19" t="s">
        <v>43</v>
      </c>
      <c r="AG8" s="18" t="s">
        <v>31</v>
      </c>
      <c r="AI8" s="17" t="n">
        <f aca="false">IFERROR(LOOKUP(IF(AH8="",E8,AH8),{0,1,10,100,1000,4000,16000},{0,0.04747,0.04747,0.02848,0.02238,0.01926,0.01872}),"")</f>
        <v>0.04747</v>
      </c>
      <c r="AJ8" s="17" t="n">
        <f aca="false">IFERROR(IF(AH8="",E8,AH8)*AI8,"")</f>
        <v>0.28482</v>
      </c>
      <c r="AK8" s="19" t="s">
        <v>39</v>
      </c>
    </row>
    <row r="9" customFormat="false" ht="15" hidden="false" customHeight="false" outlineLevel="0" collapsed="false">
      <c r="A9" s="15" t="s">
        <v>44</v>
      </c>
      <c r="B9" s="15" t="s">
        <v>45</v>
      </c>
      <c r="C9" s="15" t="s">
        <v>29</v>
      </c>
      <c r="D9" s="15" t="s">
        <v>46</v>
      </c>
      <c r="E9" s="16" t="n">
        <f aca="false">BoardQty*22</f>
        <v>22</v>
      </c>
      <c r="F9" s="17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0.055</v>
      </c>
      <c r="G9" s="17" t="n">
        <f aca="false">IFERROR(E9*F9,"")</f>
        <v>1.21</v>
      </c>
      <c r="H9" s="16" t="n">
        <v>129993</v>
      </c>
      <c r="J9" s="17" t="n">
        <f aca="false">IFERROR(LOOKUP(IF(I9="",E9,I9),{0,1,10,100,500,1000,2500,5000,10000},{0,0.1,0.055,0.0246,0.01758,0.01382,0.01256,0.01156,0.00918}),"")</f>
        <v>0.055</v>
      </c>
      <c r="K9" s="17" t="n">
        <f aca="false">IFERROR(IF(I9="",E9,I9)*J9,"")</f>
        <v>1.21</v>
      </c>
      <c r="L9" s="19" t="s">
        <v>47</v>
      </c>
      <c r="R9" s="16" t="n">
        <v>52094</v>
      </c>
      <c r="T9" s="17" t="n">
        <f aca="false">IFERROR(LOOKUP(IF(S9="",E9,S9),{0,1,10,100,500,1000,5000,10000},{0,0.103,0.056,0.025,0.018,0.014,0.013,0.009}),"")</f>
        <v>0.056</v>
      </c>
      <c r="U9" s="17" t="n">
        <f aca="false">IFERROR(IF(S9="",E9,S9)*T9,"")</f>
        <v>1.232</v>
      </c>
      <c r="V9" s="19" t="s">
        <v>48</v>
      </c>
    </row>
    <row r="10" customFormat="false" ht="15" hidden="false" customHeight="false" outlineLevel="0" collapsed="false">
      <c r="A10" s="15" t="s">
        <v>49</v>
      </c>
      <c r="B10" s="15" t="s">
        <v>50</v>
      </c>
      <c r="C10" s="15" t="s">
        <v>51</v>
      </c>
      <c r="D10" s="15" t="s">
        <v>52</v>
      </c>
      <c r="E10" s="16" t="n">
        <f aca="false">BoardQty*2</f>
        <v>2</v>
      </c>
      <c r="F10" s="17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3.33</v>
      </c>
      <c r="G10" s="17" t="n">
        <f aca="false">IFERROR(E10*F10,"")</f>
        <v>6.66</v>
      </c>
      <c r="H10" s="16" t="n">
        <v>1000</v>
      </c>
      <c r="J10" s="17" t="n">
        <f aca="false">IFERROR(LOOKUP(IF(I10="",E10,I10),{0,1,25,100,1000},{0,3.33,3.0424,2.9283,2.92825}),"")</f>
        <v>3.33</v>
      </c>
      <c r="K10" s="17" t="n">
        <f aca="false">IFERROR(IF(I10="",E10,I10)*J10,"")</f>
        <v>6.66</v>
      </c>
      <c r="L10" s="19" t="s">
        <v>53</v>
      </c>
      <c r="R10" s="16" t="n">
        <v>1031</v>
      </c>
      <c r="T10" s="17" t="n">
        <f aca="false">IFERROR(LOOKUP(IF(S10="",E10,S10),{0,1,10,25,100},{0,3.86,3.55,3.13,3}),"")</f>
        <v>3.86</v>
      </c>
      <c r="U10" s="17" t="n">
        <f aca="false">IFERROR(IF(S10="",E10,S10)*T10,"")</f>
        <v>7.72</v>
      </c>
      <c r="V10" s="19" t="s">
        <v>54</v>
      </c>
    </row>
    <row r="11" customFormat="false" ht="15" hidden="false" customHeight="false" outlineLevel="0" collapsed="false">
      <c r="A11" s="15" t="s">
        <v>55</v>
      </c>
      <c r="B11" s="15" t="s">
        <v>56</v>
      </c>
      <c r="C11" s="15" t="s">
        <v>57</v>
      </c>
      <c r="D11" s="15" t="s">
        <v>58</v>
      </c>
      <c r="E11" s="16" t="n">
        <f aca="false">BoardQty*1</f>
        <v>1</v>
      </c>
      <c r="F11" s="17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1.01</v>
      </c>
      <c r="G11" s="17" t="n">
        <f aca="false">IFERROR(E11*F11,"")</f>
        <v>1.01</v>
      </c>
      <c r="H11" s="16" t="n">
        <v>1151</v>
      </c>
      <c r="J11" s="17" t="n">
        <f aca="false">IFERROR(LOOKUP(IF(I11="",E11,I11),{0,1,10,100,500,1000,5000,10000},{0,1.16,1.02,0.88,0.72,0.64,0.56,0.532}),"")</f>
        <v>1.16</v>
      </c>
      <c r="K11" s="17" t="n">
        <f aca="false">IFERROR(IF(I11="",E11,I11)*J11,"")</f>
        <v>1.16</v>
      </c>
      <c r="L11" s="19" t="s">
        <v>59</v>
      </c>
      <c r="R11" s="16" t="n">
        <v>5339</v>
      </c>
      <c r="T11" s="17" t="n">
        <f aca="false">IFERROR(LOOKUP(IF(S11="",E11,S11),{0,1,10,100,250,500,1000,2500,5000,10000},{0,1.01,0.86,0.749,0.71,0.654,0.561,0.475,0.453,0.443}),"")</f>
        <v>1.01</v>
      </c>
      <c r="U11" s="17" t="n">
        <f aca="false">IFERROR(IF(S11="",E11,S11)*T11,"")</f>
        <v>1.01</v>
      </c>
      <c r="V11" s="19" t="s">
        <v>60</v>
      </c>
    </row>
    <row r="12" customFormat="false" ht="15" hidden="false" customHeight="false" outlineLevel="0" collapsed="false">
      <c r="A12" s="15" t="s">
        <v>61</v>
      </c>
      <c r="B12" s="15" t="s">
        <v>62</v>
      </c>
      <c r="C12" s="15" t="s">
        <v>63</v>
      </c>
      <c r="D12" s="15" t="s">
        <v>64</v>
      </c>
      <c r="E12" s="16" t="n">
        <f aca="false">BoardQty*2</f>
        <v>2</v>
      </c>
      <c r="F12" s="17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0.04387328</v>
      </c>
      <c r="G12" s="17" t="n">
        <f aca="false">IFERROR(E12*F12,"")</f>
        <v>0.08774656</v>
      </c>
      <c r="H12" s="16" t="n">
        <v>113098</v>
      </c>
      <c r="J12" s="17" t="n">
        <f aca="false">IFERROR(LOOKUP(IF(I12="",E12,I12),{0,1,10,25,50,100,250,500,1000,5000,10000,20000,30000,50000},{0,0.1,0.083,0.0744,0.0544,0.047,0.03712,0.03136,0.0264,0.02351,0.021,0.0195,0.01928,0.01875}),"")</f>
        <v>0.1</v>
      </c>
      <c r="K12" s="17" t="n">
        <f aca="false">IFERROR(IF(I12="",E12,I12)*J12,"")</f>
        <v>0.2</v>
      </c>
      <c r="L12" s="19" t="s">
        <v>65</v>
      </c>
      <c r="M12" s="16" t="n">
        <v>17272</v>
      </c>
      <c r="O12" s="17" t="n">
        <f aca="false">IFERROR(LOOKUP(IF(N12="",E12,N12),{0,1,100,500,2500,5000,10000,50000},{0,0.04387328,0.04387328,0.03028752,0.0236816,0.02093952,0.01882064,0.01645248}),"")</f>
        <v>0.04387328</v>
      </c>
      <c r="P12" s="17" t="n">
        <f aca="false">IFERROR(IF(N12="",E12,N12)*O12,"")</f>
        <v>0.08774656</v>
      </c>
      <c r="Q12" s="19" t="s">
        <v>66</v>
      </c>
      <c r="R12" s="16" t="n">
        <v>88540</v>
      </c>
      <c r="T12" s="17" t="n">
        <f aca="false">IFERROR(LOOKUP(IF(S12="",E12,S12),{0,1,10,100,500,1000,2500,5000,10000},{0,0.103,0.066,0.039,0.033,0.028,0.026,0.025,0.02}),"")</f>
        <v>0.103</v>
      </c>
      <c r="U12" s="17" t="n">
        <f aca="false">IFERROR(IF(S12="",E12,S12)*T12,"")</f>
        <v>0.206</v>
      </c>
      <c r="V12" s="19" t="s">
        <v>67</v>
      </c>
      <c r="W12" s="16" t="n">
        <v>1247</v>
      </c>
      <c r="Y12" s="17" t="n">
        <f aca="false">IFERROR(LOOKUP(IF(X12="",E12,X12),{0,1,10,25,50,100,250,500,1000},{0,0.1,0.065,0.056,0.047,0.038,0.035,0.032,0.027}),"")</f>
        <v>0.1</v>
      </c>
      <c r="Z12" s="17" t="n">
        <f aca="false">IFERROR(IF(X12="",E12,X12)*Y12,"")</f>
        <v>0.2</v>
      </c>
      <c r="AA12" s="19" t="s">
        <v>68</v>
      </c>
    </row>
    <row r="13" customFormat="false" ht="15" hidden="false" customHeight="false" outlineLevel="0" collapsed="false">
      <c r="A13" s="15" t="s">
        <v>69</v>
      </c>
      <c r="B13" s="15" t="s">
        <v>70</v>
      </c>
      <c r="C13" s="15" t="s">
        <v>71</v>
      </c>
      <c r="D13" s="15" t="s">
        <v>72</v>
      </c>
      <c r="E13" s="16" t="n">
        <f aca="false">BoardQty*22</f>
        <v>22</v>
      </c>
      <c r="F13" s="17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0.044</v>
      </c>
      <c r="G13" s="17" t="n">
        <f aca="false">IFERROR(E13*F13,"")</f>
        <v>0.968</v>
      </c>
      <c r="H13" s="16" t="n">
        <v>279659</v>
      </c>
      <c r="J13" s="17" t="n">
        <f aca="false">IFERROR(LOOKUP(IF(I13="",E13,I13),{0,1,10,100,1000,2500,5000,10000,30000,50000},{0,0.1,0.074,0.0285,0.01254,0.01083,0.00969,0.00856,0.00752,0.00716}),"")</f>
        <v>0.074</v>
      </c>
      <c r="K13" s="17" t="n">
        <f aca="false">IFERROR(IF(I13="",E13,I13)*J13,"")</f>
        <v>1.628</v>
      </c>
      <c r="L13" s="19" t="s">
        <v>73</v>
      </c>
      <c r="M13" s="16" t="n">
        <v>4943</v>
      </c>
      <c r="O13" s="17" t="n">
        <f aca="false">IFERROR(LOOKUP(IF(N13="",E13,N13),{0,1,10,50,100,250,500,1000},{0,0.10569472,0.08874368,0.0486096,0.03602096,0.0286672,0.02393088,0.02031632}),"")</f>
        <v>0.08874368</v>
      </c>
      <c r="P13" s="17" t="n">
        <f aca="false">IFERROR(IF(N13="",E13,N13)*O13,"")</f>
        <v>1.95236096</v>
      </c>
      <c r="Q13" s="19" t="s">
        <v>74</v>
      </c>
      <c r="R13" s="16" t="n">
        <v>285355</v>
      </c>
      <c r="T13" s="17" t="n">
        <f aca="false">IFERROR(LOOKUP(IF(S13="",E13,S13),{0,1,10,100,1000,2000,10000,20000},{0,0.103,0.044,0.02,0.014,0.01,0.009,0.008}),"")</f>
        <v>0.044</v>
      </c>
      <c r="U13" s="17" t="n">
        <f aca="false">IFERROR(IF(S13="",E13,S13)*T13,"")</f>
        <v>0.968</v>
      </c>
      <c r="V13" s="19" t="s">
        <v>75</v>
      </c>
      <c r="W13" s="16" t="n">
        <v>4943</v>
      </c>
      <c r="Y13" s="17" t="n">
        <f aca="false">IFERROR(LOOKUP(IF(X13="",E13,X13),{0,1,10,50,100,250,500,1000,2500},{0,0.1,0.084,0.046,0.034,0.026,0.02,0.015,0.013}),"")</f>
        <v>0.084</v>
      </c>
      <c r="Z13" s="17" t="n">
        <f aca="false">IFERROR(IF(X13="",E13,X13)*Y13,"")</f>
        <v>1.848</v>
      </c>
      <c r="AA13" s="19" t="s">
        <v>76</v>
      </c>
    </row>
    <row r="14" customFormat="false" ht="15" hidden="false" customHeight="false" outlineLevel="0" collapsed="false">
      <c r="A14" s="15" t="s">
        <v>77</v>
      </c>
      <c r="B14" s="15" t="s">
        <v>78</v>
      </c>
      <c r="C14" s="15" t="s">
        <v>71</v>
      </c>
      <c r="D14" s="15" t="s">
        <v>79</v>
      </c>
      <c r="E14" s="16" t="n">
        <f aca="false">BoardQty*2</f>
        <v>2</v>
      </c>
      <c r="F14" s="17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0.02767008</v>
      </c>
      <c r="G14" s="17" t="n">
        <f aca="false">IFERROR(E14*F14,"")</f>
        <v>0.05534016</v>
      </c>
      <c r="H14" s="16" t="n">
        <v>108869</v>
      </c>
      <c r="J14" s="17" t="n">
        <f aca="false">IFERROR(LOOKUP(IF(I14="",E14,I14),{0,1,10,100,1000,2500,5000,10000,30000,50000,100000},{0,0.1,0.025,0.0101,0.00452,0.00392,0.00324,0.00256,0.00225,0.00206,0.00204}),"")</f>
        <v>0.1</v>
      </c>
      <c r="K14" s="17" t="n">
        <f aca="false">IFERROR(IF(I14="",E14,I14)*J14,"")</f>
        <v>0.2</v>
      </c>
      <c r="L14" s="19" t="s">
        <v>79</v>
      </c>
      <c r="M14" s="16" t="n">
        <v>19204</v>
      </c>
      <c r="O14" s="17" t="n">
        <f aca="false">IFERROR(LOOKUP(IF(N14="",E14,N14),{0,1,100,500,2500,5000,10000,50000},{0,0.02767008,0.02767008,0.02168736,0.01657712,0.01420896,0.012464,0.00772768}),"")</f>
        <v>0.02767008</v>
      </c>
      <c r="P14" s="17" t="n">
        <f aca="false">IFERROR(IF(N14="",E14,N14)*O14,"")</f>
        <v>0.05534016</v>
      </c>
      <c r="Q14" s="19" t="s">
        <v>80</v>
      </c>
      <c r="W14" s="16" t="n">
        <v>19204</v>
      </c>
      <c r="Y14" s="17" t="n">
        <f aca="false">IFERROR(LOOKUP(IF(X14="",E14,X14),{0,1,10,25,50,100,250,500,1000},{0,0.077,0.077,0.066,0.045,0.034,0.026,0.022,0.018}),"")</f>
        <v>0.077</v>
      </c>
      <c r="Z14" s="17" t="n">
        <f aca="false">IFERROR(IF(X14="",E14,X14)*Y14,"")</f>
        <v>0.154</v>
      </c>
      <c r="AA14" s="19" t="s">
        <v>81</v>
      </c>
    </row>
    <row r="15" customFormat="false" ht="15" hidden="false" customHeight="false" outlineLevel="0" collapsed="false">
      <c r="A15" s="15" t="s">
        <v>82</v>
      </c>
      <c r="B15" s="15" t="s">
        <v>83</v>
      </c>
      <c r="C15" s="15" t="s">
        <v>84</v>
      </c>
      <c r="D15" s="15" t="s">
        <v>85</v>
      </c>
      <c r="E15" s="16" t="n">
        <f aca="false">BoardQty*2</f>
        <v>2</v>
      </c>
      <c r="F15" s="17" t="n">
        <f aca="true"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0.73</v>
      </c>
      <c r="G15" s="17" t="n">
        <f aca="false">IFERROR(E15*F15,"")</f>
        <v>1.46</v>
      </c>
      <c r="H15" s="16" t="n">
        <v>38680</v>
      </c>
      <c r="J15" s="17" t="n">
        <f aca="false">IFERROR(LOOKUP(IF(I15="",E15,I15),{0,1,10,50,100,500,1000,3000,5000,10000},{0,0.73,0.605,0.5446,0.484,0.4598,0.352,0.33,0.319,0.308}),"")</f>
        <v>0.73</v>
      </c>
      <c r="K15" s="17" t="n">
        <f aca="false">IFERROR(IF(I15="",E15,I15)*J15,"")</f>
        <v>1.46</v>
      </c>
      <c r="L15" s="19" t="s">
        <v>86</v>
      </c>
      <c r="M15" s="16" t="n">
        <v>1481</v>
      </c>
      <c r="O15" s="17" t="n">
        <f aca="false">IFERROR(LOOKUP(IF(N15="",E15,N15),{0,1,50,100,250,500,1000,5000},{0,1.0370048,1.0245408,1.0232944,1.022048,1.0208016,1.0195552,1.0183088}),"")</f>
        <v>1.0370048</v>
      </c>
      <c r="P15" s="17" t="n">
        <f aca="false">IFERROR(IF(N15="",E15,N15)*O15,"")</f>
        <v>2.0740096</v>
      </c>
      <c r="Q15" s="19" t="s">
        <v>87</v>
      </c>
      <c r="R15" s="16" t="n">
        <v>1219</v>
      </c>
      <c r="T15" s="17" t="n">
        <f aca="false">IFERROR(LOOKUP(IF(S15="",E15,S15),{0,1,10,50,100,500,1000,2000,5000,10000},{0,1.56,1.5,1.46,1.25,1.22,0.983,0.933,0.9,0.866}),"")</f>
        <v>1.56</v>
      </c>
      <c r="U15" s="17" t="n">
        <f aca="false">IFERROR(IF(S15="",E15,S15)*T15,"")</f>
        <v>3.12</v>
      </c>
      <c r="V15" s="19" t="s">
        <v>88</v>
      </c>
      <c r="W15" s="16" t="n">
        <v>1401</v>
      </c>
      <c r="Y15" s="17" t="n">
        <f aca="false">IFERROR(LOOKUP(IF(X15="",E15,X15),{0,1,10,50,100,200,500},{0,3.12,2.71,2.31,1.87,1.6,1.55}),"")</f>
        <v>3.12</v>
      </c>
      <c r="Z15" s="17" t="n">
        <f aca="false">IFERROR(IF(X15="",E15,X15)*Y15,"")</f>
        <v>6.24</v>
      </c>
      <c r="AA15" s="19" t="s">
        <v>89</v>
      </c>
    </row>
    <row r="16" customFormat="false" ht="15" hidden="false" customHeight="false" outlineLevel="0" collapsed="false">
      <c r="E16" s="0" t="n">
        <f aca="false">SUM(E7:E15)</f>
        <v>65</v>
      </c>
    </row>
    <row r="17" customFormat="false" ht="15" hidden="false" customHeight="false" outlineLevel="0" collapsed="false">
      <c r="A17" s="2" t="s">
        <v>90</v>
      </c>
      <c r="I17" s="6" t="n">
        <f aca="false">IFERROR(IF(OR(I7:I15),COUNTIF(I7:I15,"&gt;0")&amp;" of "&amp;ROWS(I7:I15)&amp;" parts purchased",""),"")</f>
        <v>0</v>
      </c>
      <c r="N17" s="6" t="n">
        <f aca="false">IFERROR(IF(OR(N7:N15),COUNTIF(N7:N15,"&gt;0")&amp;" of "&amp;ROWS(N7:N15)&amp;" parts purchased",""),"")</f>
        <v>0</v>
      </c>
      <c r="S17" s="6" t="n">
        <f aca="false">IFERROR(IF(OR(S7:S15),COUNTIF(S7:S15,"&gt;0")&amp;" of "&amp;ROWS(S7:S15)&amp;" parts purchased",""),"")</f>
        <v>0</v>
      </c>
      <c r="X17" s="6" t="n">
        <f aca="false">IFERROR(IF(OR(X7:X15),COUNTIF(X7:X15,"&gt;0")&amp;" of "&amp;ROWS(X7:X15)&amp;" parts purchased",""),"")</f>
        <v>0</v>
      </c>
      <c r="AC17" s="6" t="n">
        <f aca="false">IFERROR(IF(OR(AC7:AC15),COUNTIF(AC7:AC15,"&gt;0")&amp;" of "&amp;ROWS(AC7:AC15)&amp;" parts purchased",""),"")</f>
        <v>0</v>
      </c>
      <c r="AH17" s="6" t="n">
        <f aca="false">IFERROR(IF(OR(AH7:AH15),COUNTIF(AH7:AH15,"&gt;0")&amp;" of "&amp;ROWS(AH7:AH15)&amp;" parts purchased",""),"")</f>
        <v>0</v>
      </c>
    </row>
    <row r="18" customFormat="false" ht="15" hidden="false" customHeight="false" outlineLevel="0" collapsed="false">
      <c r="I18" s="0" t="str">
        <f aca="false" t="array" ref="I18:I18">IFERROR(CONCATENATE(TEXT(INDEX($I$7:$I$15,SMALL(IF($L$7:$L$15&lt;&gt;"",IF($I$7:$I$15&lt;&gt;"",ROW($I$7:$I$15)-MIN(ROW($I$7:$I$15))+1,""),""),ROW()-ROW(A$18)+1)),"##0"),","),"")</f>
        <v/>
      </c>
      <c r="J18" s="0" t="str">
        <f aca="false" t="array" ref="J18:J18">IFERROR(CONCATENATE((INDEX($L$7:$L$15,SMALL(IF($L$7:$L$15&lt;&gt;"",IF($I$7:$I$15&lt;&gt;"",ROW($I$7:$I$15)-MIN(ROW($I$7:$I$15))+1,""),""),ROW()-ROW(A$18)+1))),","),"")</f>
        <v/>
      </c>
      <c r="K18" s="0" t="str">
        <f aca="false" t="array" ref="K18:K18">IFERROR(CONCATENATE((INDEX($A$7:$A$15,SMALL(IF($L$7:$L$15&lt;&gt;"",IF($I$7:$I$15&lt;&gt;"",ROW($I$7:$I$15)-MIN(ROW($I$7:$I$15))+1,""),""),ROW()-ROW(A$18)+1))),),"")</f>
        <v/>
      </c>
      <c r="N18" s="0" t="str">
        <f aca="false" t="array" ref="N18:N18">IFERROR(CONCATENATE((INDEX($Q$7:$Q$15,SMALL(IF($Q$7:$Q$15&lt;&gt;"",IF($N$7:$N$15&lt;&gt;"",ROW($N$7:$N$15)-MIN(ROW($N$7:$N$15))+1,""),""),ROW()-ROW(A$18)+1)))," "),"")</f>
        <v/>
      </c>
      <c r="O18" s="0" t="str">
        <f aca="false" t="array" ref="O18:O18">IFERROR(CONCATENATE(TEXT(INDEX($N$7:$N$15,SMALL(IF($Q$7:$Q$15&lt;&gt;"",IF($N$7:$N$15&lt;&gt;"",ROW($N$7:$N$15)-MIN(ROW($N$7:$N$15))+1,""),""),ROW()-ROW(A$18)+1)),"##0")," "),"")</f>
        <v/>
      </c>
      <c r="P18" s="0" t="str">
        <f aca="false" t="array" ref="P18:P18">IFERROR(CONCATENATE((INDEX($A$7:$A$15,SMALL(IF($Q$7:$Q$15&lt;&gt;"",IF($N$7:$N$15&lt;&gt;"",ROW($N$7:$N$15)-MIN(ROW($N$7:$N$15))+1,""),""),ROW()-ROW(A$18)+1))),),"")</f>
        <v/>
      </c>
      <c r="S18" s="0" t="str">
        <f aca="false" t="array" ref="S18:S18">IFERROR(CONCATENATE((INDEX($V$7:$V$15,SMALL(IF($V$7:$V$15&lt;&gt;"",IF($S$7:$S$15&lt;&gt;"",ROW($S$7:$S$15)-MIN(ROW($S$7:$S$15))+1,""),""),ROW()-ROW(A$18)+1)))," "),"")</f>
        <v/>
      </c>
      <c r="T18" s="0" t="str">
        <f aca="false" t="array" ref="T18:T18">IFERROR(CONCATENATE(TEXT(INDEX($S$7:$S$15,SMALL(IF($V$7:$V$15&lt;&gt;"",IF($S$7:$S$15&lt;&gt;"",ROW($S$7:$S$15)-MIN(ROW($S$7:$S$15))+1,""),""),ROW()-ROW(A$18)+1)),"##0")," "),"")</f>
        <v/>
      </c>
      <c r="U18" s="0" t="str">
        <f aca="false" t="array" ref="U18:U18">IFERROR(CONCATENATE((INDEX($A$7:$A$15,SMALL(IF($V$7:$V$15&lt;&gt;"",IF($S$7:$S$15&lt;&gt;"",ROW($S$7:$S$15)-MIN(ROW($S$7:$S$15))+1,""),""),ROW()-ROW(A$18)+1))),),"")</f>
        <v/>
      </c>
      <c r="X18" s="0" t="str">
        <f aca="false" t="array" ref="X18:X18">IFERROR(CONCATENATE((INDEX($AA$7:$AA$15,SMALL(IF($AA$7:$AA$15&lt;&gt;"",IF($X$7:$X$15&lt;&gt;"",ROW($X$7:$X$15)-MIN(ROW($X$7:$X$15))+1,""),""),ROW()-ROW(A$18)+1))),","),"")</f>
        <v/>
      </c>
      <c r="Y18" s="0" t="str">
        <f aca="false" t="array" ref="Y18:Y18">IFERROR(CONCATENATE(TEXT(INDEX($X$7:$X$15,SMALL(IF($AA$7:$AA$15&lt;&gt;"",IF($X$7:$X$15&lt;&gt;"",ROW($X$7:$X$15)-MIN(ROW($X$7:$X$15))+1,""),""),ROW()-ROW(A$18)+1)),"##0"),","),"")</f>
        <v/>
      </c>
      <c r="Z18" s="0" t="str">
        <f aca="false" t="array" ref="Z18:Z18">IFERROR(CONCATENATE((INDEX($A$7:$A$15,SMALL(IF($AA$7:$AA$15&lt;&gt;"",IF($X$7:$X$15&lt;&gt;"",ROW($X$7:$X$15)-MIN(ROW($X$7:$X$15))+1,""),""),ROW()-ROW(A$18)+1))),),"")</f>
        <v/>
      </c>
      <c r="AC18" s="0" t="str">
        <f aca="false" t="array" ref="AC18:AC18">IFERROR(CONCATENATE((INDEX($AF$7:$AF$15,SMALL(IF($AF$7:$AF$15&lt;&gt;"",IF($AC$7:$AC$15&lt;&gt;"",ROW($AC$7:$AC$15)-MIN(ROW($AC$7:$AC$15))+1,""),""),ROW()-ROW(A$18)+1)))," "),"")</f>
        <v/>
      </c>
      <c r="AD18" s="0" t="str">
        <f aca="false" t="array" ref="AD18:AD18">IFERROR(CONCATENATE(TEXT(INDEX($AC$7:$AC$15,SMALL(IF($AF$7:$AF$15&lt;&gt;"",IF($AC$7:$AC$15&lt;&gt;"",ROW($AC$7:$AC$15)-MIN(ROW($AC$7:$AC$15))+1,""),""),ROW()-ROW(A$18)+1)),"##0")," "),"")</f>
        <v/>
      </c>
      <c r="AE18" s="0" t="str">
        <f aca="false" t="array" ref="AE18:AE18">IFERROR(CONCATENATE((INDEX($A$7:$A$15,SMALL(IF($AF$7:$AF$15&lt;&gt;"",IF($AC$7:$AC$15&lt;&gt;"",ROW($AC$7:$AC$15)-MIN(ROW($AC$7:$AC$15))+1,""),""),ROW()-ROW(A$18)+1))),),"")</f>
        <v/>
      </c>
      <c r="AH18" s="0" t="str">
        <f aca="false" t="array" ref="AH18:AH18">IFERROR(CONCATENATE((INDEX($AK$7:$AK$15,SMALL(IF($AK$7:$AK$15&lt;&gt;"",IF($AH$7:$AH$15&lt;&gt;"",ROW($AH$7:$AH$15)-MIN(ROW($AH$7:$AH$15))+1,""),""),ROW()-ROW(A$18)+1)))," "),"")</f>
        <v/>
      </c>
      <c r="AI18" s="0" t="str">
        <f aca="false" t="array" ref="AI18:AI18">IFERROR(CONCATENATE(TEXT(INDEX($AH$7:$AH$15,SMALL(IF($AK$7:$AK$15&lt;&gt;"",IF($AH$7:$AH$15&lt;&gt;"",ROW($AH$7:$AH$15)-MIN(ROW($AH$7:$AH$15))+1,""),""),ROW()-ROW(A$18)+1)),"##0")," "),"")</f>
        <v/>
      </c>
      <c r="AJ18" s="0" t="str">
        <f aca="false" t="array" ref="AJ18:AJ18">IFERROR(CONCATENATE((INDEX($A$7:$A$15,SMALL(IF($AK$7:$AK$15&lt;&gt;"",IF($AH$7:$AH$15&lt;&gt;"",ROW($AH$7:$AH$15)-MIN(ROW($AH$7:$AH$15))+1,""),""),ROW()-ROW(A$18)+1))),),"")</f>
        <v/>
      </c>
    </row>
    <row r="19" customFormat="false" ht="15" hidden="false" customHeight="false" outlineLevel="0" collapsed="false">
      <c r="I19" s="0" t="str">
        <f aca="false" t="array" ref="I19:I19">IFERROR(CONCATENATE(TEXT(INDEX($I$7:$I$15,SMALL(IF($L$7:$L$15&lt;&gt;"",IF($I$7:$I$15&lt;&gt;"",ROW($I$7:$I$15)-MIN(ROW($I$7:$I$15))+1,""),""),ROW()-ROW(A$18)+1)),"##0"),","),"")</f>
        <v/>
      </c>
      <c r="J19" s="0" t="str">
        <f aca="false" t="array" ref="J19:J19">IFERROR(CONCATENATE((INDEX($L$7:$L$15,SMALL(IF($L$7:$L$15&lt;&gt;"",IF($I$7:$I$15&lt;&gt;"",ROW($I$7:$I$15)-MIN(ROW($I$7:$I$15))+1,""),""),ROW()-ROW(A$18)+1))),","),"")</f>
        <v/>
      </c>
      <c r="K19" s="0" t="str">
        <f aca="false" t="array" ref="K19:K19">IFERROR(CONCATENATE((INDEX($A$7:$A$15,SMALL(IF($L$7:$L$15&lt;&gt;"",IF($I$7:$I$15&lt;&gt;"",ROW($I$7:$I$15)-MIN(ROW($I$7:$I$15))+1,""),""),ROW()-ROW(A$18)+1))),),"")</f>
        <v/>
      </c>
      <c r="N19" s="0" t="str">
        <f aca="false" t="array" ref="N19:N19">IFERROR(CONCATENATE((INDEX($Q$7:$Q$15,SMALL(IF($Q$7:$Q$15&lt;&gt;"",IF($N$7:$N$15&lt;&gt;"",ROW($N$7:$N$15)-MIN(ROW($N$7:$N$15))+1,""),""),ROW()-ROW(A$18)+1)))," "),"")</f>
        <v/>
      </c>
      <c r="O19" s="0" t="str">
        <f aca="false" t="array" ref="O19:O19">IFERROR(CONCATENATE(TEXT(INDEX($N$7:$N$15,SMALL(IF($Q$7:$Q$15&lt;&gt;"",IF($N$7:$N$15&lt;&gt;"",ROW($N$7:$N$15)-MIN(ROW($N$7:$N$15))+1,""),""),ROW()-ROW(A$18)+1)),"##0")," "),"")</f>
        <v/>
      </c>
      <c r="P19" s="0" t="str">
        <f aca="false" t="array" ref="P19:P19">IFERROR(CONCATENATE((INDEX($A$7:$A$15,SMALL(IF($Q$7:$Q$15&lt;&gt;"",IF($N$7:$N$15&lt;&gt;"",ROW($N$7:$N$15)-MIN(ROW($N$7:$N$15))+1,""),""),ROW()-ROW(A$18)+1))),),"")</f>
        <v/>
      </c>
      <c r="S19" s="0" t="str">
        <f aca="false" t="array" ref="S19:S19">IFERROR(CONCATENATE((INDEX($V$7:$V$15,SMALL(IF($V$7:$V$15&lt;&gt;"",IF($S$7:$S$15&lt;&gt;"",ROW($S$7:$S$15)-MIN(ROW($S$7:$S$15))+1,""),""),ROW()-ROW(A$18)+1)))," "),"")</f>
        <v/>
      </c>
      <c r="T19" s="0" t="str">
        <f aca="false" t="array" ref="T19:T19">IFERROR(CONCATENATE(TEXT(INDEX($S$7:$S$15,SMALL(IF($V$7:$V$15&lt;&gt;"",IF($S$7:$S$15&lt;&gt;"",ROW($S$7:$S$15)-MIN(ROW($S$7:$S$15))+1,""),""),ROW()-ROW(A$18)+1)),"##0")," "),"")</f>
        <v/>
      </c>
      <c r="U19" s="0" t="str">
        <f aca="false" t="array" ref="U19:U19">IFERROR(CONCATENATE((INDEX($A$7:$A$15,SMALL(IF($V$7:$V$15&lt;&gt;"",IF($S$7:$S$15&lt;&gt;"",ROW($S$7:$S$15)-MIN(ROW($S$7:$S$15))+1,""),""),ROW()-ROW(A$18)+1))),),"")</f>
        <v/>
      </c>
      <c r="X19" s="0" t="str">
        <f aca="false" t="array" ref="X19:X19">IFERROR(CONCATENATE((INDEX($AA$7:$AA$15,SMALL(IF($AA$7:$AA$15&lt;&gt;"",IF($X$7:$X$15&lt;&gt;"",ROW($X$7:$X$15)-MIN(ROW($X$7:$X$15))+1,""),""),ROW()-ROW(A$18)+1))),","),"")</f>
        <v/>
      </c>
      <c r="Y19" s="0" t="str">
        <f aca="false" t="array" ref="Y19:Y19">IFERROR(CONCATENATE(TEXT(INDEX($X$7:$X$15,SMALL(IF($AA$7:$AA$15&lt;&gt;"",IF($X$7:$X$15&lt;&gt;"",ROW($X$7:$X$15)-MIN(ROW($X$7:$X$15))+1,""),""),ROW()-ROW(A$18)+1)),"##0"),","),"")</f>
        <v/>
      </c>
      <c r="Z19" s="0" t="str">
        <f aca="false" t="array" ref="Z19:Z19">IFERROR(CONCATENATE((INDEX($A$7:$A$15,SMALL(IF($AA$7:$AA$15&lt;&gt;"",IF($X$7:$X$15&lt;&gt;"",ROW($X$7:$X$15)-MIN(ROW($X$7:$X$15))+1,""),""),ROW()-ROW(A$18)+1))),),"")</f>
        <v/>
      </c>
      <c r="AC19" s="0" t="str">
        <f aca="false" t="array" ref="AC19:AC19">IFERROR(CONCATENATE((INDEX($AF$7:$AF$15,SMALL(IF($AF$7:$AF$15&lt;&gt;"",IF($AC$7:$AC$15&lt;&gt;"",ROW($AC$7:$AC$15)-MIN(ROW($AC$7:$AC$15))+1,""),""),ROW()-ROW(A$18)+1)))," "),"")</f>
        <v/>
      </c>
      <c r="AD19" s="0" t="str">
        <f aca="false" t="array" ref="AD19:AD19">IFERROR(CONCATENATE(TEXT(INDEX($AC$7:$AC$15,SMALL(IF($AF$7:$AF$15&lt;&gt;"",IF($AC$7:$AC$15&lt;&gt;"",ROW($AC$7:$AC$15)-MIN(ROW($AC$7:$AC$15))+1,""),""),ROW()-ROW(A$18)+1)),"##0")," "),"")</f>
        <v/>
      </c>
      <c r="AE19" s="0" t="str">
        <f aca="false" t="array" ref="AE19:AE19">IFERROR(CONCATENATE((INDEX($A$7:$A$15,SMALL(IF($AF$7:$AF$15&lt;&gt;"",IF($AC$7:$AC$15&lt;&gt;"",ROW($AC$7:$AC$15)-MIN(ROW($AC$7:$AC$15))+1,""),""),ROW()-ROW(A$18)+1))),),"")</f>
        <v/>
      </c>
      <c r="AH19" s="0" t="str">
        <f aca="false" t="array" ref="AH19:AH19">IFERROR(CONCATENATE((INDEX($AK$7:$AK$15,SMALL(IF($AK$7:$AK$15&lt;&gt;"",IF($AH$7:$AH$15&lt;&gt;"",ROW($AH$7:$AH$15)-MIN(ROW($AH$7:$AH$15))+1,""),""),ROW()-ROW(A$18)+1)))," "),"")</f>
        <v/>
      </c>
      <c r="AI19" s="0" t="str">
        <f aca="false" t="array" ref="AI19:AI19">IFERROR(CONCATENATE(TEXT(INDEX($AH$7:$AH$15,SMALL(IF($AK$7:$AK$15&lt;&gt;"",IF($AH$7:$AH$15&lt;&gt;"",ROW($AH$7:$AH$15)-MIN(ROW($AH$7:$AH$15))+1,""),""),ROW()-ROW(A$18)+1)),"##0")," "),"")</f>
        <v/>
      </c>
      <c r="AJ19" s="0" t="str">
        <f aca="false" t="array" ref="AJ19:AJ19">IFERROR(CONCATENATE((INDEX($A$7:$A$15,SMALL(IF($AK$7:$AK$15&lt;&gt;"",IF($AH$7:$AH$15&lt;&gt;"",ROW($AH$7:$AH$15)-MIN(ROW($AH$7:$AH$15))+1,""),""),ROW()-ROW(A$18)+1))),),"")</f>
        <v/>
      </c>
    </row>
    <row r="20" customFormat="false" ht="15" hidden="false" customHeight="false" outlineLevel="0" collapsed="false">
      <c r="I20" s="0" t="str">
        <f aca="false" t="array" ref="I20:I20">IFERROR(CONCATENATE(TEXT(INDEX($I$7:$I$15,SMALL(IF($L$7:$L$15&lt;&gt;"",IF($I$7:$I$15&lt;&gt;"",ROW($I$7:$I$15)-MIN(ROW($I$7:$I$15))+1,""),""),ROW()-ROW(A$18)+1)),"##0"),","),"")</f>
        <v/>
      </c>
      <c r="J20" s="0" t="str">
        <f aca="false" t="array" ref="J20:J20">IFERROR(CONCATENATE((INDEX($L$7:$L$15,SMALL(IF($L$7:$L$15&lt;&gt;"",IF($I$7:$I$15&lt;&gt;"",ROW($I$7:$I$15)-MIN(ROW($I$7:$I$15))+1,""),""),ROW()-ROW(A$18)+1))),","),"")</f>
        <v/>
      </c>
      <c r="K20" s="0" t="str">
        <f aca="false" t="array" ref="K20:K20">IFERROR(CONCATENATE((INDEX($A$7:$A$15,SMALL(IF($L$7:$L$15&lt;&gt;"",IF($I$7:$I$15&lt;&gt;"",ROW($I$7:$I$15)-MIN(ROW($I$7:$I$15))+1,""),""),ROW()-ROW(A$18)+1))),),"")</f>
        <v/>
      </c>
      <c r="N20" s="0" t="str">
        <f aca="false" t="array" ref="N20:N20">IFERROR(CONCATENATE((INDEX($Q$7:$Q$15,SMALL(IF($Q$7:$Q$15&lt;&gt;"",IF($N$7:$N$15&lt;&gt;"",ROW($N$7:$N$15)-MIN(ROW($N$7:$N$15))+1,""),""),ROW()-ROW(A$18)+1)))," "),"")</f>
        <v/>
      </c>
      <c r="O20" s="0" t="str">
        <f aca="false" t="array" ref="O20:O20">IFERROR(CONCATENATE(TEXT(INDEX($N$7:$N$15,SMALL(IF($Q$7:$Q$15&lt;&gt;"",IF($N$7:$N$15&lt;&gt;"",ROW($N$7:$N$15)-MIN(ROW($N$7:$N$15))+1,""),""),ROW()-ROW(A$18)+1)),"##0")," "),"")</f>
        <v/>
      </c>
      <c r="P20" s="0" t="str">
        <f aca="false" t="array" ref="P20:P20">IFERROR(CONCATENATE((INDEX($A$7:$A$15,SMALL(IF($Q$7:$Q$15&lt;&gt;"",IF($N$7:$N$15&lt;&gt;"",ROW($N$7:$N$15)-MIN(ROW($N$7:$N$15))+1,""),""),ROW()-ROW(A$18)+1))),),"")</f>
        <v/>
      </c>
      <c r="S20" s="0" t="str">
        <f aca="false" t="array" ref="S20:S20">IFERROR(CONCATENATE((INDEX($V$7:$V$15,SMALL(IF($V$7:$V$15&lt;&gt;"",IF($S$7:$S$15&lt;&gt;"",ROW($S$7:$S$15)-MIN(ROW($S$7:$S$15))+1,""),""),ROW()-ROW(A$18)+1)))," "),"")</f>
        <v/>
      </c>
      <c r="T20" s="0" t="str">
        <f aca="false" t="array" ref="T20:T20">IFERROR(CONCATENATE(TEXT(INDEX($S$7:$S$15,SMALL(IF($V$7:$V$15&lt;&gt;"",IF($S$7:$S$15&lt;&gt;"",ROW($S$7:$S$15)-MIN(ROW($S$7:$S$15))+1,""),""),ROW()-ROW(A$18)+1)),"##0")," "),"")</f>
        <v/>
      </c>
      <c r="U20" s="0" t="str">
        <f aca="false" t="array" ref="U20:U20">IFERROR(CONCATENATE((INDEX($A$7:$A$15,SMALL(IF($V$7:$V$15&lt;&gt;"",IF($S$7:$S$15&lt;&gt;"",ROW($S$7:$S$15)-MIN(ROW($S$7:$S$15))+1,""),""),ROW()-ROW(A$18)+1))),),"")</f>
        <v/>
      </c>
      <c r="X20" s="0" t="str">
        <f aca="false" t="array" ref="X20:X20">IFERROR(CONCATENATE((INDEX($AA$7:$AA$15,SMALL(IF($AA$7:$AA$15&lt;&gt;"",IF($X$7:$X$15&lt;&gt;"",ROW($X$7:$X$15)-MIN(ROW($X$7:$X$15))+1,""),""),ROW()-ROW(A$18)+1))),","),"")</f>
        <v/>
      </c>
      <c r="Y20" s="0" t="str">
        <f aca="false" t="array" ref="Y20:Y20">IFERROR(CONCATENATE(TEXT(INDEX($X$7:$X$15,SMALL(IF($AA$7:$AA$15&lt;&gt;"",IF($X$7:$X$15&lt;&gt;"",ROW($X$7:$X$15)-MIN(ROW($X$7:$X$15))+1,""),""),ROW()-ROW(A$18)+1)),"##0"),","),"")</f>
        <v/>
      </c>
      <c r="Z20" s="0" t="str">
        <f aca="false" t="array" ref="Z20:Z20">IFERROR(CONCATENATE((INDEX($A$7:$A$15,SMALL(IF($AA$7:$AA$15&lt;&gt;"",IF($X$7:$X$15&lt;&gt;"",ROW($X$7:$X$15)-MIN(ROW($X$7:$X$15))+1,""),""),ROW()-ROW(A$18)+1))),),"")</f>
        <v/>
      </c>
      <c r="AC20" s="0" t="str">
        <f aca="false" t="array" ref="AC20:AC20">IFERROR(CONCATENATE((INDEX($AF$7:$AF$15,SMALL(IF($AF$7:$AF$15&lt;&gt;"",IF($AC$7:$AC$15&lt;&gt;"",ROW($AC$7:$AC$15)-MIN(ROW($AC$7:$AC$15))+1,""),""),ROW()-ROW(A$18)+1)))," "),"")</f>
        <v/>
      </c>
      <c r="AD20" s="0" t="str">
        <f aca="false" t="array" ref="AD20:AD20">IFERROR(CONCATENATE(TEXT(INDEX($AC$7:$AC$15,SMALL(IF($AF$7:$AF$15&lt;&gt;"",IF($AC$7:$AC$15&lt;&gt;"",ROW($AC$7:$AC$15)-MIN(ROW($AC$7:$AC$15))+1,""),""),ROW()-ROW(A$18)+1)),"##0")," "),"")</f>
        <v/>
      </c>
      <c r="AE20" s="0" t="str">
        <f aca="false" t="array" ref="AE20:AE20">IFERROR(CONCATENATE((INDEX($A$7:$A$15,SMALL(IF($AF$7:$AF$15&lt;&gt;"",IF($AC$7:$AC$15&lt;&gt;"",ROW($AC$7:$AC$15)-MIN(ROW($AC$7:$AC$15))+1,""),""),ROW()-ROW(A$18)+1))),),"")</f>
        <v/>
      </c>
      <c r="AH20" s="0" t="str">
        <f aca="false" t="array" ref="AH20:AH20">IFERROR(CONCATENATE((INDEX($AK$7:$AK$15,SMALL(IF($AK$7:$AK$15&lt;&gt;"",IF($AH$7:$AH$15&lt;&gt;"",ROW($AH$7:$AH$15)-MIN(ROW($AH$7:$AH$15))+1,""),""),ROW()-ROW(A$18)+1)))," "),"")</f>
        <v/>
      </c>
      <c r="AI20" s="0" t="str">
        <f aca="false" t="array" ref="AI20:AI20">IFERROR(CONCATENATE(TEXT(INDEX($AH$7:$AH$15,SMALL(IF($AK$7:$AK$15&lt;&gt;"",IF($AH$7:$AH$15&lt;&gt;"",ROW($AH$7:$AH$15)-MIN(ROW($AH$7:$AH$15))+1,""),""),ROW()-ROW(A$18)+1)),"##0")," "),"")</f>
        <v/>
      </c>
      <c r="AJ20" s="0" t="str">
        <f aca="false" t="array" ref="AJ20:AJ20">IFERROR(CONCATENATE((INDEX($A$7:$A$15,SMALL(IF($AK$7:$AK$15&lt;&gt;"",IF($AH$7:$AH$15&lt;&gt;"",ROW($AH$7:$AH$15)-MIN(ROW($AH$7:$AH$15))+1,""),""),ROW()-ROW(A$18)+1))),),"")</f>
        <v/>
      </c>
    </row>
    <row r="21" customFormat="false" ht="15" hidden="false" customHeight="false" outlineLevel="0" collapsed="false">
      <c r="I21" s="0" t="str">
        <f aca="false" t="array" ref="I21:I21">IFERROR(CONCATENATE(TEXT(INDEX($I$7:$I$15,SMALL(IF($L$7:$L$15&lt;&gt;"",IF($I$7:$I$15&lt;&gt;"",ROW($I$7:$I$15)-MIN(ROW($I$7:$I$15))+1,""),""),ROW()-ROW(A$18)+1)),"##0"),","),"")</f>
        <v/>
      </c>
      <c r="J21" s="0" t="str">
        <f aca="false" t="array" ref="J21:J21">IFERROR(CONCATENATE((INDEX($L$7:$L$15,SMALL(IF($L$7:$L$15&lt;&gt;"",IF($I$7:$I$15&lt;&gt;"",ROW($I$7:$I$15)-MIN(ROW($I$7:$I$15))+1,""),""),ROW()-ROW(A$18)+1))),","),"")</f>
        <v/>
      </c>
      <c r="K21" s="0" t="str">
        <f aca="false" t="array" ref="K21:K21">IFERROR(CONCATENATE((INDEX($A$7:$A$15,SMALL(IF($L$7:$L$15&lt;&gt;"",IF($I$7:$I$15&lt;&gt;"",ROW($I$7:$I$15)-MIN(ROW($I$7:$I$15))+1,""),""),ROW()-ROW(A$18)+1))),),"")</f>
        <v/>
      </c>
      <c r="N21" s="0" t="str">
        <f aca="false" t="array" ref="N21:N21">IFERROR(CONCATENATE((INDEX($Q$7:$Q$15,SMALL(IF($Q$7:$Q$15&lt;&gt;"",IF($N$7:$N$15&lt;&gt;"",ROW($N$7:$N$15)-MIN(ROW($N$7:$N$15))+1,""),""),ROW()-ROW(A$18)+1)))," "),"")</f>
        <v/>
      </c>
      <c r="O21" s="0" t="str">
        <f aca="false" t="array" ref="O21:O21">IFERROR(CONCATENATE(TEXT(INDEX($N$7:$N$15,SMALL(IF($Q$7:$Q$15&lt;&gt;"",IF($N$7:$N$15&lt;&gt;"",ROW($N$7:$N$15)-MIN(ROW($N$7:$N$15))+1,""),""),ROW()-ROW(A$18)+1)),"##0")," "),"")</f>
        <v/>
      </c>
      <c r="P21" s="0" t="str">
        <f aca="false" t="array" ref="P21:P21">IFERROR(CONCATENATE((INDEX($A$7:$A$15,SMALL(IF($Q$7:$Q$15&lt;&gt;"",IF($N$7:$N$15&lt;&gt;"",ROW($N$7:$N$15)-MIN(ROW($N$7:$N$15))+1,""),""),ROW()-ROW(A$18)+1))),),"")</f>
        <v/>
      </c>
      <c r="S21" s="0" t="str">
        <f aca="false" t="array" ref="S21:S21">IFERROR(CONCATENATE((INDEX($V$7:$V$15,SMALL(IF($V$7:$V$15&lt;&gt;"",IF($S$7:$S$15&lt;&gt;"",ROW($S$7:$S$15)-MIN(ROW($S$7:$S$15))+1,""),""),ROW()-ROW(A$18)+1)))," "),"")</f>
        <v/>
      </c>
      <c r="T21" s="0" t="str">
        <f aca="false" t="array" ref="T21:T21">IFERROR(CONCATENATE(TEXT(INDEX($S$7:$S$15,SMALL(IF($V$7:$V$15&lt;&gt;"",IF($S$7:$S$15&lt;&gt;"",ROW($S$7:$S$15)-MIN(ROW($S$7:$S$15))+1,""),""),ROW()-ROW(A$18)+1)),"##0")," "),"")</f>
        <v/>
      </c>
      <c r="U21" s="0" t="str">
        <f aca="false" t="array" ref="U21:U21">IFERROR(CONCATENATE((INDEX($A$7:$A$15,SMALL(IF($V$7:$V$15&lt;&gt;"",IF($S$7:$S$15&lt;&gt;"",ROW($S$7:$S$15)-MIN(ROW($S$7:$S$15))+1,""),""),ROW()-ROW(A$18)+1))),),"")</f>
        <v/>
      </c>
      <c r="X21" s="0" t="str">
        <f aca="false" t="array" ref="X21:X21">IFERROR(CONCATENATE((INDEX($AA$7:$AA$15,SMALL(IF($AA$7:$AA$15&lt;&gt;"",IF($X$7:$X$15&lt;&gt;"",ROW($X$7:$X$15)-MIN(ROW($X$7:$X$15))+1,""),""),ROW()-ROW(A$18)+1))),","),"")</f>
        <v/>
      </c>
      <c r="Y21" s="0" t="str">
        <f aca="false" t="array" ref="Y21:Y21">IFERROR(CONCATENATE(TEXT(INDEX($X$7:$X$15,SMALL(IF($AA$7:$AA$15&lt;&gt;"",IF($X$7:$X$15&lt;&gt;"",ROW($X$7:$X$15)-MIN(ROW($X$7:$X$15))+1,""),""),ROW()-ROW(A$18)+1)),"##0"),","),"")</f>
        <v/>
      </c>
      <c r="Z21" s="0" t="str">
        <f aca="false" t="array" ref="Z21:Z21">IFERROR(CONCATENATE((INDEX($A$7:$A$15,SMALL(IF($AA$7:$AA$15&lt;&gt;"",IF($X$7:$X$15&lt;&gt;"",ROW($X$7:$X$15)-MIN(ROW($X$7:$X$15))+1,""),""),ROW()-ROW(A$18)+1))),),"")</f>
        <v/>
      </c>
      <c r="AC21" s="0" t="str">
        <f aca="false" t="array" ref="AC21:AC21">IFERROR(CONCATENATE((INDEX($AF$7:$AF$15,SMALL(IF($AF$7:$AF$15&lt;&gt;"",IF($AC$7:$AC$15&lt;&gt;"",ROW($AC$7:$AC$15)-MIN(ROW($AC$7:$AC$15))+1,""),""),ROW()-ROW(A$18)+1)))," "),"")</f>
        <v/>
      </c>
      <c r="AD21" s="0" t="str">
        <f aca="false" t="array" ref="AD21:AD21">IFERROR(CONCATENATE(TEXT(INDEX($AC$7:$AC$15,SMALL(IF($AF$7:$AF$15&lt;&gt;"",IF($AC$7:$AC$15&lt;&gt;"",ROW($AC$7:$AC$15)-MIN(ROW($AC$7:$AC$15))+1,""),""),ROW()-ROW(A$18)+1)),"##0")," "),"")</f>
        <v/>
      </c>
      <c r="AE21" s="0" t="str">
        <f aca="false" t="array" ref="AE21:AE21">IFERROR(CONCATENATE((INDEX($A$7:$A$15,SMALL(IF($AF$7:$AF$15&lt;&gt;"",IF($AC$7:$AC$15&lt;&gt;"",ROW($AC$7:$AC$15)-MIN(ROW($AC$7:$AC$15))+1,""),""),ROW()-ROW(A$18)+1))),),"")</f>
        <v/>
      </c>
      <c r="AH21" s="0" t="str">
        <f aca="false" t="array" ref="AH21:AH21">IFERROR(CONCATENATE((INDEX($AK$7:$AK$15,SMALL(IF($AK$7:$AK$15&lt;&gt;"",IF($AH$7:$AH$15&lt;&gt;"",ROW($AH$7:$AH$15)-MIN(ROW($AH$7:$AH$15))+1,""),""),ROW()-ROW(A$18)+1)))," "),"")</f>
        <v/>
      </c>
      <c r="AI21" s="0" t="str">
        <f aca="false" t="array" ref="AI21:AI21">IFERROR(CONCATENATE(TEXT(INDEX($AH$7:$AH$15,SMALL(IF($AK$7:$AK$15&lt;&gt;"",IF($AH$7:$AH$15&lt;&gt;"",ROW($AH$7:$AH$15)-MIN(ROW($AH$7:$AH$15))+1,""),""),ROW()-ROW(A$18)+1)),"##0")," "),"")</f>
        <v/>
      </c>
      <c r="AJ21" s="0" t="str">
        <f aca="false" t="array" ref="AJ21:AJ21">IFERROR(CONCATENATE((INDEX($A$7:$A$15,SMALL(IF($AK$7:$AK$15&lt;&gt;"",IF($AH$7:$AH$15&lt;&gt;"",ROW($AH$7:$AH$15)-MIN(ROW($AH$7:$AH$15))+1,""),""),ROW()-ROW(A$18)+1))),),"")</f>
        <v/>
      </c>
    </row>
    <row r="22" customFormat="false" ht="15" hidden="false" customHeight="false" outlineLevel="0" collapsed="false">
      <c r="I22" s="0" t="str">
        <f aca="false" t="array" ref="I22:I22">IFERROR(CONCATENATE(TEXT(INDEX($I$7:$I$15,SMALL(IF($L$7:$L$15&lt;&gt;"",IF($I$7:$I$15&lt;&gt;"",ROW($I$7:$I$15)-MIN(ROW($I$7:$I$15))+1,""),""),ROW()-ROW(A$18)+1)),"##0"),","),"")</f>
        <v/>
      </c>
      <c r="J22" s="0" t="str">
        <f aca="false" t="array" ref="J22:J22">IFERROR(CONCATENATE((INDEX($L$7:$L$15,SMALL(IF($L$7:$L$15&lt;&gt;"",IF($I$7:$I$15&lt;&gt;"",ROW($I$7:$I$15)-MIN(ROW($I$7:$I$15))+1,""),""),ROW()-ROW(A$18)+1))),","),"")</f>
        <v/>
      </c>
      <c r="K22" s="0" t="str">
        <f aca="false" t="array" ref="K22:K22">IFERROR(CONCATENATE((INDEX($A$7:$A$15,SMALL(IF($L$7:$L$15&lt;&gt;"",IF($I$7:$I$15&lt;&gt;"",ROW($I$7:$I$15)-MIN(ROW($I$7:$I$15))+1,""),""),ROW()-ROW(A$18)+1))),),"")</f>
        <v/>
      </c>
      <c r="N22" s="0" t="str">
        <f aca="false" t="array" ref="N22:N22">IFERROR(CONCATENATE((INDEX($Q$7:$Q$15,SMALL(IF($Q$7:$Q$15&lt;&gt;"",IF($N$7:$N$15&lt;&gt;"",ROW($N$7:$N$15)-MIN(ROW($N$7:$N$15))+1,""),""),ROW()-ROW(A$18)+1)))," "),"")</f>
        <v/>
      </c>
      <c r="O22" s="0" t="str">
        <f aca="false" t="array" ref="O22:O22">IFERROR(CONCATENATE(TEXT(INDEX($N$7:$N$15,SMALL(IF($Q$7:$Q$15&lt;&gt;"",IF($N$7:$N$15&lt;&gt;"",ROW($N$7:$N$15)-MIN(ROW($N$7:$N$15))+1,""),""),ROW()-ROW(A$18)+1)),"##0")," "),"")</f>
        <v/>
      </c>
      <c r="P22" s="0" t="str">
        <f aca="false" t="array" ref="P22:P22">IFERROR(CONCATENATE((INDEX($A$7:$A$15,SMALL(IF($Q$7:$Q$15&lt;&gt;"",IF($N$7:$N$15&lt;&gt;"",ROW($N$7:$N$15)-MIN(ROW($N$7:$N$15))+1,""),""),ROW()-ROW(A$18)+1))),),"")</f>
        <v/>
      </c>
      <c r="S22" s="0" t="str">
        <f aca="false" t="array" ref="S22:S22">IFERROR(CONCATENATE((INDEX($V$7:$V$15,SMALL(IF($V$7:$V$15&lt;&gt;"",IF($S$7:$S$15&lt;&gt;"",ROW($S$7:$S$15)-MIN(ROW($S$7:$S$15))+1,""),""),ROW()-ROW(A$18)+1)))," "),"")</f>
        <v/>
      </c>
      <c r="T22" s="0" t="str">
        <f aca="false" t="array" ref="T22:T22">IFERROR(CONCATENATE(TEXT(INDEX($S$7:$S$15,SMALL(IF($V$7:$V$15&lt;&gt;"",IF($S$7:$S$15&lt;&gt;"",ROW($S$7:$S$15)-MIN(ROW($S$7:$S$15))+1,""),""),ROW()-ROW(A$18)+1)),"##0")," "),"")</f>
        <v/>
      </c>
      <c r="U22" s="0" t="str">
        <f aca="false" t="array" ref="U22:U22">IFERROR(CONCATENATE((INDEX($A$7:$A$15,SMALL(IF($V$7:$V$15&lt;&gt;"",IF($S$7:$S$15&lt;&gt;"",ROW($S$7:$S$15)-MIN(ROW($S$7:$S$15))+1,""),""),ROW()-ROW(A$18)+1))),),"")</f>
        <v/>
      </c>
      <c r="X22" s="0" t="str">
        <f aca="false" t="array" ref="X22:X22">IFERROR(CONCATENATE((INDEX($AA$7:$AA$15,SMALL(IF($AA$7:$AA$15&lt;&gt;"",IF($X$7:$X$15&lt;&gt;"",ROW($X$7:$X$15)-MIN(ROW($X$7:$X$15))+1,""),""),ROW()-ROW(A$18)+1))),","),"")</f>
        <v/>
      </c>
      <c r="Y22" s="0" t="str">
        <f aca="false" t="array" ref="Y22:Y22">IFERROR(CONCATENATE(TEXT(INDEX($X$7:$X$15,SMALL(IF($AA$7:$AA$15&lt;&gt;"",IF($X$7:$X$15&lt;&gt;"",ROW($X$7:$X$15)-MIN(ROW($X$7:$X$15))+1,""),""),ROW()-ROW(A$18)+1)),"##0"),","),"")</f>
        <v/>
      </c>
      <c r="Z22" s="0" t="str">
        <f aca="false" t="array" ref="Z22:Z22">IFERROR(CONCATENATE((INDEX($A$7:$A$15,SMALL(IF($AA$7:$AA$15&lt;&gt;"",IF($X$7:$X$15&lt;&gt;"",ROW($X$7:$X$15)-MIN(ROW($X$7:$X$15))+1,""),""),ROW()-ROW(A$18)+1))),),"")</f>
        <v/>
      </c>
      <c r="AC22" s="0" t="str">
        <f aca="false" t="array" ref="AC22:AC22">IFERROR(CONCATENATE((INDEX($AF$7:$AF$15,SMALL(IF($AF$7:$AF$15&lt;&gt;"",IF($AC$7:$AC$15&lt;&gt;"",ROW($AC$7:$AC$15)-MIN(ROW($AC$7:$AC$15))+1,""),""),ROW()-ROW(A$18)+1)))," "),"")</f>
        <v/>
      </c>
      <c r="AD22" s="0" t="str">
        <f aca="false" t="array" ref="AD22:AD22">IFERROR(CONCATENATE(TEXT(INDEX($AC$7:$AC$15,SMALL(IF($AF$7:$AF$15&lt;&gt;"",IF($AC$7:$AC$15&lt;&gt;"",ROW($AC$7:$AC$15)-MIN(ROW($AC$7:$AC$15))+1,""),""),ROW()-ROW(A$18)+1)),"##0")," "),"")</f>
        <v/>
      </c>
      <c r="AE22" s="0" t="str">
        <f aca="false" t="array" ref="AE22:AE22">IFERROR(CONCATENATE((INDEX($A$7:$A$15,SMALL(IF($AF$7:$AF$15&lt;&gt;"",IF($AC$7:$AC$15&lt;&gt;"",ROW($AC$7:$AC$15)-MIN(ROW($AC$7:$AC$15))+1,""),""),ROW()-ROW(A$18)+1))),),"")</f>
        <v/>
      </c>
      <c r="AH22" s="0" t="str">
        <f aca="false" t="array" ref="AH22:AH22">IFERROR(CONCATENATE((INDEX($AK$7:$AK$15,SMALL(IF($AK$7:$AK$15&lt;&gt;"",IF($AH$7:$AH$15&lt;&gt;"",ROW($AH$7:$AH$15)-MIN(ROW($AH$7:$AH$15))+1,""),""),ROW()-ROW(A$18)+1)))," "),"")</f>
        <v/>
      </c>
      <c r="AI22" s="0" t="str">
        <f aca="false" t="array" ref="AI22:AI22">IFERROR(CONCATENATE(TEXT(INDEX($AH$7:$AH$15,SMALL(IF($AK$7:$AK$15&lt;&gt;"",IF($AH$7:$AH$15&lt;&gt;"",ROW($AH$7:$AH$15)-MIN(ROW($AH$7:$AH$15))+1,""),""),ROW()-ROW(A$18)+1)),"##0")," "),"")</f>
        <v/>
      </c>
      <c r="AJ22" s="0" t="str">
        <f aca="false" t="array" ref="AJ22:AJ22">IFERROR(CONCATENATE((INDEX($A$7:$A$15,SMALL(IF($AK$7:$AK$15&lt;&gt;"",IF($AH$7:$AH$15&lt;&gt;"",ROW($AH$7:$AH$15)-MIN(ROW($AH$7:$AH$15))+1,""),""),ROW()-ROW(A$18)+1))),),"")</f>
        <v/>
      </c>
    </row>
    <row r="23" customFormat="false" ht="15" hidden="false" customHeight="false" outlineLevel="0" collapsed="false">
      <c r="I23" s="0" t="str">
        <f aca="false" t="array" ref="I23:I23">IFERROR(CONCATENATE(TEXT(INDEX($I$7:$I$15,SMALL(IF($L$7:$L$15&lt;&gt;"",IF($I$7:$I$15&lt;&gt;"",ROW($I$7:$I$15)-MIN(ROW($I$7:$I$15))+1,""),""),ROW()-ROW(A$18)+1)),"##0"),","),"")</f>
        <v/>
      </c>
      <c r="J23" s="0" t="str">
        <f aca="false" t="array" ref="J23:J23">IFERROR(CONCATENATE((INDEX($L$7:$L$15,SMALL(IF($L$7:$L$15&lt;&gt;"",IF($I$7:$I$15&lt;&gt;"",ROW($I$7:$I$15)-MIN(ROW($I$7:$I$15))+1,""),""),ROW()-ROW(A$18)+1))),","),"")</f>
        <v/>
      </c>
      <c r="K23" s="0" t="str">
        <f aca="false" t="array" ref="K23:K23">IFERROR(CONCATENATE((INDEX($A$7:$A$15,SMALL(IF($L$7:$L$15&lt;&gt;"",IF($I$7:$I$15&lt;&gt;"",ROW($I$7:$I$15)-MIN(ROW($I$7:$I$15))+1,""),""),ROW()-ROW(A$18)+1))),),"")</f>
        <v/>
      </c>
      <c r="N23" s="0" t="str">
        <f aca="false" t="array" ref="N23:N23">IFERROR(CONCATENATE((INDEX($Q$7:$Q$15,SMALL(IF($Q$7:$Q$15&lt;&gt;"",IF($N$7:$N$15&lt;&gt;"",ROW($N$7:$N$15)-MIN(ROW($N$7:$N$15))+1,""),""),ROW()-ROW(A$18)+1)))," "),"")</f>
        <v/>
      </c>
      <c r="O23" s="0" t="str">
        <f aca="false" t="array" ref="O23:O23">IFERROR(CONCATENATE(TEXT(INDEX($N$7:$N$15,SMALL(IF($Q$7:$Q$15&lt;&gt;"",IF($N$7:$N$15&lt;&gt;"",ROW($N$7:$N$15)-MIN(ROW($N$7:$N$15))+1,""),""),ROW()-ROW(A$18)+1)),"##0")," "),"")</f>
        <v/>
      </c>
      <c r="P23" s="0" t="str">
        <f aca="false" t="array" ref="P23:P23">IFERROR(CONCATENATE((INDEX($A$7:$A$15,SMALL(IF($Q$7:$Q$15&lt;&gt;"",IF($N$7:$N$15&lt;&gt;"",ROW($N$7:$N$15)-MIN(ROW($N$7:$N$15))+1,""),""),ROW()-ROW(A$18)+1))),),"")</f>
        <v/>
      </c>
      <c r="S23" s="0" t="str">
        <f aca="false" t="array" ref="S23:S23">IFERROR(CONCATENATE((INDEX($V$7:$V$15,SMALL(IF($V$7:$V$15&lt;&gt;"",IF($S$7:$S$15&lt;&gt;"",ROW($S$7:$S$15)-MIN(ROW($S$7:$S$15))+1,""),""),ROW()-ROW(A$18)+1)))," "),"")</f>
        <v/>
      </c>
      <c r="T23" s="0" t="str">
        <f aca="false" t="array" ref="T23:T23">IFERROR(CONCATENATE(TEXT(INDEX($S$7:$S$15,SMALL(IF($V$7:$V$15&lt;&gt;"",IF($S$7:$S$15&lt;&gt;"",ROW($S$7:$S$15)-MIN(ROW($S$7:$S$15))+1,""),""),ROW()-ROW(A$18)+1)),"##0")," "),"")</f>
        <v/>
      </c>
      <c r="U23" s="0" t="str">
        <f aca="false" t="array" ref="U23:U23">IFERROR(CONCATENATE((INDEX($A$7:$A$15,SMALL(IF($V$7:$V$15&lt;&gt;"",IF($S$7:$S$15&lt;&gt;"",ROW($S$7:$S$15)-MIN(ROW($S$7:$S$15))+1,""),""),ROW()-ROW(A$18)+1))),),"")</f>
        <v/>
      </c>
      <c r="X23" s="0" t="str">
        <f aca="false" t="array" ref="X23:X23">IFERROR(CONCATENATE((INDEX($AA$7:$AA$15,SMALL(IF($AA$7:$AA$15&lt;&gt;"",IF($X$7:$X$15&lt;&gt;"",ROW($X$7:$X$15)-MIN(ROW($X$7:$X$15))+1,""),""),ROW()-ROW(A$18)+1))),","),"")</f>
        <v/>
      </c>
      <c r="Y23" s="0" t="str">
        <f aca="false" t="array" ref="Y23:Y23">IFERROR(CONCATENATE(TEXT(INDEX($X$7:$X$15,SMALL(IF($AA$7:$AA$15&lt;&gt;"",IF($X$7:$X$15&lt;&gt;"",ROW($X$7:$X$15)-MIN(ROW($X$7:$X$15))+1,""),""),ROW()-ROW(A$18)+1)),"##0"),","),"")</f>
        <v/>
      </c>
      <c r="Z23" s="0" t="str">
        <f aca="false" t="array" ref="Z23:Z23">IFERROR(CONCATENATE((INDEX($A$7:$A$15,SMALL(IF($AA$7:$AA$15&lt;&gt;"",IF($X$7:$X$15&lt;&gt;"",ROW($X$7:$X$15)-MIN(ROW($X$7:$X$15))+1,""),""),ROW()-ROW(A$18)+1))),),"")</f>
        <v/>
      </c>
      <c r="AC23" s="0" t="str">
        <f aca="false" t="array" ref="AC23:AC23">IFERROR(CONCATENATE((INDEX($AF$7:$AF$15,SMALL(IF($AF$7:$AF$15&lt;&gt;"",IF($AC$7:$AC$15&lt;&gt;"",ROW($AC$7:$AC$15)-MIN(ROW($AC$7:$AC$15))+1,""),""),ROW()-ROW(A$18)+1)))," "),"")</f>
        <v/>
      </c>
      <c r="AD23" s="0" t="str">
        <f aca="false" t="array" ref="AD23:AD23">IFERROR(CONCATENATE(TEXT(INDEX($AC$7:$AC$15,SMALL(IF($AF$7:$AF$15&lt;&gt;"",IF($AC$7:$AC$15&lt;&gt;"",ROW($AC$7:$AC$15)-MIN(ROW($AC$7:$AC$15))+1,""),""),ROW()-ROW(A$18)+1)),"##0")," "),"")</f>
        <v/>
      </c>
      <c r="AE23" s="0" t="str">
        <f aca="false" t="array" ref="AE23:AE23">IFERROR(CONCATENATE((INDEX($A$7:$A$15,SMALL(IF($AF$7:$AF$15&lt;&gt;"",IF($AC$7:$AC$15&lt;&gt;"",ROW($AC$7:$AC$15)-MIN(ROW($AC$7:$AC$15))+1,""),""),ROW()-ROW(A$18)+1))),),"")</f>
        <v/>
      </c>
      <c r="AH23" s="0" t="str">
        <f aca="false" t="array" ref="AH23:AH23">IFERROR(CONCATENATE((INDEX($AK$7:$AK$15,SMALL(IF($AK$7:$AK$15&lt;&gt;"",IF($AH$7:$AH$15&lt;&gt;"",ROW($AH$7:$AH$15)-MIN(ROW($AH$7:$AH$15))+1,""),""),ROW()-ROW(A$18)+1)))," "),"")</f>
        <v/>
      </c>
      <c r="AI23" s="0" t="str">
        <f aca="false" t="array" ref="AI23:AI23">IFERROR(CONCATENATE(TEXT(INDEX($AH$7:$AH$15,SMALL(IF($AK$7:$AK$15&lt;&gt;"",IF($AH$7:$AH$15&lt;&gt;"",ROW($AH$7:$AH$15)-MIN(ROW($AH$7:$AH$15))+1,""),""),ROW()-ROW(A$18)+1)),"##0")," "),"")</f>
        <v/>
      </c>
      <c r="AJ23" s="0" t="str">
        <f aca="false" t="array" ref="AJ23:AJ23">IFERROR(CONCATENATE((INDEX($A$7:$A$15,SMALL(IF($AK$7:$AK$15&lt;&gt;"",IF($AH$7:$AH$15&lt;&gt;"",ROW($AH$7:$AH$15)-MIN(ROW($AH$7:$AH$15))+1,""),""),ROW()-ROW(A$18)+1))),),"")</f>
        <v/>
      </c>
    </row>
    <row r="24" customFormat="false" ht="15" hidden="false" customHeight="false" outlineLevel="0" collapsed="false">
      <c r="I24" s="0" t="str">
        <f aca="false" t="array" ref="I24:I24">IFERROR(CONCATENATE(TEXT(INDEX($I$7:$I$15,SMALL(IF($L$7:$L$15&lt;&gt;"",IF($I$7:$I$15&lt;&gt;"",ROW($I$7:$I$15)-MIN(ROW($I$7:$I$15))+1,""),""),ROW()-ROW(A$18)+1)),"##0"),","),"")</f>
        <v/>
      </c>
      <c r="J24" s="0" t="str">
        <f aca="false" t="array" ref="J24:J24">IFERROR(CONCATENATE((INDEX($L$7:$L$15,SMALL(IF($L$7:$L$15&lt;&gt;"",IF($I$7:$I$15&lt;&gt;"",ROW($I$7:$I$15)-MIN(ROW($I$7:$I$15))+1,""),""),ROW()-ROW(A$18)+1))),","),"")</f>
        <v/>
      </c>
      <c r="K24" s="0" t="str">
        <f aca="false" t="array" ref="K24:K24">IFERROR(CONCATENATE((INDEX($A$7:$A$15,SMALL(IF($L$7:$L$15&lt;&gt;"",IF($I$7:$I$15&lt;&gt;"",ROW($I$7:$I$15)-MIN(ROW($I$7:$I$15))+1,""),""),ROW()-ROW(A$18)+1))),),"")</f>
        <v/>
      </c>
      <c r="N24" s="0" t="str">
        <f aca="false" t="array" ref="N24:N24">IFERROR(CONCATENATE((INDEX($Q$7:$Q$15,SMALL(IF($Q$7:$Q$15&lt;&gt;"",IF($N$7:$N$15&lt;&gt;"",ROW($N$7:$N$15)-MIN(ROW($N$7:$N$15))+1,""),""),ROW()-ROW(A$18)+1)))," "),"")</f>
        <v/>
      </c>
      <c r="O24" s="0" t="str">
        <f aca="false" t="array" ref="O24:O24">IFERROR(CONCATENATE(TEXT(INDEX($N$7:$N$15,SMALL(IF($Q$7:$Q$15&lt;&gt;"",IF($N$7:$N$15&lt;&gt;"",ROW($N$7:$N$15)-MIN(ROW($N$7:$N$15))+1,""),""),ROW()-ROW(A$18)+1)),"##0")," "),"")</f>
        <v/>
      </c>
      <c r="P24" s="0" t="str">
        <f aca="false" t="array" ref="P24:P24">IFERROR(CONCATENATE((INDEX($A$7:$A$15,SMALL(IF($Q$7:$Q$15&lt;&gt;"",IF($N$7:$N$15&lt;&gt;"",ROW($N$7:$N$15)-MIN(ROW($N$7:$N$15))+1,""),""),ROW()-ROW(A$18)+1))),),"")</f>
        <v/>
      </c>
      <c r="S24" s="0" t="str">
        <f aca="false" t="array" ref="S24:S24">IFERROR(CONCATENATE((INDEX($V$7:$V$15,SMALL(IF($V$7:$V$15&lt;&gt;"",IF($S$7:$S$15&lt;&gt;"",ROW($S$7:$S$15)-MIN(ROW($S$7:$S$15))+1,""),""),ROW()-ROW(A$18)+1)))," "),"")</f>
        <v/>
      </c>
      <c r="T24" s="0" t="str">
        <f aca="false" t="array" ref="T24:T24">IFERROR(CONCATENATE(TEXT(INDEX($S$7:$S$15,SMALL(IF($V$7:$V$15&lt;&gt;"",IF($S$7:$S$15&lt;&gt;"",ROW($S$7:$S$15)-MIN(ROW($S$7:$S$15))+1,""),""),ROW()-ROW(A$18)+1)),"##0")," "),"")</f>
        <v/>
      </c>
      <c r="U24" s="0" t="str">
        <f aca="false" t="array" ref="U24:U24">IFERROR(CONCATENATE((INDEX($A$7:$A$15,SMALL(IF($V$7:$V$15&lt;&gt;"",IF($S$7:$S$15&lt;&gt;"",ROW($S$7:$S$15)-MIN(ROW($S$7:$S$15))+1,""),""),ROW()-ROW(A$18)+1))),),"")</f>
        <v/>
      </c>
      <c r="X24" s="0" t="str">
        <f aca="false" t="array" ref="X24:X24">IFERROR(CONCATENATE((INDEX($AA$7:$AA$15,SMALL(IF($AA$7:$AA$15&lt;&gt;"",IF($X$7:$X$15&lt;&gt;"",ROW($X$7:$X$15)-MIN(ROW($X$7:$X$15))+1,""),""),ROW()-ROW(A$18)+1))),","),"")</f>
        <v/>
      </c>
      <c r="Y24" s="0" t="str">
        <f aca="false" t="array" ref="Y24:Y24">IFERROR(CONCATENATE(TEXT(INDEX($X$7:$X$15,SMALL(IF($AA$7:$AA$15&lt;&gt;"",IF($X$7:$X$15&lt;&gt;"",ROW($X$7:$X$15)-MIN(ROW($X$7:$X$15))+1,""),""),ROW()-ROW(A$18)+1)),"##0"),","),"")</f>
        <v/>
      </c>
      <c r="Z24" s="0" t="str">
        <f aca="false" t="array" ref="Z24:Z24">IFERROR(CONCATENATE((INDEX($A$7:$A$15,SMALL(IF($AA$7:$AA$15&lt;&gt;"",IF($X$7:$X$15&lt;&gt;"",ROW($X$7:$X$15)-MIN(ROW($X$7:$X$15))+1,""),""),ROW()-ROW(A$18)+1))),),"")</f>
        <v/>
      </c>
      <c r="AC24" s="0" t="str">
        <f aca="false" t="array" ref="AC24:AC24">IFERROR(CONCATENATE((INDEX($AF$7:$AF$15,SMALL(IF($AF$7:$AF$15&lt;&gt;"",IF($AC$7:$AC$15&lt;&gt;"",ROW($AC$7:$AC$15)-MIN(ROW($AC$7:$AC$15))+1,""),""),ROW()-ROW(A$18)+1)))," "),"")</f>
        <v/>
      </c>
      <c r="AD24" s="0" t="str">
        <f aca="false" t="array" ref="AD24:AD24">IFERROR(CONCATENATE(TEXT(INDEX($AC$7:$AC$15,SMALL(IF($AF$7:$AF$15&lt;&gt;"",IF($AC$7:$AC$15&lt;&gt;"",ROW($AC$7:$AC$15)-MIN(ROW($AC$7:$AC$15))+1,""),""),ROW()-ROW(A$18)+1)),"##0")," "),"")</f>
        <v/>
      </c>
      <c r="AE24" s="0" t="str">
        <f aca="false" t="array" ref="AE24:AE24">IFERROR(CONCATENATE((INDEX($A$7:$A$15,SMALL(IF($AF$7:$AF$15&lt;&gt;"",IF($AC$7:$AC$15&lt;&gt;"",ROW($AC$7:$AC$15)-MIN(ROW($AC$7:$AC$15))+1,""),""),ROW()-ROW(A$18)+1))),),"")</f>
        <v/>
      </c>
      <c r="AH24" s="0" t="str">
        <f aca="false" t="array" ref="AH24:AH24">IFERROR(CONCATENATE((INDEX($AK$7:$AK$15,SMALL(IF($AK$7:$AK$15&lt;&gt;"",IF($AH$7:$AH$15&lt;&gt;"",ROW($AH$7:$AH$15)-MIN(ROW($AH$7:$AH$15))+1,""),""),ROW()-ROW(A$18)+1)))," "),"")</f>
        <v/>
      </c>
      <c r="AI24" s="0" t="str">
        <f aca="false" t="array" ref="AI24:AI24">IFERROR(CONCATENATE(TEXT(INDEX($AH$7:$AH$15,SMALL(IF($AK$7:$AK$15&lt;&gt;"",IF($AH$7:$AH$15&lt;&gt;"",ROW($AH$7:$AH$15)-MIN(ROW($AH$7:$AH$15))+1,""),""),ROW()-ROW(A$18)+1)),"##0")," "),"")</f>
        <v/>
      </c>
      <c r="AJ24" s="0" t="str">
        <f aca="false" t="array" ref="AJ24:AJ24">IFERROR(CONCATENATE((INDEX($A$7:$A$15,SMALL(IF($AK$7:$AK$15&lt;&gt;"",IF($AH$7:$AH$15&lt;&gt;"",ROW($AH$7:$AH$15)-MIN(ROW($AH$7:$AH$15))+1,""),""),ROW()-ROW(A$18)+1))),),"")</f>
        <v/>
      </c>
    </row>
    <row r="25" customFormat="false" ht="15" hidden="false" customHeight="false" outlineLevel="0" collapsed="false">
      <c r="I25" s="0" t="str">
        <f aca="false" t="array" ref="I25:I25">IFERROR(CONCATENATE(TEXT(INDEX($I$7:$I$15,SMALL(IF($L$7:$L$15&lt;&gt;"",IF($I$7:$I$15&lt;&gt;"",ROW($I$7:$I$15)-MIN(ROW($I$7:$I$15))+1,""),""),ROW()-ROW(A$18)+1)),"##0"),","),"")</f>
        <v/>
      </c>
      <c r="J25" s="0" t="str">
        <f aca="false" t="array" ref="J25:J25">IFERROR(CONCATENATE((INDEX($L$7:$L$15,SMALL(IF($L$7:$L$15&lt;&gt;"",IF($I$7:$I$15&lt;&gt;"",ROW($I$7:$I$15)-MIN(ROW($I$7:$I$15))+1,""),""),ROW()-ROW(A$18)+1))),","),"")</f>
        <v/>
      </c>
      <c r="K25" s="0" t="str">
        <f aca="false" t="array" ref="K25:K25">IFERROR(CONCATENATE((INDEX($A$7:$A$15,SMALL(IF($L$7:$L$15&lt;&gt;"",IF($I$7:$I$15&lt;&gt;"",ROW($I$7:$I$15)-MIN(ROW($I$7:$I$15))+1,""),""),ROW()-ROW(A$18)+1))),),"")</f>
        <v/>
      </c>
      <c r="N25" s="0" t="str">
        <f aca="false" t="array" ref="N25:N25">IFERROR(CONCATENATE((INDEX($Q$7:$Q$15,SMALL(IF($Q$7:$Q$15&lt;&gt;"",IF($N$7:$N$15&lt;&gt;"",ROW($N$7:$N$15)-MIN(ROW($N$7:$N$15))+1,""),""),ROW()-ROW(A$18)+1)))," "),"")</f>
        <v/>
      </c>
      <c r="O25" s="0" t="str">
        <f aca="false" t="array" ref="O25:O25">IFERROR(CONCATENATE(TEXT(INDEX($N$7:$N$15,SMALL(IF($Q$7:$Q$15&lt;&gt;"",IF($N$7:$N$15&lt;&gt;"",ROW($N$7:$N$15)-MIN(ROW($N$7:$N$15))+1,""),""),ROW()-ROW(A$18)+1)),"##0")," "),"")</f>
        <v/>
      </c>
      <c r="P25" s="0" t="str">
        <f aca="false" t="array" ref="P25:P25">IFERROR(CONCATENATE((INDEX($A$7:$A$15,SMALL(IF($Q$7:$Q$15&lt;&gt;"",IF($N$7:$N$15&lt;&gt;"",ROW($N$7:$N$15)-MIN(ROW($N$7:$N$15))+1,""),""),ROW()-ROW(A$18)+1))),),"")</f>
        <v/>
      </c>
      <c r="S25" s="0" t="str">
        <f aca="false" t="array" ref="S25:S25">IFERROR(CONCATENATE((INDEX($V$7:$V$15,SMALL(IF($V$7:$V$15&lt;&gt;"",IF($S$7:$S$15&lt;&gt;"",ROW($S$7:$S$15)-MIN(ROW($S$7:$S$15))+1,""),""),ROW()-ROW(A$18)+1)))," "),"")</f>
        <v/>
      </c>
      <c r="T25" s="0" t="str">
        <f aca="false" t="array" ref="T25:T25">IFERROR(CONCATENATE(TEXT(INDEX($S$7:$S$15,SMALL(IF($V$7:$V$15&lt;&gt;"",IF($S$7:$S$15&lt;&gt;"",ROW($S$7:$S$15)-MIN(ROW($S$7:$S$15))+1,""),""),ROW()-ROW(A$18)+1)),"##0")," "),"")</f>
        <v/>
      </c>
      <c r="U25" s="0" t="str">
        <f aca="false" t="array" ref="U25:U25">IFERROR(CONCATENATE((INDEX($A$7:$A$15,SMALL(IF($V$7:$V$15&lt;&gt;"",IF($S$7:$S$15&lt;&gt;"",ROW($S$7:$S$15)-MIN(ROW($S$7:$S$15))+1,""),""),ROW()-ROW(A$18)+1))),),"")</f>
        <v/>
      </c>
      <c r="X25" s="0" t="str">
        <f aca="false" t="array" ref="X25:X25">IFERROR(CONCATENATE((INDEX($AA$7:$AA$15,SMALL(IF($AA$7:$AA$15&lt;&gt;"",IF($X$7:$X$15&lt;&gt;"",ROW($X$7:$X$15)-MIN(ROW($X$7:$X$15))+1,""),""),ROW()-ROW(A$18)+1))),","),"")</f>
        <v/>
      </c>
      <c r="Y25" s="0" t="str">
        <f aca="false" t="array" ref="Y25:Y25">IFERROR(CONCATENATE(TEXT(INDEX($X$7:$X$15,SMALL(IF($AA$7:$AA$15&lt;&gt;"",IF($X$7:$X$15&lt;&gt;"",ROW($X$7:$X$15)-MIN(ROW($X$7:$X$15))+1,""),""),ROW()-ROW(A$18)+1)),"##0"),","),"")</f>
        <v/>
      </c>
      <c r="Z25" s="0" t="str">
        <f aca="false" t="array" ref="Z25:Z25">IFERROR(CONCATENATE((INDEX($A$7:$A$15,SMALL(IF($AA$7:$AA$15&lt;&gt;"",IF($X$7:$X$15&lt;&gt;"",ROW($X$7:$X$15)-MIN(ROW($X$7:$X$15))+1,""),""),ROW()-ROW(A$18)+1))),),"")</f>
        <v/>
      </c>
      <c r="AC25" s="0" t="str">
        <f aca="false" t="array" ref="AC25:AC25">IFERROR(CONCATENATE((INDEX($AF$7:$AF$15,SMALL(IF($AF$7:$AF$15&lt;&gt;"",IF($AC$7:$AC$15&lt;&gt;"",ROW($AC$7:$AC$15)-MIN(ROW($AC$7:$AC$15))+1,""),""),ROW()-ROW(A$18)+1)))," "),"")</f>
        <v/>
      </c>
      <c r="AD25" s="0" t="str">
        <f aca="false" t="array" ref="AD25:AD25">IFERROR(CONCATENATE(TEXT(INDEX($AC$7:$AC$15,SMALL(IF($AF$7:$AF$15&lt;&gt;"",IF($AC$7:$AC$15&lt;&gt;"",ROW($AC$7:$AC$15)-MIN(ROW($AC$7:$AC$15))+1,""),""),ROW()-ROW(A$18)+1)),"##0")," "),"")</f>
        <v/>
      </c>
      <c r="AE25" s="0" t="str">
        <f aca="false" t="array" ref="AE25:AE25">IFERROR(CONCATENATE((INDEX($A$7:$A$15,SMALL(IF($AF$7:$AF$15&lt;&gt;"",IF($AC$7:$AC$15&lt;&gt;"",ROW($AC$7:$AC$15)-MIN(ROW($AC$7:$AC$15))+1,""),""),ROW()-ROW(A$18)+1))),),"")</f>
        <v/>
      </c>
      <c r="AH25" s="0" t="str">
        <f aca="false" t="array" ref="AH25:AH25">IFERROR(CONCATENATE((INDEX($AK$7:$AK$15,SMALL(IF($AK$7:$AK$15&lt;&gt;"",IF($AH$7:$AH$15&lt;&gt;"",ROW($AH$7:$AH$15)-MIN(ROW($AH$7:$AH$15))+1,""),""),ROW()-ROW(A$18)+1)))," "),"")</f>
        <v/>
      </c>
      <c r="AI25" s="0" t="str">
        <f aca="false" t="array" ref="AI25:AI25">IFERROR(CONCATENATE(TEXT(INDEX($AH$7:$AH$15,SMALL(IF($AK$7:$AK$15&lt;&gt;"",IF($AH$7:$AH$15&lt;&gt;"",ROW($AH$7:$AH$15)-MIN(ROW($AH$7:$AH$15))+1,""),""),ROW()-ROW(A$18)+1)),"##0")," "),"")</f>
        <v/>
      </c>
      <c r="AJ25" s="0" t="str">
        <f aca="false" t="array" ref="AJ25:AJ25">IFERROR(CONCATENATE((INDEX($A$7:$A$15,SMALL(IF($AK$7:$AK$15&lt;&gt;"",IF($AH$7:$AH$15&lt;&gt;"",ROW($AH$7:$AH$15)-MIN(ROW($AH$7:$AH$15))+1,""),""),ROW()-ROW(A$18)+1))),),"")</f>
        <v/>
      </c>
    </row>
    <row r="26" customFormat="false" ht="15" hidden="false" customHeight="false" outlineLevel="0" collapsed="false">
      <c r="I26" s="0" t="str">
        <f aca="false" t="array" ref="I26:I26">IFERROR(CONCATENATE(TEXT(INDEX($I$7:$I$15,SMALL(IF($L$7:$L$15&lt;&gt;"",IF($I$7:$I$15&lt;&gt;"",ROW($I$7:$I$15)-MIN(ROW($I$7:$I$15))+1,""),""),ROW()-ROW(A$18)+1)),"##0"),","),"")</f>
        <v/>
      </c>
      <c r="J26" s="0" t="str">
        <f aca="false" t="array" ref="J26:J26">IFERROR(CONCATENATE((INDEX($L$7:$L$15,SMALL(IF($L$7:$L$15&lt;&gt;"",IF($I$7:$I$15&lt;&gt;"",ROW($I$7:$I$15)-MIN(ROW($I$7:$I$15))+1,""),""),ROW()-ROW(A$18)+1))),","),"")</f>
        <v/>
      </c>
      <c r="K26" s="0" t="str">
        <f aca="false" t="array" ref="K26:K26">IFERROR(CONCATENATE((INDEX($A$7:$A$15,SMALL(IF($L$7:$L$15&lt;&gt;"",IF($I$7:$I$15&lt;&gt;"",ROW($I$7:$I$15)-MIN(ROW($I$7:$I$15))+1,""),""),ROW()-ROW(A$18)+1))),),"")</f>
        <v/>
      </c>
      <c r="N26" s="0" t="str">
        <f aca="false" t="array" ref="N26:N26">IFERROR(CONCATENATE((INDEX($Q$7:$Q$15,SMALL(IF($Q$7:$Q$15&lt;&gt;"",IF($N$7:$N$15&lt;&gt;"",ROW($N$7:$N$15)-MIN(ROW($N$7:$N$15))+1,""),""),ROW()-ROW(A$18)+1)))," "),"")</f>
        <v/>
      </c>
      <c r="O26" s="0" t="str">
        <f aca="false" t="array" ref="O26:O26">IFERROR(CONCATENATE(TEXT(INDEX($N$7:$N$15,SMALL(IF($Q$7:$Q$15&lt;&gt;"",IF($N$7:$N$15&lt;&gt;"",ROW($N$7:$N$15)-MIN(ROW($N$7:$N$15))+1,""),""),ROW()-ROW(A$18)+1)),"##0")," "),"")</f>
        <v/>
      </c>
      <c r="P26" s="0" t="str">
        <f aca="false" t="array" ref="P26:P26">IFERROR(CONCATENATE((INDEX($A$7:$A$15,SMALL(IF($Q$7:$Q$15&lt;&gt;"",IF($N$7:$N$15&lt;&gt;"",ROW($N$7:$N$15)-MIN(ROW($N$7:$N$15))+1,""),""),ROW()-ROW(A$18)+1))),),"")</f>
        <v/>
      </c>
      <c r="S26" s="0" t="str">
        <f aca="false" t="array" ref="S26:S26">IFERROR(CONCATENATE((INDEX($V$7:$V$15,SMALL(IF($V$7:$V$15&lt;&gt;"",IF($S$7:$S$15&lt;&gt;"",ROW($S$7:$S$15)-MIN(ROW($S$7:$S$15))+1,""),""),ROW()-ROW(A$18)+1)))," "),"")</f>
        <v/>
      </c>
      <c r="T26" s="0" t="str">
        <f aca="false" t="array" ref="T26:T26">IFERROR(CONCATENATE(TEXT(INDEX($S$7:$S$15,SMALL(IF($V$7:$V$15&lt;&gt;"",IF($S$7:$S$15&lt;&gt;"",ROW($S$7:$S$15)-MIN(ROW($S$7:$S$15))+1,""),""),ROW()-ROW(A$18)+1)),"##0")," "),"")</f>
        <v/>
      </c>
      <c r="U26" s="0" t="str">
        <f aca="false" t="array" ref="U26:U26">IFERROR(CONCATENATE((INDEX($A$7:$A$15,SMALL(IF($V$7:$V$15&lt;&gt;"",IF($S$7:$S$15&lt;&gt;"",ROW($S$7:$S$15)-MIN(ROW($S$7:$S$15))+1,""),""),ROW()-ROW(A$18)+1))),),"")</f>
        <v/>
      </c>
      <c r="X26" s="0" t="str">
        <f aca="false" t="array" ref="X26:X26">IFERROR(CONCATENATE((INDEX($AA$7:$AA$15,SMALL(IF($AA$7:$AA$15&lt;&gt;"",IF($X$7:$X$15&lt;&gt;"",ROW($X$7:$X$15)-MIN(ROW($X$7:$X$15))+1,""),""),ROW()-ROW(A$18)+1))),","),"")</f>
        <v/>
      </c>
      <c r="Y26" s="0" t="str">
        <f aca="false" t="array" ref="Y26:Y26">IFERROR(CONCATENATE(TEXT(INDEX($X$7:$X$15,SMALL(IF($AA$7:$AA$15&lt;&gt;"",IF($X$7:$X$15&lt;&gt;"",ROW($X$7:$X$15)-MIN(ROW($X$7:$X$15))+1,""),""),ROW()-ROW(A$18)+1)),"##0"),","),"")</f>
        <v/>
      </c>
      <c r="Z26" s="0" t="str">
        <f aca="false" t="array" ref="Z26:Z26">IFERROR(CONCATENATE((INDEX($A$7:$A$15,SMALL(IF($AA$7:$AA$15&lt;&gt;"",IF($X$7:$X$15&lt;&gt;"",ROW($X$7:$X$15)-MIN(ROW($X$7:$X$15))+1,""),""),ROW()-ROW(A$18)+1))),),"")</f>
        <v/>
      </c>
      <c r="AC26" s="0" t="str">
        <f aca="false" t="array" ref="AC26:AC26">IFERROR(CONCATENATE((INDEX($AF$7:$AF$15,SMALL(IF($AF$7:$AF$15&lt;&gt;"",IF($AC$7:$AC$15&lt;&gt;"",ROW($AC$7:$AC$15)-MIN(ROW($AC$7:$AC$15))+1,""),""),ROW()-ROW(A$18)+1)))," "),"")</f>
        <v/>
      </c>
      <c r="AD26" s="0" t="str">
        <f aca="false" t="array" ref="AD26:AD26">IFERROR(CONCATENATE(TEXT(INDEX($AC$7:$AC$15,SMALL(IF($AF$7:$AF$15&lt;&gt;"",IF($AC$7:$AC$15&lt;&gt;"",ROW($AC$7:$AC$15)-MIN(ROW($AC$7:$AC$15))+1,""),""),ROW()-ROW(A$18)+1)),"##0")," "),"")</f>
        <v/>
      </c>
      <c r="AE26" s="0" t="str">
        <f aca="false" t="array" ref="AE26:AE26">IFERROR(CONCATENATE((INDEX($A$7:$A$15,SMALL(IF($AF$7:$AF$15&lt;&gt;"",IF($AC$7:$AC$15&lt;&gt;"",ROW($AC$7:$AC$15)-MIN(ROW($AC$7:$AC$15))+1,""),""),ROW()-ROW(A$18)+1))),),"")</f>
        <v/>
      </c>
      <c r="AH26" s="0" t="str">
        <f aca="false" t="array" ref="AH26:AH26">IFERROR(CONCATENATE((INDEX($AK$7:$AK$15,SMALL(IF($AK$7:$AK$15&lt;&gt;"",IF($AH$7:$AH$15&lt;&gt;"",ROW($AH$7:$AH$15)-MIN(ROW($AH$7:$AH$15))+1,""),""),ROW()-ROW(A$18)+1)))," "),"")</f>
        <v/>
      </c>
      <c r="AI26" s="0" t="str">
        <f aca="false" t="array" ref="AI26:AI26">IFERROR(CONCATENATE(TEXT(INDEX($AH$7:$AH$15,SMALL(IF($AK$7:$AK$15&lt;&gt;"",IF($AH$7:$AH$15&lt;&gt;"",ROW($AH$7:$AH$15)-MIN(ROW($AH$7:$AH$15))+1,""),""),ROW()-ROW(A$18)+1)),"##0")," "),"")</f>
        <v/>
      </c>
      <c r="AJ26" s="0" t="str">
        <f aca="false" t="array" ref="AJ26:AJ26">IFERROR(CONCATENATE((INDEX($A$7:$A$15,SMALL(IF($AK$7:$AK$15&lt;&gt;"",IF($AH$7:$AH$15&lt;&gt;"",ROW($AH$7:$AH$15)-MIN(ROW($AH$7:$AH$15))+1,""),""),ROW()-ROW(A$18)+1))),),"")</f>
        <v/>
      </c>
    </row>
  </sheetData>
  <mergeCells count="7">
    <mergeCell ref="A5:G5"/>
    <mergeCell ref="H5:L5"/>
    <mergeCell ref="M5:Q5"/>
    <mergeCell ref="R5:V5"/>
    <mergeCell ref="W5:AA5"/>
    <mergeCell ref="AB5:AF5"/>
    <mergeCell ref="AG5:AK5"/>
  </mergeCells>
  <conditionalFormatting sqref="AG8">
    <cfRule type="cellIs" priority="2" operator="equal" aboveAverage="0" equalAverage="0" bottom="0" percent="0" rank="0" text="" dxfId="0">
      <formula>0</formula>
    </cfRule>
    <cfRule type="cellIs" priority="3" operator="lessThan" aboveAverage="0" equalAverage="0" bottom="0" percent="0" rank="0" text="" dxfId="1">
      <formula>E8</formula>
    </cfRule>
  </conditionalFormatting>
  <conditionalFormatting sqref="AH8">
    <cfRule type="cellIs" priority="4" operator="greaterThan" aboveAverage="0" equalAverage="0" bottom="0" percent="0" rank="0" text="" dxfId="0">
      <formula>AG8</formula>
    </cfRule>
  </conditionalFormatting>
  <conditionalFormatting sqref="AI8">
    <cfRule type="cellIs" priority="5" operator="lessThanOrEqual" aboveAverage="0" equalAverage="0" bottom="0" percent="0" rank="0" text="" dxfId="2">
      <formula>F8</formula>
    </cfRule>
  </conditionalFormatting>
  <conditionalFormatting sqref="AJ8">
    <cfRule type="cellIs" priority="6" operator="lessThanOrEqual" aboveAverage="0" equalAverage="0" bottom="0" percent="0" rank="0" text="" dxfId="2">
      <formula>G8</formula>
    </cfRule>
  </conditionalFormatting>
  <conditionalFormatting sqref="E10">
    <cfRule type="expression" priority="7" aboveAverage="0" equalAverage="0" bottom="0" percent="0" rank="0" text="" dxfId="3">
      <formula>AND(ISBLANK(D10)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priority="8" aboveAverage="0" equalAverage="0" bottom="0" percent="0" rank="0" text="" dxfId="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9" operator="greaterThan" aboveAverage="0" equalAverage="0" bottom="0" percent="0" rank="0" text="" dxfId="1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priority="10" operator="greaterThan" aboveAverage="0" equalAverage="0" bottom="0" percent="0" rank="0" text="" dxfId="4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1">
    <cfRule type="expression" priority="11" aboveAverage="0" equalAverage="0" bottom="0" percent="0" rank="0" text="" dxfId="3">
      <formula>AND(ISBLANK(D11)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priority="12" aboveAverage="0" equalAverage="0" bottom="0" percent="0" rank="0" text="" dxfId="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3" operator="greaterThan" aboveAverage="0" equalAverage="0" bottom="0" percent="0" rank="0" text="" dxfId="1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priority="14" operator="greaterThan" aboveAverage="0" equalAverage="0" bottom="0" percent="0" rank="0" text="" dxfId="4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2">
    <cfRule type="expression" priority="15" aboveAverage="0" equalAverage="0" bottom="0" percent="0" rank="0" text="" dxfId="3">
      <formula>AND(ISBLANK(D12)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priority="16" aboveAverage="0" equalAverage="0" bottom="0" percent="0" rank="0" text="" dxfId="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7" operator="greaterThan" aboveAverage="0" equalAverage="0" bottom="0" percent="0" rank="0" text="" dxfId="1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priority="18" operator="greaterThan" aboveAverage="0" equalAverage="0" bottom="0" percent="0" rank="0" text="" dxfId="4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3">
    <cfRule type="expression" priority="19" aboveAverage="0" equalAverage="0" bottom="0" percent="0" rank="0" text="" dxfId="3">
      <formula>AND(ISBLANK(D13)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priority="20" aboveAverage="0" equalAverage="0" bottom="0" percent="0" rank="0" text="" dxfId="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21" operator="greaterThan" aboveAverage="0" equalAverage="0" bottom="0" percent="0" rank="0" text="" dxfId="1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priority="22" operator="greaterThan" aboveAverage="0" equalAverage="0" bottom="0" percent="0" rank="0" text="" dxfId="4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4">
    <cfRule type="expression" priority="23" aboveAverage="0" equalAverage="0" bottom="0" percent="0" rank="0" text="" dxfId="3">
      <formula>AND(ISBLANK(D14)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priority="24" aboveAverage="0" equalAverage="0" bottom="0" percent="0" rank="0" text="" dxfId="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25" operator="greaterThan" aboveAverage="0" equalAverage="0" bottom="0" percent="0" rank="0" text="" dxfId="1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priority="26" operator="greaterThan" aboveAverage="0" equalAverage="0" bottom="0" percent="0" rank="0" text="" dxfId="4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5">
    <cfRule type="expression" priority="27" aboveAverage="0" equalAverage="0" bottom="0" percent="0" rank="0" text="" dxfId="3">
      <formula>AND(ISBLANK(D15)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priority="28" aboveAverage="0" equalAverage="0" bottom="0" percent="0" rank="0" text="" dxfId="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29" operator="greaterThan" aboveAverage="0" equalAverage="0" bottom="0" percent="0" rank="0" text="" dxfId="1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priority="30" operator="greaterThan" aboveAverage="0" equalAverage="0" bottom="0" percent="0" rank="0" text="" dxfId="4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7">
    <cfRule type="expression" priority="31" aboveAverage="0" equalAverage="0" bottom="0" percent="0" rank="0" text="" dxfId="3">
      <formula>AND(ISBLANK(D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priority="32" aboveAverage="0" equalAverage="0" bottom="0" percent="0" rank="0" text="" dxfId="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33" operator="greaterThan" aboveAverage="0" equalAverage="0" bottom="0" percent="0" rank="0" text="" dxfId="1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priority="34" operator="greaterThan" aboveAverage="0" equalAverage="0" bottom="0" percent="0" rank="0" text="" dxfId="4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8">
    <cfRule type="expression" priority="35" aboveAverage="0" equalAverage="0" bottom="0" percent="0" rank="0" text="" dxfId="3">
      <formula>AND(ISBLANK(D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priority="36" aboveAverage="0" equalAverage="0" bottom="0" percent="0" rank="0" text="" dxfId="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37" operator="greaterThan" aboveAverage="0" equalAverage="0" bottom="0" percent="0" rank="0" text="" dxfId="1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priority="38" operator="greaterThan" aboveAverage="0" equalAverage="0" bottom="0" percent="0" rank="0" text="" dxfId="4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9">
    <cfRule type="expression" priority="39" aboveAverage="0" equalAverage="0" bottom="0" percent="0" rank="0" text="" dxfId="3">
      <formula>AND(ISBLANK(D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priority="40" aboveAverage="0" equalAverage="0" bottom="0" percent="0" rank="0" text="" dxfId="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41" operator="greaterThan" aboveAverage="0" equalAverage="0" bottom="0" percent="0" rank="0" text="" dxfId="1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priority="42" operator="greaterThan" aboveAverage="0" equalAverage="0" bottom="0" percent="0" rank="0" text="" dxfId="4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H10">
    <cfRule type="cellIs" priority="43" operator="equal" aboveAverage="0" equalAverage="0" bottom="0" percent="0" rank="0" text="" dxfId="0">
      <formula>0</formula>
    </cfRule>
    <cfRule type="cellIs" priority="44" operator="lessThan" aboveAverage="0" equalAverage="0" bottom="0" percent="0" rank="0" text="" dxfId="1">
      <formula>E10</formula>
    </cfRule>
  </conditionalFormatting>
  <conditionalFormatting sqref="H11">
    <cfRule type="cellIs" priority="45" operator="equal" aboveAverage="0" equalAverage="0" bottom="0" percent="0" rank="0" text="" dxfId="0">
      <formula>0</formula>
    </cfRule>
    <cfRule type="cellIs" priority="46" operator="lessThan" aboveAverage="0" equalAverage="0" bottom="0" percent="0" rank="0" text="" dxfId="1">
      <formula>E11</formula>
    </cfRule>
  </conditionalFormatting>
  <conditionalFormatting sqref="H12">
    <cfRule type="cellIs" priority="47" operator="equal" aboveAverage="0" equalAverage="0" bottom="0" percent="0" rank="0" text="" dxfId="0">
      <formula>0</formula>
    </cfRule>
    <cfRule type="cellIs" priority="48" operator="lessThan" aboveAverage="0" equalAverage="0" bottom="0" percent="0" rank="0" text="" dxfId="1">
      <formula>E12</formula>
    </cfRule>
  </conditionalFormatting>
  <conditionalFormatting sqref="H13">
    <cfRule type="cellIs" priority="49" operator="equal" aboveAverage="0" equalAverage="0" bottom="0" percent="0" rank="0" text="" dxfId="0">
      <formula>0</formula>
    </cfRule>
    <cfRule type="cellIs" priority="50" operator="lessThan" aboveAverage="0" equalAverage="0" bottom="0" percent="0" rank="0" text="" dxfId="1">
      <formula>E13</formula>
    </cfRule>
  </conditionalFormatting>
  <conditionalFormatting sqref="H14">
    <cfRule type="cellIs" priority="51" operator="equal" aboveAverage="0" equalAverage="0" bottom="0" percent="0" rank="0" text="" dxfId="0">
      <formula>0</formula>
    </cfRule>
    <cfRule type="cellIs" priority="52" operator="lessThan" aboveAverage="0" equalAverage="0" bottom="0" percent="0" rank="0" text="" dxfId="1">
      <formula>E14</formula>
    </cfRule>
  </conditionalFormatting>
  <conditionalFormatting sqref="H15">
    <cfRule type="cellIs" priority="53" operator="equal" aboveAverage="0" equalAverage="0" bottom="0" percent="0" rank="0" text="" dxfId="0">
      <formula>0</formula>
    </cfRule>
    <cfRule type="cellIs" priority="54" operator="lessThan" aboveAverage="0" equalAverage="0" bottom="0" percent="0" rank="0" text="" dxfId="1">
      <formula>E15</formula>
    </cfRule>
  </conditionalFormatting>
  <conditionalFormatting sqref="H7">
    <cfRule type="cellIs" priority="55" operator="equal" aboveAverage="0" equalAverage="0" bottom="0" percent="0" rank="0" text="" dxfId="0">
      <formula>0</formula>
    </cfRule>
    <cfRule type="cellIs" priority="56" operator="lessThan" aboveAverage="0" equalAverage="0" bottom="0" percent="0" rank="0" text="" dxfId="1">
      <formula>E7</formula>
    </cfRule>
  </conditionalFormatting>
  <conditionalFormatting sqref="H8">
    <cfRule type="cellIs" priority="57" operator="equal" aboveAverage="0" equalAverage="0" bottom="0" percent="0" rank="0" text="" dxfId="0">
      <formula>0</formula>
    </cfRule>
    <cfRule type="cellIs" priority="58" operator="lessThan" aboveAverage="0" equalAverage="0" bottom="0" percent="0" rank="0" text="" dxfId="1">
      <formula>E8</formula>
    </cfRule>
  </conditionalFormatting>
  <conditionalFormatting sqref="H9">
    <cfRule type="cellIs" priority="59" operator="equal" aboveAverage="0" equalAverage="0" bottom="0" percent="0" rank="0" text="" dxfId="0">
      <formula>0</formula>
    </cfRule>
    <cfRule type="cellIs" priority="60" operator="lessThan" aboveAverage="0" equalAverage="0" bottom="0" percent="0" rank="0" text="" dxfId="1">
      <formula>E9</formula>
    </cfRule>
  </conditionalFormatting>
  <conditionalFormatting sqref="I10">
    <cfRule type="cellIs" priority="61" operator="greaterThan" aboveAverage="0" equalAverage="0" bottom="0" percent="0" rank="0" text="" dxfId="0">
      <formula>H10</formula>
    </cfRule>
  </conditionalFormatting>
  <conditionalFormatting sqref="I11">
    <cfRule type="cellIs" priority="62" operator="greaterThan" aboveAverage="0" equalAverage="0" bottom="0" percent="0" rank="0" text="" dxfId="0">
      <formula>H11</formula>
    </cfRule>
  </conditionalFormatting>
  <conditionalFormatting sqref="I12">
    <cfRule type="cellIs" priority="63" operator="greaterThan" aboveAverage="0" equalAverage="0" bottom="0" percent="0" rank="0" text="" dxfId="0">
      <formula>H12</formula>
    </cfRule>
  </conditionalFormatting>
  <conditionalFormatting sqref="I13">
    <cfRule type="cellIs" priority="64" operator="greaterThan" aboveAverage="0" equalAverage="0" bottom="0" percent="0" rank="0" text="" dxfId="0">
      <formula>H13</formula>
    </cfRule>
  </conditionalFormatting>
  <conditionalFormatting sqref="I14">
    <cfRule type="cellIs" priority="65" operator="greaterThan" aboveAverage="0" equalAverage="0" bottom="0" percent="0" rank="0" text="" dxfId="0">
      <formula>H14</formula>
    </cfRule>
  </conditionalFormatting>
  <conditionalFormatting sqref="I15">
    <cfRule type="cellIs" priority="66" operator="greaterThan" aboveAverage="0" equalAverage="0" bottom="0" percent="0" rank="0" text="" dxfId="0">
      <formula>H15</formula>
    </cfRule>
  </conditionalFormatting>
  <conditionalFormatting sqref="I7">
    <cfRule type="cellIs" priority="67" operator="greaterThan" aboveAverage="0" equalAverage="0" bottom="0" percent="0" rank="0" text="" dxfId="0">
      <formula>H7</formula>
    </cfRule>
  </conditionalFormatting>
  <conditionalFormatting sqref="I8">
    <cfRule type="cellIs" priority="68" operator="greaterThan" aboveAverage="0" equalAverage="0" bottom="0" percent="0" rank="0" text="" dxfId="0">
      <formula>H8</formula>
    </cfRule>
  </conditionalFormatting>
  <conditionalFormatting sqref="I9">
    <cfRule type="cellIs" priority="69" operator="greaterThan" aboveAverage="0" equalAverage="0" bottom="0" percent="0" rank="0" text="" dxfId="0">
      <formula>H9</formula>
    </cfRule>
  </conditionalFormatting>
  <conditionalFormatting sqref="J10">
    <cfRule type="cellIs" priority="70" operator="lessThanOrEqual" aboveAverage="0" equalAverage="0" bottom="0" percent="0" rank="0" text="" dxfId="2">
      <formula>F10</formula>
    </cfRule>
  </conditionalFormatting>
  <conditionalFormatting sqref="J11">
    <cfRule type="cellIs" priority="71" operator="lessThanOrEqual" aboveAverage="0" equalAverage="0" bottom="0" percent="0" rank="0" text="" dxfId="2">
      <formula>F11</formula>
    </cfRule>
  </conditionalFormatting>
  <conditionalFormatting sqref="J12">
    <cfRule type="cellIs" priority="72" operator="lessThanOrEqual" aboveAverage="0" equalAverage="0" bottom="0" percent="0" rank="0" text="" dxfId="2">
      <formula>F12</formula>
    </cfRule>
  </conditionalFormatting>
  <conditionalFormatting sqref="J13">
    <cfRule type="cellIs" priority="73" operator="lessThanOrEqual" aboveAverage="0" equalAverage="0" bottom="0" percent="0" rank="0" text="" dxfId="2">
      <formula>F13</formula>
    </cfRule>
  </conditionalFormatting>
  <conditionalFormatting sqref="J14">
    <cfRule type="cellIs" priority="74" operator="lessThanOrEqual" aboveAverage="0" equalAverage="0" bottom="0" percent="0" rank="0" text="" dxfId="2">
      <formula>F14</formula>
    </cfRule>
  </conditionalFormatting>
  <conditionalFormatting sqref="J15">
    <cfRule type="cellIs" priority="75" operator="lessThanOrEqual" aboveAverage="0" equalAverage="0" bottom="0" percent="0" rank="0" text="" dxfId="2">
      <formula>F15</formula>
    </cfRule>
  </conditionalFormatting>
  <conditionalFormatting sqref="J7">
    <cfRule type="cellIs" priority="76" operator="lessThanOrEqual" aboveAverage="0" equalAverage="0" bottom="0" percent="0" rank="0" text="" dxfId="2">
      <formula>F7</formula>
    </cfRule>
  </conditionalFormatting>
  <conditionalFormatting sqref="J8">
    <cfRule type="cellIs" priority="77" operator="lessThanOrEqual" aboveAverage="0" equalAverage="0" bottom="0" percent="0" rank="0" text="" dxfId="2">
      <formula>F8</formula>
    </cfRule>
  </conditionalFormatting>
  <conditionalFormatting sqref="J9">
    <cfRule type="cellIs" priority="78" operator="lessThanOrEqual" aboveAverage="0" equalAverage="0" bottom="0" percent="0" rank="0" text="" dxfId="2">
      <formula>F9</formula>
    </cfRule>
  </conditionalFormatting>
  <conditionalFormatting sqref="K10">
    <cfRule type="cellIs" priority="79" operator="lessThanOrEqual" aboveAverage="0" equalAverage="0" bottom="0" percent="0" rank="0" text="" dxfId="2">
      <formula>G10</formula>
    </cfRule>
  </conditionalFormatting>
  <conditionalFormatting sqref="K11">
    <cfRule type="cellIs" priority="80" operator="lessThanOrEqual" aboveAverage="0" equalAverage="0" bottom="0" percent="0" rank="0" text="" dxfId="2">
      <formula>G11</formula>
    </cfRule>
  </conditionalFormatting>
  <conditionalFormatting sqref="K12">
    <cfRule type="cellIs" priority="81" operator="lessThanOrEqual" aboveAverage="0" equalAverage="0" bottom="0" percent="0" rank="0" text="" dxfId="2">
      <formula>G12</formula>
    </cfRule>
  </conditionalFormatting>
  <conditionalFormatting sqref="K13">
    <cfRule type="cellIs" priority="82" operator="lessThanOrEqual" aboveAverage="0" equalAverage="0" bottom="0" percent="0" rank="0" text="" dxfId="2">
      <formula>G13</formula>
    </cfRule>
  </conditionalFormatting>
  <conditionalFormatting sqref="K14">
    <cfRule type="cellIs" priority="83" operator="lessThanOrEqual" aboveAverage="0" equalAverage="0" bottom="0" percent="0" rank="0" text="" dxfId="2">
      <formula>G14</formula>
    </cfRule>
  </conditionalFormatting>
  <conditionalFormatting sqref="K15">
    <cfRule type="cellIs" priority="84" operator="lessThanOrEqual" aboveAverage="0" equalAverage="0" bottom="0" percent="0" rank="0" text="" dxfId="2">
      <formula>G15</formula>
    </cfRule>
  </conditionalFormatting>
  <conditionalFormatting sqref="K7">
    <cfRule type="cellIs" priority="85" operator="lessThanOrEqual" aboveAverage="0" equalAverage="0" bottom="0" percent="0" rank="0" text="" dxfId="2">
      <formula>G7</formula>
    </cfRule>
  </conditionalFormatting>
  <conditionalFormatting sqref="K8">
    <cfRule type="cellIs" priority="86" operator="lessThanOrEqual" aboveAverage="0" equalAverage="0" bottom="0" percent="0" rank="0" text="" dxfId="2">
      <formula>G8</formula>
    </cfRule>
  </conditionalFormatting>
  <conditionalFormatting sqref="K9">
    <cfRule type="cellIs" priority="87" operator="lessThanOrEqual" aboveAverage="0" equalAverage="0" bottom="0" percent="0" rank="0" text="" dxfId="2">
      <formula>G9</formula>
    </cfRule>
  </conditionalFormatting>
  <conditionalFormatting sqref="M12">
    <cfRule type="cellIs" priority="88" operator="equal" aboveAverage="0" equalAverage="0" bottom="0" percent="0" rank="0" text="" dxfId="0">
      <formula>0</formula>
    </cfRule>
    <cfRule type="cellIs" priority="89" operator="lessThan" aboveAverage="0" equalAverage="0" bottom="0" percent="0" rank="0" text="" dxfId="1">
      <formula>E12</formula>
    </cfRule>
  </conditionalFormatting>
  <conditionalFormatting sqref="M13">
    <cfRule type="cellIs" priority="90" operator="equal" aboveAverage="0" equalAverage="0" bottom="0" percent="0" rank="0" text="" dxfId="0">
      <formula>0</formula>
    </cfRule>
    <cfRule type="cellIs" priority="91" operator="lessThan" aboveAverage="0" equalAverage="0" bottom="0" percent="0" rank="0" text="" dxfId="1">
      <formula>E13</formula>
    </cfRule>
  </conditionalFormatting>
  <conditionalFormatting sqref="M14">
    <cfRule type="cellIs" priority="92" operator="equal" aboveAverage="0" equalAverage="0" bottom="0" percent="0" rank="0" text="" dxfId="0">
      <formula>0</formula>
    </cfRule>
    <cfRule type="cellIs" priority="93" operator="lessThan" aboveAverage="0" equalAverage="0" bottom="0" percent="0" rank="0" text="" dxfId="1">
      <formula>E14</formula>
    </cfRule>
  </conditionalFormatting>
  <conditionalFormatting sqref="M15">
    <cfRule type="cellIs" priority="94" operator="equal" aboveAverage="0" equalAverage="0" bottom="0" percent="0" rank="0" text="" dxfId="0">
      <formula>0</formula>
    </cfRule>
    <cfRule type="cellIs" priority="95" operator="lessThan" aboveAverage="0" equalAverage="0" bottom="0" percent="0" rank="0" text="" dxfId="1">
      <formula>E15</formula>
    </cfRule>
  </conditionalFormatting>
  <conditionalFormatting sqref="M7">
    <cfRule type="cellIs" priority="96" operator="equal" aboveAverage="0" equalAverage="0" bottom="0" percent="0" rank="0" text="" dxfId="0">
      <formula>0</formula>
    </cfRule>
    <cfRule type="cellIs" priority="97" operator="lessThan" aboveAverage="0" equalAverage="0" bottom="0" percent="0" rank="0" text="" dxfId="1">
      <formula>E7</formula>
    </cfRule>
  </conditionalFormatting>
  <conditionalFormatting sqref="M8">
    <cfRule type="cellIs" priority="98" operator="equal" aboveAverage="0" equalAverage="0" bottom="0" percent="0" rank="0" text="" dxfId="0">
      <formula>0</formula>
    </cfRule>
    <cfRule type="cellIs" priority="99" operator="lessThan" aboveAverage="0" equalAverage="0" bottom="0" percent="0" rank="0" text="" dxfId="1">
      <formula>E8</formula>
    </cfRule>
  </conditionalFormatting>
  <conditionalFormatting sqref="N12">
    <cfRule type="cellIs" priority="100" operator="greaterThan" aboveAverage="0" equalAverage="0" bottom="0" percent="0" rank="0" text="" dxfId="0">
      <formula>M12</formula>
    </cfRule>
  </conditionalFormatting>
  <conditionalFormatting sqref="N13">
    <cfRule type="cellIs" priority="101" operator="greaterThan" aboveAverage="0" equalAverage="0" bottom="0" percent="0" rank="0" text="" dxfId="0">
      <formula>M13</formula>
    </cfRule>
  </conditionalFormatting>
  <conditionalFormatting sqref="N14">
    <cfRule type="cellIs" priority="102" operator="greaterThan" aboveAverage="0" equalAverage="0" bottom="0" percent="0" rank="0" text="" dxfId="0">
      <formula>M14</formula>
    </cfRule>
  </conditionalFormatting>
  <conditionalFormatting sqref="N15">
    <cfRule type="cellIs" priority="103" operator="greaterThan" aboveAverage="0" equalAverage="0" bottom="0" percent="0" rank="0" text="" dxfId="0">
      <formula>M15</formula>
    </cfRule>
  </conditionalFormatting>
  <conditionalFormatting sqref="N7">
    <cfRule type="cellIs" priority="104" operator="greaterThan" aboveAverage="0" equalAverage="0" bottom="0" percent="0" rank="0" text="" dxfId="0">
      <formula>M7</formula>
    </cfRule>
  </conditionalFormatting>
  <conditionalFormatting sqref="N8">
    <cfRule type="cellIs" priority="105" operator="greaterThan" aboveAverage="0" equalAverage="0" bottom="0" percent="0" rank="0" text="" dxfId="0">
      <formula>M8</formula>
    </cfRule>
  </conditionalFormatting>
  <conditionalFormatting sqref="O12">
    <cfRule type="cellIs" priority="106" operator="lessThanOrEqual" aboveAverage="0" equalAverage="0" bottom="0" percent="0" rank="0" text="" dxfId="2">
      <formula>F12</formula>
    </cfRule>
  </conditionalFormatting>
  <conditionalFormatting sqref="O13">
    <cfRule type="cellIs" priority="107" operator="lessThanOrEqual" aboveAverage="0" equalAverage="0" bottom="0" percent="0" rank="0" text="" dxfId="2">
      <formula>F13</formula>
    </cfRule>
  </conditionalFormatting>
  <conditionalFormatting sqref="O14">
    <cfRule type="cellIs" priority="108" operator="lessThanOrEqual" aboveAverage="0" equalAverage="0" bottom="0" percent="0" rank="0" text="" dxfId="2">
      <formula>F14</formula>
    </cfRule>
  </conditionalFormatting>
  <conditionalFormatting sqref="O15">
    <cfRule type="cellIs" priority="109" operator="lessThanOrEqual" aboveAverage="0" equalAverage="0" bottom="0" percent="0" rank="0" text="" dxfId="2">
      <formula>F15</formula>
    </cfRule>
  </conditionalFormatting>
  <conditionalFormatting sqref="O7">
    <cfRule type="cellIs" priority="110" operator="lessThanOrEqual" aboveAverage="0" equalAverage="0" bottom="0" percent="0" rank="0" text="" dxfId="2">
      <formula>F7</formula>
    </cfRule>
  </conditionalFormatting>
  <conditionalFormatting sqref="O8">
    <cfRule type="cellIs" priority="111" operator="lessThanOrEqual" aboveAverage="0" equalAverage="0" bottom="0" percent="0" rank="0" text="" dxfId="2">
      <formula>F8</formula>
    </cfRule>
  </conditionalFormatting>
  <conditionalFormatting sqref="P12">
    <cfRule type="cellIs" priority="112" operator="lessThanOrEqual" aboveAverage="0" equalAverage="0" bottom="0" percent="0" rank="0" text="" dxfId="2">
      <formula>G12</formula>
    </cfRule>
  </conditionalFormatting>
  <conditionalFormatting sqref="P13">
    <cfRule type="cellIs" priority="113" operator="lessThanOrEqual" aboveAverage="0" equalAverage="0" bottom="0" percent="0" rank="0" text="" dxfId="2">
      <formula>G13</formula>
    </cfRule>
  </conditionalFormatting>
  <conditionalFormatting sqref="P14">
    <cfRule type="cellIs" priority="114" operator="lessThanOrEqual" aboveAverage="0" equalAverage="0" bottom="0" percent="0" rank="0" text="" dxfId="2">
      <formula>G14</formula>
    </cfRule>
  </conditionalFormatting>
  <conditionalFormatting sqref="P15">
    <cfRule type="cellIs" priority="115" operator="lessThanOrEqual" aboveAverage="0" equalAverage="0" bottom="0" percent="0" rank="0" text="" dxfId="2">
      <formula>G15</formula>
    </cfRule>
  </conditionalFormatting>
  <conditionalFormatting sqref="P7">
    <cfRule type="cellIs" priority="116" operator="lessThanOrEqual" aboveAverage="0" equalAverage="0" bottom="0" percent="0" rank="0" text="" dxfId="2">
      <formula>G7</formula>
    </cfRule>
  </conditionalFormatting>
  <conditionalFormatting sqref="P8">
    <cfRule type="cellIs" priority="117" operator="lessThanOrEqual" aboveAverage="0" equalAverage="0" bottom="0" percent="0" rank="0" text="" dxfId="2">
      <formula>G8</formula>
    </cfRule>
  </conditionalFormatting>
  <conditionalFormatting sqref="R10">
    <cfRule type="cellIs" priority="118" operator="equal" aboveAverage="0" equalAverage="0" bottom="0" percent="0" rank="0" text="" dxfId="0">
      <formula>0</formula>
    </cfRule>
    <cfRule type="cellIs" priority="119" operator="lessThan" aboveAverage="0" equalAverage="0" bottom="0" percent="0" rank="0" text="" dxfId="1">
      <formula>E10</formula>
    </cfRule>
  </conditionalFormatting>
  <conditionalFormatting sqref="R11">
    <cfRule type="cellIs" priority="120" operator="equal" aboveAverage="0" equalAverage="0" bottom="0" percent="0" rank="0" text="" dxfId="0">
      <formula>0</formula>
    </cfRule>
    <cfRule type="cellIs" priority="121" operator="lessThan" aboveAverage="0" equalAverage="0" bottom="0" percent="0" rank="0" text="" dxfId="1">
      <formula>E11</formula>
    </cfRule>
  </conditionalFormatting>
  <conditionalFormatting sqref="R12">
    <cfRule type="cellIs" priority="122" operator="equal" aboveAverage="0" equalAverage="0" bottom="0" percent="0" rank="0" text="" dxfId="0">
      <formula>0</formula>
    </cfRule>
    <cfRule type="cellIs" priority="123" operator="lessThan" aboveAverage="0" equalAverage="0" bottom="0" percent="0" rank="0" text="" dxfId="1">
      <formula>E12</formula>
    </cfRule>
  </conditionalFormatting>
  <conditionalFormatting sqref="R13">
    <cfRule type="cellIs" priority="124" operator="equal" aboveAverage="0" equalAverage="0" bottom="0" percent="0" rank="0" text="" dxfId="0">
      <formula>0</formula>
    </cfRule>
    <cfRule type="cellIs" priority="125" operator="lessThan" aboveAverage="0" equalAverage="0" bottom="0" percent="0" rank="0" text="" dxfId="1">
      <formula>E13</formula>
    </cfRule>
  </conditionalFormatting>
  <conditionalFormatting sqref="R15">
    <cfRule type="cellIs" priority="126" operator="equal" aboveAverage="0" equalAverage="0" bottom="0" percent="0" rank="0" text="" dxfId="0">
      <formula>0</formula>
    </cfRule>
    <cfRule type="cellIs" priority="127" operator="lessThan" aboveAverage="0" equalAverage="0" bottom="0" percent="0" rank="0" text="" dxfId="1">
      <formula>E15</formula>
    </cfRule>
  </conditionalFormatting>
  <conditionalFormatting sqref="R7">
    <cfRule type="cellIs" priority="128" operator="equal" aboveAverage="0" equalAverage="0" bottom="0" percent="0" rank="0" text="" dxfId="0">
      <formula>0</formula>
    </cfRule>
    <cfRule type="cellIs" priority="129" operator="lessThan" aboveAverage="0" equalAverage="0" bottom="0" percent="0" rank="0" text="" dxfId="1">
      <formula>E7</formula>
    </cfRule>
  </conditionalFormatting>
  <conditionalFormatting sqref="R8">
    <cfRule type="cellIs" priority="130" operator="equal" aboveAverage="0" equalAverage="0" bottom="0" percent="0" rank="0" text="" dxfId="0">
      <formula>0</formula>
    </cfRule>
    <cfRule type="cellIs" priority="131" operator="lessThan" aboveAverage="0" equalAverage="0" bottom="0" percent="0" rank="0" text="" dxfId="1">
      <formula>E8</formula>
    </cfRule>
  </conditionalFormatting>
  <conditionalFormatting sqref="R9">
    <cfRule type="cellIs" priority="132" operator="equal" aboveAverage="0" equalAverage="0" bottom="0" percent="0" rank="0" text="" dxfId="0">
      <formula>0</formula>
    </cfRule>
    <cfRule type="cellIs" priority="133" operator="lessThan" aboveAverage="0" equalAverage="0" bottom="0" percent="0" rank="0" text="" dxfId="1">
      <formula>E9</formula>
    </cfRule>
  </conditionalFormatting>
  <conditionalFormatting sqref="S10">
    <cfRule type="cellIs" priority="134" operator="greaterThan" aboveAverage="0" equalAverage="0" bottom="0" percent="0" rank="0" text="" dxfId="0">
      <formula>R10</formula>
    </cfRule>
  </conditionalFormatting>
  <conditionalFormatting sqref="S11">
    <cfRule type="cellIs" priority="135" operator="greaterThan" aboveAverage="0" equalAverage="0" bottom="0" percent="0" rank="0" text="" dxfId="0">
      <formula>R11</formula>
    </cfRule>
  </conditionalFormatting>
  <conditionalFormatting sqref="S12">
    <cfRule type="cellIs" priority="136" operator="greaterThan" aboveAverage="0" equalAverage="0" bottom="0" percent="0" rank="0" text="" dxfId="0">
      <formula>R12</formula>
    </cfRule>
  </conditionalFormatting>
  <conditionalFormatting sqref="S13">
    <cfRule type="cellIs" priority="137" operator="greaterThan" aboveAverage="0" equalAverage="0" bottom="0" percent="0" rank="0" text="" dxfId="0">
      <formula>R13</formula>
    </cfRule>
  </conditionalFormatting>
  <conditionalFormatting sqref="S15">
    <cfRule type="cellIs" priority="138" operator="greaterThan" aboveAverage="0" equalAverage="0" bottom="0" percent="0" rank="0" text="" dxfId="0">
      <formula>R15</formula>
    </cfRule>
  </conditionalFormatting>
  <conditionalFormatting sqref="S7">
    <cfRule type="cellIs" priority="139" operator="greaterThan" aboveAverage="0" equalAverage="0" bottom="0" percent="0" rank="0" text="" dxfId="0">
      <formula>R7</formula>
    </cfRule>
  </conditionalFormatting>
  <conditionalFormatting sqref="S8">
    <cfRule type="cellIs" priority="140" operator="greaterThan" aboveAverage="0" equalAverage="0" bottom="0" percent="0" rank="0" text="" dxfId="0">
      <formula>R8</formula>
    </cfRule>
  </conditionalFormatting>
  <conditionalFormatting sqref="S9">
    <cfRule type="cellIs" priority="141" operator="greaterThan" aboveAverage="0" equalAverage="0" bottom="0" percent="0" rank="0" text="" dxfId="0">
      <formula>R9</formula>
    </cfRule>
  </conditionalFormatting>
  <conditionalFormatting sqref="T10">
    <cfRule type="cellIs" priority="142" operator="lessThanOrEqual" aboveAverage="0" equalAverage="0" bottom="0" percent="0" rank="0" text="" dxfId="2">
      <formula>F10</formula>
    </cfRule>
  </conditionalFormatting>
  <conditionalFormatting sqref="T11">
    <cfRule type="cellIs" priority="143" operator="lessThanOrEqual" aboveAverage="0" equalAverage="0" bottom="0" percent="0" rank="0" text="" dxfId="2">
      <formula>F11</formula>
    </cfRule>
  </conditionalFormatting>
  <conditionalFormatting sqref="T12">
    <cfRule type="cellIs" priority="144" operator="lessThanOrEqual" aboveAverage="0" equalAverage="0" bottom="0" percent="0" rank="0" text="" dxfId="2">
      <formula>F12</formula>
    </cfRule>
  </conditionalFormatting>
  <conditionalFormatting sqref="T13">
    <cfRule type="cellIs" priority="145" operator="lessThanOrEqual" aboveAverage="0" equalAverage="0" bottom="0" percent="0" rank="0" text="" dxfId="2">
      <formula>F13</formula>
    </cfRule>
  </conditionalFormatting>
  <conditionalFormatting sqref="T15">
    <cfRule type="cellIs" priority="146" operator="lessThanOrEqual" aboveAverage="0" equalAverage="0" bottom="0" percent="0" rank="0" text="" dxfId="2">
      <formula>F15</formula>
    </cfRule>
  </conditionalFormatting>
  <conditionalFormatting sqref="T7">
    <cfRule type="cellIs" priority="147" operator="lessThanOrEqual" aboveAverage="0" equalAverage="0" bottom="0" percent="0" rank="0" text="" dxfId="2">
      <formula>F7</formula>
    </cfRule>
  </conditionalFormatting>
  <conditionalFormatting sqref="T8">
    <cfRule type="cellIs" priority="148" operator="lessThanOrEqual" aboveAverage="0" equalAverage="0" bottom="0" percent="0" rank="0" text="" dxfId="2">
      <formula>F8</formula>
    </cfRule>
  </conditionalFormatting>
  <conditionalFormatting sqref="T9">
    <cfRule type="cellIs" priority="149" operator="lessThanOrEqual" aboveAverage="0" equalAverage="0" bottom="0" percent="0" rank="0" text="" dxfId="2">
      <formula>F9</formula>
    </cfRule>
  </conditionalFormatting>
  <conditionalFormatting sqref="U10">
    <cfRule type="cellIs" priority="150" operator="lessThanOrEqual" aboveAverage="0" equalAverage="0" bottom="0" percent="0" rank="0" text="" dxfId="2">
      <formula>G10</formula>
    </cfRule>
  </conditionalFormatting>
  <conditionalFormatting sqref="U11">
    <cfRule type="cellIs" priority="151" operator="lessThanOrEqual" aboveAverage="0" equalAverage="0" bottom="0" percent="0" rank="0" text="" dxfId="2">
      <formula>G11</formula>
    </cfRule>
  </conditionalFormatting>
  <conditionalFormatting sqref="U12">
    <cfRule type="cellIs" priority="152" operator="lessThanOrEqual" aboveAverage="0" equalAverage="0" bottom="0" percent="0" rank="0" text="" dxfId="2">
      <formula>G12</formula>
    </cfRule>
  </conditionalFormatting>
  <conditionalFormatting sqref="U13">
    <cfRule type="cellIs" priority="153" operator="lessThanOrEqual" aboveAverage="0" equalAverage="0" bottom="0" percent="0" rank="0" text="" dxfId="2">
      <formula>G13</formula>
    </cfRule>
  </conditionalFormatting>
  <conditionalFormatting sqref="U15">
    <cfRule type="cellIs" priority="154" operator="lessThanOrEqual" aboveAverage="0" equalAverage="0" bottom="0" percent="0" rank="0" text="" dxfId="2">
      <formula>G15</formula>
    </cfRule>
  </conditionalFormatting>
  <conditionalFormatting sqref="U7">
    <cfRule type="cellIs" priority="155" operator="lessThanOrEqual" aboveAverage="0" equalAverage="0" bottom="0" percent="0" rank="0" text="" dxfId="2">
      <formula>G7</formula>
    </cfRule>
  </conditionalFormatting>
  <conditionalFormatting sqref="U8">
    <cfRule type="cellIs" priority="156" operator="lessThanOrEqual" aboveAverage="0" equalAverage="0" bottom="0" percent="0" rank="0" text="" dxfId="2">
      <formula>G8</formula>
    </cfRule>
  </conditionalFormatting>
  <conditionalFormatting sqref="U9">
    <cfRule type="cellIs" priority="157" operator="lessThanOrEqual" aboveAverage="0" equalAverage="0" bottom="0" percent="0" rank="0" text="" dxfId="2">
      <formula>G9</formula>
    </cfRule>
  </conditionalFormatting>
  <conditionalFormatting sqref="W12">
    <cfRule type="cellIs" priority="158" operator="equal" aboveAverage="0" equalAverage="0" bottom="0" percent="0" rank="0" text="" dxfId="0">
      <formula>0</formula>
    </cfRule>
    <cfRule type="cellIs" priority="159" operator="lessThan" aboveAverage="0" equalAverage="0" bottom="0" percent="0" rank="0" text="" dxfId="1">
      <formula>E12</formula>
    </cfRule>
  </conditionalFormatting>
  <conditionalFormatting sqref="W13">
    <cfRule type="cellIs" priority="160" operator="equal" aboveAverage="0" equalAverage="0" bottom="0" percent="0" rank="0" text="" dxfId="0">
      <formula>0</formula>
    </cfRule>
    <cfRule type="cellIs" priority="161" operator="lessThan" aboveAverage="0" equalAverage="0" bottom="0" percent="0" rank="0" text="" dxfId="1">
      <formula>E13</formula>
    </cfRule>
  </conditionalFormatting>
  <conditionalFormatting sqref="W14">
    <cfRule type="cellIs" priority="162" operator="equal" aboveAverage="0" equalAverage="0" bottom="0" percent="0" rank="0" text="" dxfId="0">
      <formula>0</formula>
    </cfRule>
    <cfRule type="cellIs" priority="163" operator="lessThan" aboveAverage="0" equalAverage="0" bottom="0" percent="0" rank="0" text="" dxfId="1">
      <formula>E14</formula>
    </cfRule>
  </conditionalFormatting>
  <conditionalFormatting sqref="W15">
    <cfRule type="cellIs" priority="164" operator="equal" aboveAverage="0" equalAverage="0" bottom="0" percent="0" rank="0" text="" dxfId="0">
      <formula>0</formula>
    </cfRule>
    <cfRule type="cellIs" priority="165" operator="lessThan" aboveAverage="0" equalAverage="0" bottom="0" percent="0" rank="0" text="" dxfId="1">
      <formula>E15</formula>
    </cfRule>
  </conditionalFormatting>
  <conditionalFormatting sqref="W7">
    <cfRule type="cellIs" priority="166" operator="equal" aboveAverage="0" equalAverage="0" bottom="0" percent="0" rank="0" text="" dxfId="0">
      <formula>0</formula>
    </cfRule>
    <cfRule type="cellIs" priority="167" operator="lessThan" aboveAverage="0" equalAverage="0" bottom="0" percent="0" rank="0" text="" dxfId="1">
      <formula>E7</formula>
    </cfRule>
  </conditionalFormatting>
  <conditionalFormatting sqref="W8">
    <cfRule type="cellIs" priority="168" operator="equal" aboveAverage="0" equalAverage="0" bottom="0" percent="0" rank="0" text="" dxfId="0">
      <formula>0</formula>
    </cfRule>
    <cfRule type="cellIs" priority="169" operator="lessThan" aboveAverage="0" equalAverage="0" bottom="0" percent="0" rank="0" text="" dxfId="1">
      <formula>E8</formula>
    </cfRule>
  </conditionalFormatting>
  <conditionalFormatting sqref="X12">
    <cfRule type="cellIs" priority="170" operator="greaterThan" aboveAverage="0" equalAverage="0" bottom="0" percent="0" rank="0" text="" dxfId="0">
      <formula>W12</formula>
    </cfRule>
  </conditionalFormatting>
  <conditionalFormatting sqref="X13">
    <cfRule type="cellIs" priority="171" operator="greaterThan" aboveAverage="0" equalAverage="0" bottom="0" percent="0" rank="0" text="" dxfId="0">
      <formula>W13</formula>
    </cfRule>
  </conditionalFormatting>
  <conditionalFormatting sqref="X14">
    <cfRule type="cellIs" priority="172" operator="greaterThan" aboveAverage="0" equalAverage="0" bottom="0" percent="0" rank="0" text="" dxfId="0">
      <formula>W14</formula>
    </cfRule>
  </conditionalFormatting>
  <conditionalFormatting sqref="X15">
    <cfRule type="cellIs" priority="173" operator="greaterThan" aboveAverage="0" equalAverage="0" bottom="0" percent="0" rank="0" text="" dxfId="0">
      <formula>W15</formula>
    </cfRule>
  </conditionalFormatting>
  <conditionalFormatting sqref="X7">
    <cfRule type="cellIs" priority="174" operator="greaterThan" aboveAverage="0" equalAverage="0" bottom="0" percent="0" rank="0" text="" dxfId="0">
      <formula>W7</formula>
    </cfRule>
  </conditionalFormatting>
  <conditionalFormatting sqref="X8">
    <cfRule type="cellIs" priority="175" operator="greaterThan" aboveAverage="0" equalAverage="0" bottom="0" percent="0" rank="0" text="" dxfId="0">
      <formula>W8</formula>
    </cfRule>
  </conditionalFormatting>
  <conditionalFormatting sqref="Y12">
    <cfRule type="cellIs" priority="176" operator="lessThanOrEqual" aboveAverage="0" equalAverage="0" bottom="0" percent="0" rank="0" text="" dxfId="2">
      <formula>F12</formula>
    </cfRule>
  </conditionalFormatting>
  <conditionalFormatting sqref="Y13">
    <cfRule type="cellIs" priority="177" operator="lessThanOrEqual" aboveAverage="0" equalAverage="0" bottom="0" percent="0" rank="0" text="" dxfId="2">
      <formula>F13</formula>
    </cfRule>
  </conditionalFormatting>
  <conditionalFormatting sqref="Y14">
    <cfRule type="cellIs" priority="178" operator="lessThanOrEqual" aboveAverage="0" equalAverage="0" bottom="0" percent="0" rank="0" text="" dxfId="2">
      <formula>F14</formula>
    </cfRule>
  </conditionalFormatting>
  <conditionalFormatting sqref="Y15">
    <cfRule type="cellIs" priority="179" operator="lessThanOrEqual" aboveAverage="0" equalAverage="0" bottom="0" percent="0" rank="0" text="" dxfId="2">
      <formula>F15</formula>
    </cfRule>
  </conditionalFormatting>
  <conditionalFormatting sqref="Y7">
    <cfRule type="cellIs" priority="180" operator="lessThanOrEqual" aboveAverage="0" equalAverage="0" bottom="0" percent="0" rank="0" text="" dxfId="2">
      <formula>F7</formula>
    </cfRule>
  </conditionalFormatting>
  <conditionalFormatting sqref="Y8">
    <cfRule type="cellIs" priority="181" operator="lessThanOrEqual" aboveAverage="0" equalAverage="0" bottom="0" percent="0" rank="0" text="" dxfId="2">
      <formula>F8</formula>
    </cfRule>
  </conditionalFormatting>
  <conditionalFormatting sqref="Z12">
    <cfRule type="cellIs" priority="182" operator="lessThanOrEqual" aboveAverage="0" equalAverage="0" bottom="0" percent="0" rank="0" text="" dxfId="2">
      <formula>G12</formula>
    </cfRule>
  </conditionalFormatting>
  <conditionalFormatting sqref="Z13">
    <cfRule type="cellIs" priority="183" operator="lessThanOrEqual" aboveAverage="0" equalAverage="0" bottom="0" percent="0" rank="0" text="" dxfId="2">
      <formula>G13</formula>
    </cfRule>
  </conditionalFormatting>
  <conditionalFormatting sqref="Z14">
    <cfRule type="cellIs" priority="184" operator="lessThanOrEqual" aboveAverage="0" equalAverage="0" bottom="0" percent="0" rank="0" text="" dxfId="2">
      <formula>G14</formula>
    </cfRule>
  </conditionalFormatting>
  <conditionalFormatting sqref="Z15">
    <cfRule type="cellIs" priority="185" operator="lessThanOrEqual" aboveAverage="0" equalAverage="0" bottom="0" percent="0" rank="0" text="" dxfId="2">
      <formula>G15</formula>
    </cfRule>
  </conditionalFormatting>
  <conditionalFormatting sqref="Z7">
    <cfRule type="cellIs" priority="186" operator="lessThanOrEqual" aboveAverage="0" equalAverage="0" bottom="0" percent="0" rank="0" text="" dxfId="2">
      <formula>G7</formula>
    </cfRule>
  </conditionalFormatting>
  <conditionalFormatting sqref="Z8">
    <cfRule type="cellIs" priority="187" operator="lessThanOrEqual" aboveAverage="0" equalAverage="0" bottom="0" percent="0" rank="0" text="" dxfId="2">
      <formula>G8</formula>
    </cfRule>
  </conditionalFormatting>
  <hyperlinks>
    <hyperlink ref="L7" r:id="rId2" display="490-11917-1-ND"/>
    <hyperlink ref="Q7" r:id="rId3" display="2218856"/>
    <hyperlink ref="V7" r:id="rId4" display="81-GRM155R61H104KE9D"/>
    <hyperlink ref="AA7" r:id="rId5" display="48W5731"/>
    <hyperlink ref="L8" r:id="rId6" display="490-10474-1-ND"/>
    <hyperlink ref="Q8" r:id="rId7" display="2494233"/>
    <hyperlink ref="V8" r:id="rId8" display="81-GRM188R61A106KE9D"/>
    <hyperlink ref="AA8" r:id="rId9" display="03AC2657"/>
    <hyperlink ref="AK8" r:id="rId10" display="GRM188R61A106KE69D"/>
    <hyperlink ref="L9" r:id="rId11" display="490-6356-1-ND"/>
    <hyperlink ref="V9" r:id="rId12" display="81-GRM155R71H183KA2D"/>
    <hyperlink ref="L10" r:id="rId13" display="ATM90E36A-AU-Y-ND"/>
    <hyperlink ref="V10" r:id="rId14" display="556-ATM90E36A-AU-Y"/>
    <hyperlink ref="L11" r:id="rId15" display="WM6478-ND"/>
    <hyperlink ref="V11" r:id="rId16" display="538-52418-1010"/>
    <hyperlink ref="L12" r:id="rId17" display="490-1010-1-ND"/>
    <hyperlink ref="Q12" r:id="rId18" display="1515772"/>
    <hyperlink ref="V12" r:id="rId19" display="81-BLM15BD102SN1D"/>
    <hyperlink ref="AA12" r:id="rId20" display="73M9034"/>
    <hyperlink ref="L13" r:id="rId21" display="RR05P1.0KDCT-ND"/>
    <hyperlink ref="Q13" r:id="rId22" display="9363319"/>
    <hyperlink ref="V13" r:id="rId23" display="754-RR0510P-102D"/>
    <hyperlink ref="AA13" r:id="rId24" display="28K0310"/>
    <hyperlink ref="L14" r:id="rId25" display="CR0402-JW-103GLFCT-ND"/>
    <hyperlink ref="Q14" r:id="rId26" display="2787800"/>
    <hyperlink ref="AA14" r:id="rId27" display="38AC0797"/>
    <hyperlink ref="L15" r:id="rId28" display="535-9810-1-ND"/>
    <hyperlink ref="Q15" r:id="rId29" display="2467763"/>
    <hyperlink ref="V15" r:id="rId30" display="815-ABM10-16-E20-T"/>
    <hyperlink ref="AA15" r:id="rId31" display="40Y1958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2018-02-23T23:45:26Z</dcterms:created>
  <dc:creator/>
  <dc:description/>
  <dc:language>en-AU</dc:language>
  <cp:lastModifiedBy/>
  <dcterms:modified xsi:type="dcterms:W3CDTF">2018-02-24T10:27:27Z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