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3.xml" ContentType="application/vnd.openxmlformats-officedocument.themeOverrid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7" activeTab="8"/>
  </bookViews>
  <sheets>
    <sheet name="structure2" sheetId="11" r:id="rId1"/>
    <sheet name="Grains_256" sheetId="5" r:id="rId2"/>
    <sheet name="Zebra" sheetId="16" r:id="rId3"/>
    <sheet name="OlaCoquina3" sheetId="13" r:id="rId4"/>
    <sheet name="fractures_256" sheetId="15" r:id="rId5"/>
    <sheet name="C2_400_200 inputDM_4444ihch" sheetId="2" state="hidden" r:id="rId6"/>
    <sheet name="TwoscaleB_256" sheetId="8" r:id="rId7"/>
    <sheet name="TwoscaleC_256" sheetId="7" r:id="rId8"/>
    <sheet name="Berea_256" sheetId="6" r:id="rId9"/>
    <sheet name="TwoscaleArtificial" sheetId="17" r:id="rId10"/>
    <sheet name="C2_256" sheetId="1" r:id="rId11"/>
    <sheet name="Ran_444ihch" sheetId="4" state="hidden" r:id="rId12"/>
    <sheet name="PET06" sheetId="9" r:id="rId13"/>
    <sheet name="Shanbhag" sheetId="14" r:id="rId14"/>
    <sheet name="C1_256" sheetId="12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O5" i="13" l="1"/>
  <c r="M6" i="13" l="1"/>
  <c r="M5" i="13"/>
  <c r="J5" i="13"/>
  <c r="K5" i="13" s="1"/>
  <c r="M4" i="13"/>
  <c r="M3" i="13"/>
  <c r="M2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55" i="13"/>
  <c r="AI56" i="13"/>
  <c r="AI57" i="13"/>
  <c r="AI58" i="13"/>
  <c r="AI59" i="13"/>
  <c r="AI60" i="13"/>
  <c r="AI61" i="13"/>
  <c r="AI62" i="13"/>
  <c r="AI63" i="13"/>
  <c r="AI64" i="13"/>
  <c r="AI65" i="13"/>
  <c r="AI66" i="13"/>
  <c r="AI67" i="13"/>
  <c r="AI68" i="13"/>
  <c r="AI69" i="13"/>
  <c r="AI70" i="13"/>
  <c r="AI71" i="13"/>
  <c r="AI72" i="13"/>
  <c r="AI73" i="13"/>
  <c r="AI74" i="13"/>
  <c r="AI75" i="13"/>
  <c r="AI76" i="13"/>
  <c r="AI77" i="13"/>
  <c r="AI78" i="13"/>
  <c r="AI79" i="13"/>
  <c r="AI80" i="13"/>
  <c r="AI81" i="13"/>
  <c r="AI82" i="13"/>
  <c r="AI83" i="13"/>
  <c r="AI84" i="13"/>
  <c r="AI85" i="13"/>
  <c r="AI86" i="13"/>
  <c r="AI87" i="13"/>
  <c r="AI88" i="13"/>
  <c r="AI89" i="13"/>
  <c r="AI90" i="13"/>
  <c r="AI91" i="13"/>
  <c r="AI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41" i="13"/>
  <c r="AF42" i="13"/>
  <c r="AG42" i="13"/>
  <c r="AH42" i="13"/>
  <c r="AF43" i="13"/>
  <c r="AG43" i="13"/>
  <c r="AH43" i="13"/>
  <c r="AF44" i="13"/>
  <c r="AG44" i="13"/>
  <c r="AH44" i="13"/>
  <c r="AF45" i="13"/>
  <c r="AG45" i="13"/>
  <c r="AH45" i="13"/>
  <c r="AF46" i="13"/>
  <c r="AG46" i="13"/>
  <c r="AH46" i="13"/>
  <c r="AF47" i="13"/>
  <c r="AG47" i="13"/>
  <c r="AH47" i="13"/>
  <c r="AF48" i="13"/>
  <c r="AG48" i="13"/>
  <c r="AH48" i="13"/>
  <c r="AF49" i="13"/>
  <c r="AG49" i="13"/>
  <c r="AH49" i="13"/>
  <c r="AF50" i="13"/>
  <c r="AG50" i="13"/>
  <c r="AH50" i="13"/>
  <c r="AF51" i="13"/>
  <c r="AG51" i="13"/>
  <c r="AH51" i="13"/>
  <c r="AF52" i="13"/>
  <c r="AG52" i="13"/>
  <c r="AH52" i="13"/>
  <c r="AF53" i="13"/>
  <c r="AG53" i="13"/>
  <c r="AH53" i="13"/>
  <c r="AF54" i="13"/>
  <c r="AG54" i="13"/>
  <c r="AH54" i="13"/>
  <c r="AF55" i="13"/>
  <c r="AG55" i="13"/>
  <c r="AH55" i="13"/>
  <c r="AF56" i="13"/>
  <c r="AG56" i="13"/>
  <c r="AH56" i="13"/>
  <c r="AF57" i="13"/>
  <c r="AG57" i="13"/>
  <c r="AH57" i="13"/>
  <c r="AF58" i="13"/>
  <c r="AG58" i="13"/>
  <c r="AH58" i="13"/>
  <c r="AF59" i="13"/>
  <c r="AG59" i="13"/>
  <c r="AH59" i="13"/>
  <c r="AF60" i="13"/>
  <c r="AG60" i="13"/>
  <c r="AH60" i="13"/>
  <c r="AF61" i="13"/>
  <c r="AG61" i="13"/>
  <c r="AH61" i="13"/>
  <c r="AF62" i="13"/>
  <c r="AG62" i="13"/>
  <c r="AH62" i="13"/>
  <c r="AF63" i="13"/>
  <c r="AG63" i="13"/>
  <c r="AH63" i="13"/>
  <c r="AF64" i="13"/>
  <c r="AG64" i="13"/>
  <c r="AH64" i="13"/>
  <c r="AF65" i="13"/>
  <c r="AG65" i="13"/>
  <c r="AH65" i="13"/>
  <c r="AF66" i="13"/>
  <c r="AG66" i="13"/>
  <c r="AH66" i="13"/>
  <c r="AF67" i="13"/>
  <c r="AG67" i="13"/>
  <c r="AH67" i="13"/>
  <c r="AF68" i="13"/>
  <c r="AG68" i="13"/>
  <c r="AH68" i="13"/>
  <c r="AF69" i="13"/>
  <c r="AG69" i="13"/>
  <c r="AH69" i="13"/>
  <c r="AF70" i="13"/>
  <c r="AG70" i="13"/>
  <c r="AH70" i="13"/>
  <c r="AF71" i="13"/>
  <c r="AG71" i="13"/>
  <c r="AH71" i="13"/>
  <c r="AF72" i="13"/>
  <c r="AG72" i="13"/>
  <c r="AH72" i="13"/>
  <c r="AF73" i="13"/>
  <c r="AG73" i="13"/>
  <c r="AH73" i="13"/>
  <c r="AF74" i="13"/>
  <c r="AG74" i="13"/>
  <c r="AH74" i="13"/>
  <c r="AF75" i="13"/>
  <c r="AG75" i="13"/>
  <c r="AH75" i="13"/>
  <c r="AF76" i="13"/>
  <c r="AG76" i="13"/>
  <c r="AH76" i="13"/>
  <c r="AF77" i="13"/>
  <c r="AG77" i="13"/>
  <c r="AH77" i="13"/>
  <c r="AF78" i="13"/>
  <c r="AG78" i="13"/>
  <c r="AH78" i="13"/>
  <c r="AF79" i="13"/>
  <c r="AG79" i="13"/>
  <c r="AH79" i="13"/>
  <c r="AF80" i="13"/>
  <c r="AG80" i="13"/>
  <c r="AH80" i="13"/>
  <c r="AF81" i="13"/>
  <c r="AG81" i="13"/>
  <c r="AH81" i="13"/>
  <c r="AF82" i="13"/>
  <c r="AG82" i="13"/>
  <c r="AH82" i="13"/>
  <c r="AF83" i="13"/>
  <c r="AG83" i="13"/>
  <c r="AH83" i="13"/>
  <c r="AF84" i="13"/>
  <c r="AG84" i="13"/>
  <c r="AH84" i="13"/>
  <c r="AF85" i="13"/>
  <c r="AG85" i="13"/>
  <c r="AH85" i="13"/>
  <c r="AF86" i="13"/>
  <c r="AG86" i="13"/>
  <c r="AH86" i="13"/>
  <c r="AF87" i="13"/>
  <c r="AG87" i="13"/>
  <c r="AH87" i="13"/>
  <c r="AF88" i="13"/>
  <c r="AG88" i="13"/>
  <c r="AH88" i="13"/>
  <c r="AF89" i="13"/>
  <c r="AG89" i="13"/>
  <c r="AH89" i="13"/>
  <c r="AF90" i="13"/>
  <c r="AG90" i="13"/>
  <c r="AH90" i="13"/>
  <c r="AF91" i="13"/>
  <c r="AG91" i="13"/>
  <c r="AH91" i="13"/>
  <c r="AG41" i="13"/>
  <c r="AH41" i="13"/>
  <c r="AF41" i="13"/>
  <c r="U42" i="13"/>
  <c r="V42" i="13"/>
  <c r="W42" i="13"/>
  <c r="U43" i="13"/>
  <c r="V43" i="13"/>
  <c r="W43" i="13"/>
  <c r="U44" i="13"/>
  <c r="V44" i="13"/>
  <c r="W44" i="13"/>
  <c r="U45" i="13"/>
  <c r="V45" i="13"/>
  <c r="W45" i="13"/>
  <c r="U46" i="13"/>
  <c r="V46" i="13"/>
  <c r="W46" i="13"/>
  <c r="U47" i="13"/>
  <c r="V47" i="13"/>
  <c r="W47" i="13"/>
  <c r="U48" i="13"/>
  <c r="V48" i="13"/>
  <c r="W48" i="13"/>
  <c r="U49" i="13"/>
  <c r="V49" i="13"/>
  <c r="W49" i="13"/>
  <c r="U50" i="13"/>
  <c r="V50" i="13"/>
  <c r="W50" i="13"/>
  <c r="U51" i="13"/>
  <c r="V51" i="13"/>
  <c r="W51" i="13"/>
  <c r="U52" i="13"/>
  <c r="V52" i="13"/>
  <c r="W52" i="13"/>
  <c r="U53" i="13"/>
  <c r="V53" i="13"/>
  <c r="W53" i="13"/>
  <c r="U54" i="13"/>
  <c r="V54" i="13"/>
  <c r="W54" i="13"/>
  <c r="U55" i="13"/>
  <c r="V55" i="13"/>
  <c r="W55" i="13"/>
  <c r="U56" i="13"/>
  <c r="V56" i="13"/>
  <c r="W56" i="13"/>
  <c r="U57" i="13"/>
  <c r="V57" i="13"/>
  <c r="W57" i="13"/>
  <c r="U58" i="13"/>
  <c r="V58" i="13"/>
  <c r="W58" i="13"/>
  <c r="U59" i="13"/>
  <c r="V59" i="13"/>
  <c r="W59" i="13"/>
  <c r="U60" i="13"/>
  <c r="V60" i="13"/>
  <c r="W60" i="13"/>
  <c r="U61" i="13"/>
  <c r="V61" i="13"/>
  <c r="W61" i="13"/>
  <c r="U62" i="13"/>
  <c r="V62" i="13"/>
  <c r="W62" i="13"/>
  <c r="U63" i="13"/>
  <c r="V63" i="13"/>
  <c r="W63" i="13"/>
  <c r="U64" i="13"/>
  <c r="V64" i="13"/>
  <c r="W64" i="13"/>
  <c r="U65" i="13"/>
  <c r="V65" i="13"/>
  <c r="W65" i="13"/>
  <c r="U66" i="13"/>
  <c r="V66" i="13"/>
  <c r="W66" i="13"/>
  <c r="U67" i="13"/>
  <c r="V67" i="13"/>
  <c r="W67" i="13"/>
  <c r="U68" i="13"/>
  <c r="V68" i="13"/>
  <c r="W68" i="13"/>
  <c r="U69" i="13"/>
  <c r="V69" i="13"/>
  <c r="W69" i="13"/>
  <c r="U70" i="13"/>
  <c r="V70" i="13"/>
  <c r="W70" i="13"/>
  <c r="U71" i="13"/>
  <c r="V71" i="13"/>
  <c r="W71" i="13"/>
  <c r="U72" i="13"/>
  <c r="V72" i="13"/>
  <c r="W72" i="13"/>
  <c r="U73" i="13"/>
  <c r="V73" i="13"/>
  <c r="W73" i="13"/>
  <c r="U74" i="13"/>
  <c r="V74" i="13"/>
  <c r="W74" i="13"/>
  <c r="U75" i="13"/>
  <c r="V75" i="13"/>
  <c r="W75" i="13"/>
  <c r="U76" i="13"/>
  <c r="V76" i="13"/>
  <c r="W76" i="13"/>
  <c r="U77" i="13"/>
  <c r="V77" i="13"/>
  <c r="W77" i="13"/>
  <c r="U78" i="13"/>
  <c r="V78" i="13"/>
  <c r="W78" i="13"/>
  <c r="U79" i="13"/>
  <c r="V79" i="13"/>
  <c r="W79" i="13"/>
  <c r="U80" i="13"/>
  <c r="V80" i="13"/>
  <c r="W80" i="13"/>
  <c r="U81" i="13"/>
  <c r="V81" i="13"/>
  <c r="W81" i="13"/>
  <c r="U82" i="13"/>
  <c r="V82" i="13"/>
  <c r="W82" i="13"/>
  <c r="U83" i="13"/>
  <c r="V83" i="13"/>
  <c r="W83" i="13"/>
  <c r="U84" i="13"/>
  <c r="V84" i="13"/>
  <c r="W84" i="13"/>
  <c r="U85" i="13"/>
  <c r="V85" i="13"/>
  <c r="W85" i="13"/>
  <c r="U86" i="13"/>
  <c r="V86" i="13"/>
  <c r="W86" i="13"/>
  <c r="U87" i="13"/>
  <c r="V87" i="13"/>
  <c r="W87" i="13"/>
  <c r="U88" i="13"/>
  <c r="V88" i="13"/>
  <c r="W88" i="13"/>
  <c r="U89" i="13"/>
  <c r="V89" i="13"/>
  <c r="W89" i="13"/>
  <c r="U90" i="13"/>
  <c r="V90" i="13"/>
  <c r="W90" i="13"/>
  <c r="U91" i="13"/>
  <c r="V91" i="13"/>
  <c r="W91" i="13"/>
  <c r="V41" i="13"/>
  <c r="W41" i="13"/>
  <c r="U41" i="13"/>
  <c r="U35" i="17" l="1"/>
  <c r="P37" i="17"/>
  <c r="J24" i="17"/>
  <c r="D22" i="17"/>
  <c r="H6" i="17"/>
  <c r="H5" i="17"/>
  <c r="G6" i="17"/>
  <c r="G5" i="17"/>
  <c r="E2" i="17"/>
  <c r="E3" i="17"/>
  <c r="E6" i="17"/>
  <c r="E5" i="17"/>
  <c r="B5" i="17"/>
  <c r="C5" i="17" s="1"/>
  <c r="E4" i="17"/>
  <c r="E15" i="6"/>
  <c r="E14" i="6"/>
  <c r="E25" i="7" l="1"/>
  <c r="E23" i="7"/>
  <c r="E22" i="7"/>
  <c r="E24" i="7"/>
  <c r="E18" i="7"/>
  <c r="E19" i="7"/>
  <c r="E20" i="7"/>
  <c r="E21" i="7"/>
  <c r="E17" i="7"/>
  <c r="AB7" i="8"/>
  <c r="AB8" i="8"/>
  <c r="AB9" i="8"/>
  <c r="AB10" i="8"/>
  <c r="AB11" i="8"/>
  <c r="AB12" i="8"/>
  <c r="AB6" i="8"/>
  <c r="R35" i="8"/>
  <c r="R34" i="8"/>
  <c r="R33" i="8"/>
  <c r="R32" i="8"/>
  <c r="R31" i="8"/>
  <c r="R30" i="8"/>
  <c r="R29" i="8"/>
  <c r="R28" i="8"/>
  <c r="R27" i="8"/>
  <c r="R26" i="8"/>
  <c r="R25" i="8"/>
  <c r="R24" i="8"/>
  <c r="R17" i="8"/>
  <c r="R18" i="8"/>
  <c r="R19" i="8"/>
  <c r="R20" i="8"/>
  <c r="R21" i="8"/>
  <c r="R22" i="8"/>
  <c r="R23" i="8"/>
  <c r="R16" i="8"/>
  <c r="N30" i="8"/>
  <c r="I29" i="8"/>
  <c r="D29" i="8"/>
  <c r="E17" i="8"/>
  <c r="E18" i="8"/>
  <c r="E19" i="8"/>
  <c r="E20" i="8"/>
  <c r="E21" i="8"/>
  <c r="E22" i="8"/>
  <c r="E23" i="8"/>
  <c r="E16" i="8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01" i="13"/>
  <c r="I80" i="6"/>
  <c r="I81" i="6"/>
  <c r="I82" i="6"/>
  <c r="I83" i="6"/>
  <c r="I84" i="6"/>
  <c r="I85" i="6"/>
  <c r="I79" i="6"/>
  <c r="I130" i="1"/>
  <c r="N131" i="1"/>
  <c r="D126" i="1"/>
  <c r="G6" i="5"/>
  <c r="E6" i="5"/>
  <c r="P5" i="1"/>
  <c r="P6" i="1"/>
  <c r="P7" i="1"/>
  <c r="H5" i="7"/>
  <c r="G5" i="7"/>
  <c r="H5" i="15"/>
  <c r="G5" i="15"/>
  <c r="H6" i="15"/>
  <c r="G6" i="15"/>
  <c r="G5" i="11"/>
  <c r="G5" i="5"/>
  <c r="G4" i="5"/>
  <c r="I2" i="7"/>
  <c r="H2" i="7"/>
  <c r="G2" i="7"/>
  <c r="E6" i="15"/>
  <c r="O44" i="1"/>
  <c r="O45" i="1"/>
  <c r="O46" i="1"/>
  <c r="O47" i="1"/>
  <c r="O48" i="1"/>
  <c r="O43" i="1"/>
  <c r="O39" i="1"/>
  <c r="O40" i="1"/>
  <c r="O41" i="1"/>
  <c r="O42" i="1"/>
  <c r="O38" i="1"/>
  <c r="O29" i="1"/>
  <c r="O30" i="1"/>
  <c r="O31" i="1"/>
  <c r="O32" i="1"/>
  <c r="O33" i="1"/>
  <c r="O34" i="1"/>
  <c r="O35" i="1"/>
  <c r="O36" i="1"/>
  <c r="O37" i="1"/>
  <c r="O28" i="1"/>
  <c r="O50" i="1"/>
  <c r="O51" i="1"/>
  <c r="O52" i="1"/>
  <c r="O53" i="1"/>
  <c r="O54" i="1"/>
  <c r="O49" i="1"/>
  <c r="O6" i="1"/>
  <c r="L29" i="1"/>
  <c r="L30" i="1"/>
  <c r="L31" i="1"/>
  <c r="L32" i="1"/>
  <c r="L33" i="1"/>
  <c r="L28" i="1"/>
  <c r="L41" i="1"/>
  <c r="L42" i="1"/>
  <c r="L43" i="1"/>
  <c r="L44" i="1"/>
  <c r="L45" i="1"/>
  <c r="L40" i="1"/>
  <c r="L35" i="1"/>
  <c r="L36" i="1"/>
  <c r="L37" i="1"/>
  <c r="L38" i="1"/>
  <c r="L39" i="1"/>
  <c r="L34" i="1"/>
  <c r="I7" i="1"/>
  <c r="G7" i="1"/>
  <c r="O7" i="1" l="1"/>
  <c r="O3" i="1"/>
  <c r="O2" i="1"/>
  <c r="O5" i="1"/>
  <c r="L5" i="1"/>
  <c r="M5" i="1" s="1"/>
  <c r="O4" i="1"/>
  <c r="E2" i="13"/>
  <c r="I70" i="6" l="1"/>
  <c r="I69" i="6"/>
  <c r="I68" i="6"/>
  <c r="I67" i="6"/>
  <c r="I66" i="6"/>
  <c r="I65" i="6"/>
  <c r="I64" i="6"/>
  <c r="I63" i="6"/>
  <c r="I62" i="6"/>
  <c r="E2" i="15" l="1"/>
  <c r="E5" i="15"/>
  <c r="B5" i="15"/>
  <c r="C5" i="15" s="1"/>
  <c r="E4" i="15"/>
  <c r="L8" i="11"/>
  <c r="L7" i="11"/>
  <c r="E3" i="13" l="1"/>
  <c r="E5" i="13"/>
  <c r="G5" i="13" s="1"/>
  <c r="B5" i="13"/>
  <c r="C5" i="13" s="1"/>
  <c r="E4" i="13"/>
  <c r="E2" i="14"/>
  <c r="E5" i="14"/>
  <c r="B5" i="14"/>
  <c r="C5" i="14" s="1"/>
  <c r="E4" i="14"/>
  <c r="E2" i="9"/>
  <c r="E7" i="6"/>
  <c r="E6" i="6"/>
  <c r="E5" i="6"/>
  <c r="B5" i="6"/>
  <c r="C5" i="6" s="1"/>
  <c r="E4" i="6"/>
  <c r="E2" i="6"/>
  <c r="E3" i="6"/>
  <c r="E7" i="7"/>
  <c r="E2" i="7"/>
  <c r="D11" i="6" l="1"/>
  <c r="E11" i="6" s="1"/>
  <c r="D12" i="6"/>
  <c r="E12" i="6" s="1"/>
  <c r="E2" i="11"/>
  <c r="E5" i="11"/>
  <c r="B5" i="11"/>
  <c r="C5" i="11" s="1"/>
  <c r="E4" i="11"/>
  <c r="E5" i="9" l="1"/>
  <c r="B5" i="9"/>
  <c r="C5" i="9" s="1"/>
  <c r="E4" i="9"/>
  <c r="E5" i="7" l="1"/>
  <c r="B5" i="7"/>
  <c r="C5" i="7" s="1"/>
  <c r="E4" i="7"/>
  <c r="E2" i="8"/>
  <c r="E5" i="8"/>
  <c r="E4" i="8"/>
  <c r="B5" i="8"/>
  <c r="C5" i="8" s="1"/>
  <c r="E5" i="5"/>
  <c r="E4" i="5"/>
  <c r="E2" i="5"/>
  <c r="G5" i="8" l="1"/>
  <c r="H5" i="8" s="1"/>
  <c r="E6" i="2"/>
  <c r="E5" i="2"/>
  <c r="K5" i="4"/>
  <c r="K3" i="4"/>
  <c r="K2" i="4"/>
  <c r="E4" i="2"/>
  <c r="E3" i="2"/>
  <c r="E2" i="2"/>
  <c r="I4" i="1"/>
  <c r="I2" i="1"/>
  <c r="I5" i="1" l="1"/>
</calcChain>
</file>

<file path=xl/sharedStrings.xml><?xml version="1.0" encoding="utf-8"?>
<sst xmlns="http://schemas.openxmlformats.org/spreadsheetml/2006/main" count="1036" uniqueCount="321">
  <si>
    <t>C2_200_xy_100_doublepeak218.png</t>
  </si>
  <si>
    <t>C2_200_xz_100_doublepeak218.png</t>
  </si>
  <si>
    <t>C2_200_yz_100_doublepeak218.png</t>
  </si>
  <si>
    <t>load TIs done.</t>
  </si>
  <si>
    <t>calcNeighbor...</t>
  </si>
  <si>
    <t>level:0</t>
  </si>
  <si>
    <t>PCA reduction (x): 81 -&gt; 25</t>
  </si>
  <si>
    <t>PCA reduction (y): 81 -&gt; 28</t>
  </si>
  <si>
    <t>PCA reduction (z): 81 -&gt; 27</t>
  </si>
  <si>
    <t>PCA_RATIO_VARIANCE= 0.95 Modify or not? [y / n]n</t>
  </si>
  <si>
    <t>level:1</t>
  </si>
  <si>
    <t>PCA reduction (x): 81 -&gt; 14</t>
  </si>
  <si>
    <t>PCA reduction (y): 81 -&gt; 15</t>
  </si>
  <si>
    <t>PCA reduction (z): 81 -&gt; 17</t>
  </si>
  <si>
    <t>level:2</t>
  </si>
  <si>
    <t>PCA reduction (x): 81 -&gt; 11</t>
  </si>
  <si>
    <t>PCA reduction (y): 81 -&gt; 12</t>
  </si>
  <si>
    <t>PCA reduction (z): 81 -&gt; 13</t>
  </si>
  <si>
    <t>calcNeighbor done.</t>
  </si>
  <si>
    <t>=============level: 0===============</t>
  </si>
  <si>
    <t>---------iteration: 1------------</t>
  </si>
  <si>
    <t>phase2:optimizingdone. clocks = 1</t>
  </si>
  <si>
    <t>---------iteration: 2------------</t>
  </si>
  <si>
    <t>---------iteration: 3------------</t>
  </si>
  <si>
    <t>---------iteration: 4------------</t>
  </si>
  <si>
    <t>---------iteration: 5------------</t>
  </si>
  <si>
    <t>---------iteration: 6------------</t>
  </si>
  <si>
    <t>Upsample from level 0 to level 1</t>
  </si>
  <si>
    <t>=============level: 1===============</t>
  </si>
  <si>
    <t>phase2:optimizingdone. clocks = 23</t>
  </si>
  <si>
    <t>phase2:optimizingdone. clocks = 25</t>
  </si>
  <si>
    <t>output done.</t>
  </si>
  <si>
    <t>Upsample from level 1 to level 2</t>
  </si>
  <si>
    <t>=============level: 2===============</t>
  </si>
  <si>
    <t>3TI</t>
  </si>
  <si>
    <t>3D CT</t>
  </si>
  <si>
    <t>poro</t>
  </si>
  <si>
    <t>3D initial model doesn't exist. Use Random initial.</t>
  </si>
  <si>
    <t>Init Random Volume Done.</t>
  </si>
  <si>
    <t>---------iteration: 7------------</t>
  </si>
  <si>
    <t>---------iteration: 8------------</t>
  </si>
  <si>
    <t>---------iteration: 9------------</t>
  </si>
  <si>
    <t>---------iteration: 10------------</t>
  </si>
  <si>
    <t>---------iteration: 11------------</t>
  </si>
  <si>
    <t>---------iteration: 12------------</t>
  </si>
  <si>
    <t>Random input</t>
  </si>
  <si>
    <t>phase1:searchingdone. clocks = 16, Average energy: 590770</t>
  </si>
  <si>
    <t>phase1:searchingdone. clocks = 14, Average energy: 492821</t>
  </si>
  <si>
    <t>phase1:searchingdone. clocks = 7, Average energy: 426976</t>
  </si>
  <si>
    <t>phase1:searchingdone. clocks = 6, Average energy: 371017</t>
  </si>
  <si>
    <t>phase1:searchingdone. clocks = 5, Average energy: 331975</t>
  </si>
  <si>
    <t>phase1:searchingdone. clocks = 5, Average energy: 308740</t>
  </si>
  <si>
    <t>phase1:searchingdone. clocks = 5, Average energy: 295699</t>
  </si>
  <si>
    <t>phase1:searchingdone. clocks = 5, Average energy: 287883</t>
  </si>
  <si>
    <t>phase1:searchingdone. clocks = 4, Average energy: 282461</t>
  </si>
  <si>
    <t>phase1:searchingdone. clocks = 4, Average energy: 278422</t>
  </si>
  <si>
    <t>phase1:searchingdone. clocks = 4, Average energy: 275307</t>
  </si>
  <si>
    <t>phase1:searchingdone. clocks = 4, Average energy: 273037</t>
  </si>
  <si>
    <t>phase1:searchingdone. clocks = 68, Average energy: 123997</t>
  </si>
  <si>
    <t>phase2:optimizingdone. clocks = 26</t>
  </si>
  <si>
    <t>phase1:searchingdone. clocks = 43, Average energy: 68463</t>
  </si>
  <si>
    <t>phase1:searchingdone. clocks = 39, Average energy: 61369.7</t>
  </si>
  <si>
    <t>phase1:searchingdone. clocks = 38, Average energy: 60395.1</t>
  </si>
  <si>
    <t>phase2:optimizingdone. clocks = 24</t>
  </si>
  <si>
    <t>phase1:searchingdone. clocks = 38, Average energy: 60532.2</t>
  </si>
  <si>
    <t>phase1:searchingdone. clocks = 38, Average energy: 60976.5</t>
  </si>
  <si>
    <t>90%..done. clocks = 817, Average energy: 27331.3</t>
  </si>
  <si>
    <t>90%..done. clocks = 213</t>
  </si>
  <si>
    <t>90%..done. clocks = 613, Average energy: 11164.5</t>
  </si>
  <si>
    <t>90%..done. clocks = 228</t>
  </si>
  <si>
    <t>90%..done. clocks = 615, Average energy: 9344.95</t>
  </si>
  <si>
    <t>90%..done. clocks = 244</t>
  </si>
  <si>
    <t>90%..done. clocks = 627, Average energy: 8972.34</t>
  </si>
  <si>
    <t>90%..done. clocks = 236</t>
  </si>
  <si>
    <t>90%..done. clocks = 632, Average energy: 8829.29</t>
  </si>
  <si>
    <t>90%..done. clocks = 242</t>
  </si>
  <si>
    <t>90%..done. clocks = 617, Average energy: 8754.36</t>
  </si>
  <si>
    <t>90%..done. clocks = 240</t>
  </si>
  <si>
    <t>Total reconstruction time: 5843</t>
  </si>
  <si>
    <t>C2_50_input_doublepeakS238P244_4444ihch_s243p244_poro165</t>
  </si>
  <si>
    <t>C2_50_input_doublepeakS238P244_4444ihch_s244p245_poro144</t>
  </si>
  <si>
    <t>C2_400_inputDM_50_S238P244</t>
  </si>
  <si>
    <t>C2_200_100_S238P250_444ihch_s249p250_poro161</t>
  </si>
  <si>
    <t>TI</t>
  </si>
  <si>
    <t>s</t>
  </si>
  <si>
    <t>p</t>
  </si>
  <si>
    <t>median</t>
  </si>
  <si>
    <t>all solid</t>
  </si>
  <si>
    <t xml:space="preserve">Note: </t>
  </si>
  <si>
    <t>TI is resized from 400 to 256!</t>
  </si>
  <si>
    <t>so when comparing CT, should use resized CT</t>
  </si>
  <si>
    <t>done</t>
  </si>
  <si>
    <t>TPC &amp; LP function</t>
  </si>
  <si>
    <t>==============================</t>
  </si>
  <si>
    <t>Length</t>
  </si>
  <si>
    <t xml:space="preserve"> ReTPC</t>
  </si>
  <si>
    <t xml:space="preserve"> ReLPpore</t>
  </si>
  <si>
    <t xml:space="preserve"> ReLPgrain</t>
  </si>
  <si>
    <t>4442poro206</t>
  </si>
  <si>
    <t>4432poro200</t>
  </si>
  <si>
    <t>CT</t>
  </si>
  <si>
    <t xml:space="preserve">PSD using sphere-fitting approach </t>
  </si>
  <si>
    <t>Average Radius</t>
  </si>
  <si>
    <t xml:space="preserve"> Average Diameter</t>
  </si>
  <si>
    <t xml:space="preserve"> Volume-fraction</t>
  </si>
  <si>
    <t xml:space="preserve"> Normalised</t>
  </si>
  <si>
    <t>not good for now. Its structure has two different parts. So depend on TI position!</t>
  </si>
  <si>
    <t>show input model</t>
  </si>
  <si>
    <t>not good</t>
  </si>
  <si>
    <t>test petro</t>
  </si>
  <si>
    <t>test network</t>
  </si>
  <si>
    <t>XYZ</t>
  </si>
  <si>
    <t>using imagej:</t>
  </si>
  <si>
    <t>original</t>
  </si>
  <si>
    <t>YZ</t>
  </si>
  <si>
    <t>XY</t>
  </si>
  <si>
    <t>ZX</t>
  </si>
  <si>
    <t xml:space="preserve">reslice-left </t>
  </si>
  <si>
    <t>reslice-top + 90 degrees left + virtical flip</t>
  </si>
  <si>
    <t>C2_256_BimodalDM1_S231P243.png</t>
  </si>
  <si>
    <t>C2_256_BimodalDM2_S231P243.png</t>
  </si>
  <si>
    <t>C2_256_BimodalDM3_S231P243.png</t>
  </si>
  <si>
    <t>Bimodal TI enhancement ON. Will re-threshold resized TIs.</t>
  </si>
  <si>
    <t>PCA reduction (x): 121 -&gt; 77</t>
  </si>
  <si>
    <t>PCA reduction (y): 121 -&gt; 84</t>
  </si>
  <si>
    <t>PCA reduction (z): 121 -&gt; 79</t>
  </si>
  <si>
    <t>PCA reduction (x): 121 -&gt; 56</t>
  </si>
  <si>
    <t>PCA reduction (y): 121 -&gt; 57</t>
  </si>
  <si>
    <t>PCA reduction (z): 121 -&gt; 52</t>
  </si>
  <si>
    <t>PCA reduction (x): 81 -&gt; 21</t>
  </si>
  <si>
    <t>PCA reduction (y): 81 -&gt; 21</t>
  </si>
  <si>
    <t>PCA reduction (z): 81 -&gt; 20</t>
  </si>
  <si>
    <t>level:3</t>
  </si>
  <si>
    <t>PCA reduction (x): 81 -&gt; 8</t>
  </si>
  <si>
    <t>PCA reduction (y): 81 -&gt; 8</t>
  </si>
  <si>
    <t>PCA reduction (z): 81 -&gt; 7</t>
  </si>
  <si>
    <t>phase1:searchingdone. clocks = 5, Average energy: 1.50778e+06</t>
  </si>
  <si>
    <t>phase2:optimizing...done. clocks = 0</t>
  </si>
  <si>
    <t>phase1:searchingdone. clocks = 4, Average energy: 992466</t>
  </si>
  <si>
    <t>phase1:searchingdone. clocks = 3, Average energy: 923665</t>
  </si>
  <si>
    <t>phase1:searchingdone. clocks = 3, Average energy: 876049</t>
  </si>
  <si>
    <t>phase1:searchingdone. clocks = 3, Average energy: 854617</t>
  </si>
  <si>
    <t>phase1:searchingdone. clocks = 3, Average energy: 844720</t>
  </si>
  <si>
    <t>phase1:searchingdone. clocks = 3, Average energy: 837543</t>
  </si>
  <si>
    <t>phase1:searchingdone. clocks = 3, Average energy: 833851</t>
  </si>
  <si>
    <t>phase1:searchingdone. clocks = 2, Average energy: 831053</t>
  </si>
  <si>
    <t>phase1:searchingdone. clocks = 2, Average energy: 829702</t>
  </si>
  <si>
    <t>phase1:searchingdone. clocks = 3, Average energy: 827438</t>
  </si>
  <si>
    <t>phase1:searchingdone. clocks = 44, Average energy: 513419</t>
  </si>
  <si>
    <t>phase2:optimizing...done. clocks = 2</t>
  </si>
  <si>
    <t>phase1:searchingdone. clocks = 26, Average energy: 401634</t>
  </si>
  <si>
    <t>phase1:searchingdone. clocks = 23, Average energy: 400860</t>
  </si>
  <si>
    <t>phase1:searchingdone. clocks = 23, Average energy: 406445</t>
  </si>
  <si>
    <t>phase1:searchingdone. clocks = 23, Average energy: 412211</t>
  </si>
  <si>
    <t>phase1:searchingdone. clocks = 171, Average energy: 100193</t>
  </si>
  <si>
    <t>phase2:optimizing...done. clocks = 28</t>
  </si>
  <si>
    <t>phase1:searchingdone. clocks = 124, Average energy: 49706.4</t>
  </si>
  <si>
    <t>phase2:optimizing...done. clocks = 39</t>
  </si>
  <si>
    <t>phase1:searchingdone. clocks = 107, Average energy: 40735.8</t>
  </si>
  <si>
    <t>phase2:optimizing...done. clocks = 43</t>
  </si>
  <si>
    <t>phase1:searchingdone. clocks = 106, Average energy: 39320.4</t>
  </si>
  <si>
    <t>phase2:optimizing...done. clocks = 41</t>
  </si>
  <si>
    <t>phase1:searchingdone. clocks = 91, Average energy: 39243.9</t>
  </si>
  <si>
    <t>phase2:optimizing...done. clocks = 40</t>
  </si>
  <si>
    <t>phase1:searchingdone. clocks = 93, Average energy: 39504.2</t>
  </si>
  <si>
    <t>phase1:searchingdone. clocks = 89, Average energy: 39869.7</t>
  </si>
  <si>
    <t>histogram plotted.</t>
  </si>
  <si>
    <t>Upsample from level 2 to level 3</t>
  </si>
  <si>
    <t>=============level: 3===============</t>
  </si>
  <si>
    <t>90%..done. clocks = 485, Average energy: 10033.3</t>
  </si>
  <si>
    <t>90%..done. clocks = 394</t>
  </si>
  <si>
    <t>90%..done. clocks = 479, Average energy: 5799.47</t>
  </si>
  <si>
    <t>90%..done. clocks = 402</t>
  </si>
  <si>
    <t>90%..done. clocks = 478, Average energy: 4964.06</t>
  </si>
  <si>
    <t>90%..done. clocks = 430</t>
  </si>
  <si>
    <t>90%..done. clocks = 484, Average energy: 4703.77</t>
  </si>
  <si>
    <t>90%..done. clocks = 435</t>
  </si>
  <si>
    <t>90%..done. clocks = 488, Average energy: 4588.02</t>
  </si>
  <si>
    <t>90%..done. clocks = 451</t>
  </si>
  <si>
    <t>90%..done. clocks = 524, Average energy: 4524.92</t>
  </si>
  <si>
    <t>90%..done. clocks = 448</t>
  </si>
  <si>
    <t>Total reconstruction time: 6760</t>
  </si>
  <si>
    <t>MaxDis=11 MaxRange=15</t>
  </si>
  <si>
    <t>MaxDis=17.88854 MaxRange=15</t>
  </si>
  <si>
    <t>Model</t>
  </si>
  <si>
    <t>input</t>
  </si>
  <si>
    <t>random</t>
  </si>
  <si>
    <t>MaxDis=13.56466 MaxRange=15</t>
  </si>
  <si>
    <t>ct</t>
  </si>
  <si>
    <t>MaxDis=20.51828 MaxRange=15</t>
  </si>
  <si>
    <t>Tis</t>
  </si>
  <si>
    <t>MaxDis=9.219544 MaxRange=15</t>
  </si>
  <si>
    <t>MaxDis=9.433981 MaxRange=15</t>
  </si>
  <si>
    <t>MaxDis=8.944272 MaxRange=15</t>
  </si>
  <si>
    <t>3TIs</t>
  </si>
  <si>
    <t>MaxDis=13 MaxRange=15</t>
  </si>
  <si>
    <t>MaxDis=32.44996 MaxRange=15</t>
  </si>
  <si>
    <t>MaxDis=11.6619 MaxRange=15</t>
  </si>
  <si>
    <t>PSD</t>
  </si>
  <si>
    <t>PSD 3TIs</t>
  </si>
  <si>
    <t>MaxDis=26.24881 MaxRange=15</t>
  </si>
  <si>
    <t>MaxDis=57.87055 MaxRange=15</t>
  </si>
  <si>
    <t>MaxDis=46.52956 MaxRange=15</t>
  </si>
  <si>
    <t>model</t>
  </si>
  <si>
    <t>MaxDis=47.67599 MaxRange=15</t>
  </si>
  <si>
    <t>MaxDis=47.67599 MaxRange=50</t>
  </si>
  <si>
    <t>MaxDis=26.24881 MaxRange=50</t>
  </si>
  <si>
    <t>MaxDis=57.87055 MaxRange=50</t>
  </si>
  <si>
    <t>MaxDis=46.52956 MaxRange=50</t>
  </si>
  <si>
    <t>PSD tis</t>
  </si>
  <si>
    <t>MaxDis=15.26434 MaxRange=20</t>
  </si>
  <si>
    <t>MaxDis=14.14214 MaxRange=20</t>
  </si>
  <si>
    <t>MaxDis=7.81025 MaxRange=20</t>
  </si>
  <si>
    <t>MaxDis=7.071068 MaxRange=20</t>
  </si>
  <si>
    <t xml:space="preserve"> Pore size distribution   </t>
  </si>
  <si>
    <t>Radius(micron)</t>
  </si>
  <si>
    <t xml:space="preserve"> Frequency</t>
  </si>
  <si>
    <t>model network PSD</t>
  </si>
  <si>
    <t xml:space="preserve"> Network connectivity function</t>
  </si>
  <si>
    <t>Min-Rad(micron)</t>
  </si>
  <si>
    <t xml:space="preserve"> Euler(mm^-3) </t>
  </si>
  <si>
    <t>CT network PSD</t>
  </si>
  <si>
    <t xml:space="preserve"> flow properties</t>
  </si>
  <si>
    <t>Number of pores:</t>
  </si>
  <si>
    <t>Number of throats:</t>
  </si>
  <si>
    <t>Average connection number:</t>
  </si>
  <si>
    <t>Number of connections to inlet:</t>
  </si>
  <si>
    <t>Number of connections to outlet:</t>
  </si>
  <si>
    <t>Number of physically isolated elements:</t>
  </si>
  <si>
    <t>Number of singlets removed:</t>
  </si>
  <si>
    <t>Number of triangular shaped elements:</t>
  </si>
  <si>
    <t>Number of square shaped elements:</t>
  </si>
  <si>
    <t>Number of circular shaped elements:</t>
  </si>
  <si>
    <t>Median throat length to radius ratio:</t>
  </si>
  <si>
    <t>Net porosity:</t>
  </si>
  <si>
    <t>Clay bound porosity:</t>
  </si>
  <si>
    <t>Absolute permeability (mD)</t>
  </si>
  <si>
    <t>Absolute permeability (m2)</t>
  </si>
  <si>
    <t>Formation factor:</t>
  </si>
  <si>
    <t>MODEL</t>
  </si>
  <si>
    <t>Drainage CT400</t>
  </si>
  <si>
    <t>Drainage model256</t>
  </si>
  <si>
    <t>number of data points</t>
  </si>
  <si>
    <t xml:space="preserve">Sw                 </t>
  </si>
  <si>
    <t xml:space="preserve">Pc (Pa) (draincycle 1)    </t>
  </si>
  <si>
    <t xml:space="preserve">Krw (draincycle 1)        </t>
  </si>
  <si>
    <t xml:space="preserve">Kro (draincycle 1)        </t>
  </si>
  <si>
    <t xml:space="preserve">           </t>
  </si>
  <si>
    <t>MaxDis=21.47091 MaxRange=25</t>
  </si>
  <si>
    <t>MaxDis=27.14774 MaxRange=25</t>
  </si>
  <si>
    <t>Model 4442</t>
  </si>
  <si>
    <t>model4442</t>
  </si>
  <si>
    <t>Macro_Pores</t>
  </si>
  <si>
    <t>Micro_Pores</t>
  </si>
  <si>
    <t>MaMi_Pores</t>
  </si>
  <si>
    <t xml:space="preserve"> =============================================</t>
  </si>
  <si>
    <t xml:space="preserve"> Statistics of network about geometry and topology</t>
  </si>
  <si>
    <t xml:space="preserve"> Including Probability distribution</t>
  </si>
  <si>
    <t xml:space="preserve"> conditional distribution</t>
  </si>
  <si>
    <t>Correlations between different GT properties</t>
  </si>
  <si>
    <t xml:space="preserve"> Node/pore radii distribution   </t>
  </si>
  <si>
    <t>9.6805747420e-310</t>
  </si>
  <si>
    <t>2.3344799392e-317</t>
  </si>
  <si>
    <t xml:space="preserve"> Bond/throat radii distribution   </t>
  </si>
  <si>
    <t>9.6703608764e-310</t>
  </si>
  <si>
    <t>2.1695687317e-317</t>
  </si>
  <si>
    <t>2.3296657636e-317</t>
  </si>
  <si>
    <t>1.9966503722e-314</t>
  </si>
  <si>
    <t>2.6895352750e-317</t>
  </si>
  <si>
    <t>2.3291677454e-317</t>
  </si>
  <si>
    <t>2.3269148061e-317</t>
  </si>
  <si>
    <t>2.3188595598e-317</t>
  </si>
  <si>
    <t xml:space="preserve"> Aspect ratio distribution   </t>
  </si>
  <si>
    <t>Aspect-Ratio</t>
  </si>
  <si>
    <t>-4.6763482364e-312</t>
  </si>
  <si>
    <t xml:space="preserve"> Coordination number distribution   </t>
  </si>
  <si>
    <t>Coor-Num</t>
  </si>
  <si>
    <t xml:space="preserve"> Tortuosity:Blen/(NDis-Len1-Len2)</t>
  </si>
  <si>
    <t xml:space="preserve">Min = </t>
  </si>
  <si>
    <t xml:space="preserve">Max = </t>
  </si>
  <si>
    <t xml:space="preserve">Aver = </t>
  </si>
  <si>
    <t>RatioBLenDis</t>
  </si>
  <si>
    <t xml:space="preserve"> Shape factor distribution   </t>
  </si>
  <si>
    <t>Shape factor</t>
  </si>
  <si>
    <t xml:space="preserve"> Volume distribution   </t>
  </si>
  <si>
    <t>Volume(mm^3)</t>
  </si>
  <si>
    <t xml:space="preserve"> Bond length distribution   </t>
  </si>
  <si>
    <t>length(micron)</t>
  </si>
  <si>
    <t xml:space="preserve"> &amp;&amp;&amp;&amp;&amp;&amp;&amp;&amp;&amp;&amp;&amp;&amp;&amp;&amp;&amp;&amp;&amp;&amp;&amp;&amp;&amp;&amp;&amp;&amp;&amp;&amp;&amp;&amp;&amp;&amp;&amp;&amp;&amp;&amp;&amp;&amp;&amp;&amp;&amp;&amp;&amp;&amp;&amp;&amp;&amp;&amp;</t>
  </si>
  <si>
    <t xml:space="preserve"> Correlations between different GT properties</t>
  </si>
  <si>
    <t xml:space="preserve"> The correlation coefficient between NV and NC</t>
  </si>
  <si>
    <t xml:space="preserve"> cc =</t>
  </si>
  <si>
    <t xml:space="preserve"> The correlation coefficient between NR1 NR2 NR12 BR and ND</t>
  </si>
  <si>
    <t xml:space="preserve"> NR1/NR2: Radii of two nodes connected by a bond of radius BR</t>
  </si>
  <si>
    <t xml:space="preserve"> NR12: Average radius of two nodes connected by a bond of radius BR</t>
  </si>
  <si>
    <t xml:space="preserve"> ND: The distance between two nodes connected by a bond</t>
  </si>
  <si>
    <t>NR1</t>
  </si>
  <si>
    <t xml:space="preserve"> NR2</t>
  </si>
  <si>
    <t xml:space="preserve"> NR12</t>
  </si>
  <si>
    <t xml:space="preserve"> BR</t>
  </si>
  <si>
    <t xml:space="preserve"> ND</t>
  </si>
  <si>
    <t>NR2</t>
  </si>
  <si>
    <t>NR12</t>
  </si>
  <si>
    <t>BR</t>
  </si>
  <si>
    <t>ND</t>
  </si>
  <si>
    <t xml:space="preserve"> =========================================== </t>
  </si>
  <si>
    <t xml:space="preserve">      All properties of network elements</t>
  </si>
  <si>
    <t>z direction XY layer</t>
  </si>
  <si>
    <t>3d CT</t>
  </si>
  <si>
    <t>x direction YZ + y direction ZX</t>
  </si>
  <si>
    <t>avg.ct</t>
  </si>
  <si>
    <t>TPC</t>
  </si>
  <si>
    <t>Lppore</t>
  </si>
  <si>
    <t>Lpsolid</t>
  </si>
  <si>
    <t>avg.model</t>
  </si>
  <si>
    <t>avg.all direction</t>
  </si>
  <si>
    <t>avg.all directions</t>
  </si>
  <si>
    <t>Net PSD</t>
  </si>
  <si>
    <t>3DTI</t>
  </si>
  <si>
    <t>model2 5543</t>
  </si>
  <si>
    <t>model3 5543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</si>
</sst>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33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0" xfId="0" applyFill="1"/>
    <xf numFmtId="11" fontId="0" fillId="0" borderId="0" xfId="0" applyNumberFormat="1"/>
    <xf numFmtId="0" fontId="1" fillId="0" borderId="0" xfId="0" applyFont="1" applyFill="1"/>
    <xf numFmtId="11" fontId="0" fillId="0" borderId="0" xfId="0" applyNumberFormat="1" applyFill="1"/>
    <xf numFmtId="0" fontId="0" fillId="0" borderId="0" xfId="0"/>
    <xf numFmtId="11" fontId="0" fillId="0" borderId="0" xfId="0" applyNumberFormat="1"/>
    <xf numFmtId="0" fontId="1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Ola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OlaCoquina3!$C$25:$C$32</c:f>
              <c:numCache>
                <c:formatCode>General</c:formatCode>
                <c:ptCount val="8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</c:numCache>
            </c:numRef>
          </c:xVal>
          <c:yVal>
            <c:numRef>
              <c:f>OlaCoquina3!$D$25:$D$32</c:f>
              <c:numCache>
                <c:formatCode>General</c:formatCode>
                <c:ptCount val="8"/>
                <c:pt idx="0">
                  <c:v>1.780083E-3</c:v>
                </c:pt>
                <c:pt idx="1">
                  <c:v>1.220895E-2</c:v>
                </c:pt>
                <c:pt idx="2">
                  <c:v>0.27242549999999999</c:v>
                </c:pt>
                <c:pt idx="3">
                  <c:v>0.48704619999999998</c:v>
                </c:pt>
                <c:pt idx="4">
                  <c:v>0.1436009</c:v>
                </c:pt>
                <c:pt idx="5">
                  <c:v>7.1039950000000004E-2</c:v>
                </c:pt>
                <c:pt idx="6">
                  <c:v>1.142834E-2</c:v>
                </c:pt>
                <c:pt idx="7">
                  <c:v>4.7008549999999998E-4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OlaCoquina3!$I$25:$I$36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  <c:pt idx="10">
                  <c:v>31.5</c:v>
                </c:pt>
                <c:pt idx="11">
                  <c:v>34.5</c:v>
                </c:pt>
              </c:numCache>
            </c:numRef>
          </c:xVal>
          <c:yVal>
            <c:numRef>
              <c:f>OlaCoquina3!$J$25:$J$36</c:f>
              <c:numCache>
                <c:formatCode>General</c:formatCode>
                <c:ptCount val="12"/>
                <c:pt idx="0">
                  <c:v>1.081446E-3</c:v>
                </c:pt>
                <c:pt idx="1">
                  <c:v>3.7300340000000001E-3</c:v>
                </c:pt>
                <c:pt idx="2">
                  <c:v>7.8117279999999997E-2</c:v>
                </c:pt>
                <c:pt idx="3">
                  <c:v>0.23005780000000001</c:v>
                </c:pt>
                <c:pt idx="4">
                  <c:v>0.20467109999999999</c:v>
                </c:pt>
                <c:pt idx="5">
                  <c:v>0.23569850000000001</c:v>
                </c:pt>
                <c:pt idx="6">
                  <c:v>0.15868199999999999</c:v>
                </c:pt>
                <c:pt idx="7">
                  <c:v>4.404367E-2</c:v>
                </c:pt>
                <c:pt idx="8">
                  <c:v>2.8950389999999999E-2</c:v>
                </c:pt>
                <c:pt idx="9">
                  <c:v>1.066772E-2</c:v>
                </c:pt>
                <c:pt idx="10">
                  <c:v>2.4494270000000001E-3</c:v>
                </c:pt>
                <c:pt idx="11">
                  <c:v>1.8506099999999999E-3</c:v>
                </c:pt>
              </c:numCache>
            </c:numRef>
          </c:yVal>
          <c:smooth val="0"/>
        </c:ser>
        <c:ser>
          <c:idx val="1"/>
          <c:order val="2"/>
          <c:tx>
            <c:v>TIs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OlaCoquina3!$B$101:$B$118</c:f>
              <c:numCache>
                <c:formatCode>General</c:formatCode>
                <c:ptCount val="18"/>
                <c:pt idx="0">
                  <c:v>0.75</c:v>
                </c:pt>
                <c:pt idx="1">
                  <c:v>2.25</c:v>
                </c:pt>
                <c:pt idx="2">
                  <c:v>3.75</c:v>
                </c:pt>
                <c:pt idx="3">
                  <c:v>5.25</c:v>
                </c:pt>
                <c:pt idx="4">
                  <c:v>6.75</c:v>
                </c:pt>
                <c:pt idx="5">
                  <c:v>8.25</c:v>
                </c:pt>
                <c:pt idx="6">
                  <c:v>9.75</c:v>
                </c:pt>
                <c:pt idx="7">
                  <c:v>11.25</c:v>
                </c:pt>
                <c:pt idx="8">
                  <c:v>12.75</c:v>
                </c:pt>
                <c:pt idx="9">
                  <c:v>14.25</c:v>
                </c:pt>
                <c:pt idx="10">
                  <c:v>15.75</c:v>
                </c:pt>
                <c:pt idx="11">
                  <c:v>17.25</c:v>
                </c:pt>
                <c:pt idx="12">
                  <c:v>18.75</c:v>
                </c:pt>
                <c:pt idx="13">
                  <c:v>20.25</c:v>
                </c:pt>
                <c:pt idx="14">
                  <c:v>21.75</c:v>
                </c:pt>
                <c:pt idx="15">
                  <c:v>23.25</c:v>
                </c:pt>
                <c:pt idx="16">
                  <c:v>26.25</c:v>
                </c:pt>
                <c:pt idx="17">
                  <c:v>32.25</c:v>
                </c:pt>
              </c:numCache>
            </c:numRef>
          </c:xVal>
          <c:yVal>
            <c:numRef>
              <c:f>OlaCoquina3!$E$101:$E$118</c:f>
              <c:numCache>
                <c:formatCode>General</c:formatCode>
                <c:ptCount val="18"/>
                <c:pt idx="0">
                  <c:v>4.6894593333333331E-3</c:v>
                </c:pt>
                <c:pt idx="1">
                  <c:v>3.332681333333333E-2</c:v>
                </c:pt>
                <c:pt idx="2">
                  <c:v>0.20736524333333334</c:v>
                </c:pt>
                <c:pt idx="3">
                  <c:v>0.26145131666666666</c:v>
                </c:pt>
                <c:pt idx="4">
                  <c:v>0.10096361</c:v>
                </c:pt>
                <c:pt idx="5">
                  <c:v>8.6771253333333326E-2</c:v>
                </c:pt>
                <c:pt idx="6">
                  <c:v>4.2530760000000001E-2</c:v>
                </c:pt>
                <c:pt idx="7">
                  <c:v>4.8787423333333337E-2</c:v>
                </c:pt>
                <c:pt idx="8">
                  <c:v>3.0293649999999998E-2</c:v>
                </c:pt>
                <c:pt idx="9">
                  <c:v>3.2773583333333328E-2</c:v>
                </c:pt>
                <c:pt idx="10">
                  <c:v>9.3302799999999998E-3</c:v>
                </c:pt>
                <c:pt idx="11">
                  <c:v>2.8658989999999999E-2</c:v>
                </c:pt>
                <c:pt idx="12">
                  <c:v>1.2459689999999999E-2</c:v>
                </c:pt>
                <c:pt idx="13">
                  <c:v>3.1641816666666663E-2</c:v>
                </c:pt>
                <c:pt idx="14">
                  <c:v>9.6677633333333325E-3</c:v>
                </c:pt>
                <c:pt idx="15">
                  <c:v>1.7767413333333332E-2</c:v>
                </c:pt>
                <c:pt idx="16">
                  <c:v>2.4162593333333333E-2</c:v>
                </c:pt>
                <c:pt idx="17">
                  <c:v>1.735834E-2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26408"/>
        <c:axId val="346463664"/>
      </c:scatterChart>
      <c:valAx>
        <c:axId val="347426408"/>
        <c:scaling>
          <c:orientation val="minMax"/>
          <c:max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63664"/>
        <c:crosses val="autoZero"/>
        <c:crossBetween val="midCat"/>
      </c:valAx>
      <c:valAx>
        <c:axId val="34646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2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Ola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OlaCoquina3!$B$123:$B$153</c:f>
              <c:numCache>
                <c:formatCode>0.00E+00</c:formatCode>
                <c:ptCount val="31"/>
                <c:pt idx="0">
                  <c:v>81</c:v>
                </c:pt>
                <c:pt idx="1">
                  <c:v>116.908</c:v>
                </c:pt>
                <c:pt idx="2">
                  <c:v>152.816</c:v>
                </c:pt>
                <c:pt idx="3">
                  <c:v>188.72399999999999</c:v>
                </c:pt>
                <c:pt idx="4">
                  <c:v>224.63200000000001</c:v>
                </c:pt>
                <c:pt idx="5">
                  <c:v>260.54000000000002</c:v>
                </c:pt>
                <c:pt idx="6">
                  <c:v>296.44799999999998</c:v>
                </c:pt>
                <c:pt idx="7">
                  <c:v>332.35599999999999</c:v>
                </c:pt>
                <c:pt idx="8">
                  <c:v>368.26400000000001</c:v>
                </c:pt>
                <c:pt idx="9">
                  <c:v>404.17200000000003</c:v>
                </c:pt>
                <c:pt idx="10">
                  <c:v>440.08</c:v>
                </c:pt>
                <c:pt idx="11">
                  <c:v>475.988</c:v>
                </c:pt>
                <c:pt idx="12">
                  <c:v>511.89600000000002</c:v>
                </c:pt>
                <c:pt idx="13">
                  <c:v>547.80399999999997</c:v>
                </c:pt>
                <c:pt idx="14">
                  <c:v>583.71199999999999</c:v>
                </c:pt>
                <c:pt idx="15">
                  <c:v>619.62</c:v>
                </c:pt>
                <c:pt idx="16">
                  <c:v>655.52800000000002</c:v>
                </c:pt>
                <c:pt idx="17">
                  <c:v>691.43600000000004</c:v>
                </c:pt>
                <c:pt idx="18">
                  <c:v>727.34400000000005</c:v>
                </c:pt>
                <c:pt idx="19">
                  <c:v>763.25199999999995</c:v>
                </c:pt>
                <c:pt idx="20">
                  <c:v>799.16</c:v>
                </c:pt>
                <c:pt idx="21">
                  <c:v>835.06799999999998</c:v>
                </c:pt>
                <c:pt idx="22">
                  <c:v>870.976</c:v>
                </c:pt>
                <c:pt idx="23">
                  <c:v>906.88400000000001</c:v>
                </c:pt>
                <c:pt idx="24">
                  <c:v>942.79200000000003</c:v>
                </c:pt>
                <c:pt idx="25">
                  <c:v>978.7</c:v>
                </c:pt>
                <c:pt idx="26">
                  <c:v>1014.6079999999999</c:v>
                </c:pt>
                <c:pt idx="27">
                  <c:v>1050.5160000000001</c:v>
                </c:pt>
                <c:pt idx="28">
                  <c:v>1086.424</c:v>
                </c:pt>
                <c:pt idx="29">
                  <c:v>1122.3320000000001</c:v>
                </c:pt>
                <c:pt idx="30">
                  <c:v>1158.24</c:v>
                </c:pt>
              </c:numCache>
            </c:numRef>
          </c:xVal>
          <c:yVal>
            <c:numRef>
              <c:f>OlaCoquina3!$D$123:$D$153</c:f>
              <c:numCache>
                <c:formatCode>0.00E+00</c:formatCode>
                <c:ptCount val="31"/>
                <c:pt idx="0">
                  <c:v>1.4120219721E-7</c:v>
                </c:pt>
                <c:pt idx="1">
                  <c:v>1.0573239182E-3</c:v>
                </c:pt>
                <c:pt idx="2">
                  <c:v>6.8779693587000005E-4</c:v>
                </c:pt>
                <c:pt idx="3">
                  <c:v>3.1372351414000002E-3</c:v>
                </c:pt>
                <c:pt idx="4">
                  <c:v>3.6070164392999998E-3</c:v>
                </c:pt>
                <c:pt idx="5">
                  <c:v>1.0642567629E-2</c:v>
                </c:pt>
                <c:pt idx="6">
                  <c:v>1.2289980747000001E-2</c:v>
                </c:pt>
                <c:pt idx="7">
                  <c:v>8.1873431327999999E-3</c:v>
                </c:pt>
                <c:pt idx="8">
                  <c:v>1.6038056360999999E-2</c:v>
                </c:pt>
                <c:pt idx="9">
                  <c:v>3.5964823606E-2</c:v>
                </c:pt>
                <c:pt idx="10">
                  <c:v>4.5976371895E-2</c:v>
                </c:pt>
                <c:pt idx="11">
                  <c:v>6.7756153878999997E-2</c:v>
                </c:pt>
                <c:pt idx="12">
                  <c:v>9.8597578542000006E-2</c:v>
                </c:pt>
                <c:pt idx="13">
                  <c:v>0.1016193066</c:v>
                </c:pt>
                <c:pt idx="14">
                  <c:v>0.10917802346</c:v>
                </c:pt>
                <c:pt idx="15">
                  <c:v>0.1303123434</c:v>
                </c:pt>
                <c:pt idx="16">
                  <c:v>8.2865648353999996E-2</c:v>
                </c:pt>
                <c:pt idx="17">
                  <c:v>6.3379133488000006E-2</c:v>
                </c:pt>
                <c:pt idx="18">
                  <c:v>4.4184793589000002E-2</c:v>
                </c:pt>
                <c:pt idx="19">
                  <c:v>3.2186956262999999E-2</c:v>
                </c:pt>
                <c:pt idx="20">
                  <c:v>2.4425894752000001E-2</c:v>
                </c:pt>
                <c:pt idx="21">
                  <c:v>1.2995852499E-2</c:v>
                </c:pt>
                <c:pt idx="22">
                  <c:v>1.6564179517999999E-2</c:v>
                </c:pt>
                <c:pt idx="23">
                  <c:v>1.6351657698E-2</c:v>
                </c:pt>
                <c:pt idx="24">
                  <c:v>1.4246619128E-2</c:v>
                </c:pt>
                <c:pt idx="25">
                  <c:v>2.0174880494E-2</c:v>
                </c:pt>
                <c:pt idx="26">
                  <c:v>9.812017147E-3</c:v>
                </c:pt>
                <c:pt idx="27">
                  <c:v>7.3169696109000003E-3</c:v>
                </c:pt>
                <c:pt idx="28">
                  <c:v>3.5357090855E-3</c:v>
                </c:pt>
                <c:pt idx="29">
                  <c:v>2.6400625797000001E-3</c:v>
                </c:pt>
                <c:pt idx="30">
                  <c:v>4.2675629079999998E-3</c:v>
                </c:pt>
              </c:numCache>
            </c:numRef>
          </c:yVal>
          <c:smooth val="0"/>
        </c:ser>
        <c:ser>
          <c:idx val="2"/>
          <c:order val="1"/>
          <c:tx>
            <c:v>model1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OlaCoquina3!$H$123:$H$152</c:f>
              <c:numCache>
                <c:formatCode>0.00E+00</c:formatCode>
                <c:ptCount val="30"/>
                <c:pt idx="0">
                  <c:v>85.263199999999998</c:v>
                </c:pt>
                <c:pt idx="1">
                  <c:v>144.94275999999999</c:v>
                </c:pt>
                <c:pt idx="2">
                  <c:v>204.62232</c:v>
                </c:pt>
                <c:pt idx="3">
                  <c:v>264.30187999999998</c:v>
                </c:pt>
                <c:pt idx="4">
                  <c:v>323.98144000000002</c:v>
                </c:pt>
                <c:pt idx="5">
                  <c:v>383.661</c:v>
                </c:pt>
                <c:pt idx="6">
                  <c:v>443.34055999999998</c:v>
                </c:pt>
                <c:pt idx="7">
                  <c:v>503.02012000000002</c:v>
                </c:pt>
                <c:pt idx="8">
                  <c:v>562.69967999999994</c:v>
                </c:pt>
                <c:pt idx="9">
                  <c:v>622.37923999999998</c:v>
                </c:pt>
                <c:pt idx="10">
                  <c:v>682.05880000000002</c:v>
                </c:pt>
                <c:pt idx="11">
                  <c:v>741.73835999999994</c:v>
                </c:pt>
                <c:pt idx="12">
                  <c:v>801.41791999999998</c:v>
                </c:pt>
                <c:pt idx="13">
                  <c:v>861.09748000000002</c:v>
                </c:pt>
                <c:pt idx="14">
                  <c:v>920.77704000000006</c:v>
                </c:pt>
                <c:pt idx="15">
                  <c:v>980.45659999999998</c:v>
                </c:pt>
                <c:pt idx="16">
                  <c:v>1040.13616</c:v>
                </c:pt>
                <c:pt idx="17">
                  <c:v>1099.8157200000001</c:v>
                </c:pt>
                <c:pt idx="18">
                  <c:v>1159.4952800000001</c:v>
                </c:pt>
                <c:pt idx="19">
                  <c:v>1219.1748399999999</c:v>
                </c:pt>
                <c:pt idx="20">
                  <c:v>1278.8543999999999</c:v>
                </c:pt>
                <c:pt idx="21">
                  <c:v>1338.53396</c:v>
                </c:pt>
                <c:pt idx="22">
                  <c:v>1398.21352</c:v>
                </c:pt>
                <c:pt idx="23">
                  <c:v>1457.8930800000001</c:v>
                </c:pt>
                <c:pt idx="24">
                  <c:v>1517.5726400000001</c:v>
                </c:pt>
                <c:pt idx="25">
                  <c:v>1577.2521999999999</c:v>
                </c:pt>
                <c:pt idx="26">
                  <c:v>1636.9317599999999</c:v>
                </c:pt>
                <c:pt idx="27">
                  <c:v>1696.61132</c:v>
                </c:pt>
                <c:pt idx="28">
                  <c:v>1815.9704400000001</c:v>
                </c:pt>
                <c:pt idx="29">
                  <c:v>1875.65</c:v>
                </c:pt>
              </c:numCache>
            </c:numRef>
          </c:xVal>
          <c:yVal>
            <c:numRef>
              <c:f>OlaCoquina3!$J$123:$J$152</c:f>
              <c:numCache>
                <c:formatCode>0.00E+00</c:formatCode>
                <c:ptCount val="30"/>
                <c:pt idx="0">
                  <c:v>1.3320399185E-7</c:v>
                </c:pt>
                <c:pt idx="1">
                  <c:v>2.4496258938000001E-3</c:v>
                </c:pt>
                <c:pt idx="2">
                  <c:v>9.8238156155999994E-4</c:v>
                </c:pt>
                <c:pt idx="3">
                  <c:v>2.4470947469000001E-3</c:v>
                </c:pt>
                <c:pt idx="4">
                  <c:v>2.7258938606000002E-3</c:v>
                </c:pt>
                <c:pt idx="5">
                  <c:v>3.5462940826999998E-3</c:v>
                </c:pt>
                <c:pt idx="6">
                  <c:v>9.5021186862E-3</c:v>
                </c:pt>
                <c:pt idx="7">
                  <c:v>3.6664602359000001E-2</c:v>
                </c:pt>
                <c:pt idx="8">
                  <c:v>6.2255258494000001E-2</c:v>
                </c:pt>
                <c:pt idx="9">
                  <c:v>0.10479003869</c:v>
                </c:pt>
                <c:pt idx="10">
                  <c:v>8.3843677591000004E-2</c:v>
                </c:pt>
                <c:pt idx="11">
                  <c:v>8.4751730413000007E-2</c:v>
                </c:pt>
                <c:pt idx="12">
                  <c:v>0.10895535504999999</c:v>
                </c:pt>
                <c:pt idx="13">
                  <c:v>8.2795378082000007E-2</c:v>
                </c:pt>
                <c:pt idx="14">
                  <c:v>5.7125446553000003E-2</c:v>
                </c:pt>
                <c:pt idx="15">
                  <c:v>8.3259745997999998E-2</c:v>
                </c:pt>
                <c:pt idx="16">
                  <c:v>4.6103343177000003E-2</c:v>
                </c:pt>
                <c:pt idx="17">
                  <c:v>5.6543062530999999E-2</c:v>
                </c:pt>
                <c:pt idx="18">
                  <c:v>4.7941672146000001E-2</c:v>
                </c:pt>
                <c:pt idx="19">
                  <c:v>3.1796117414999998E-2</c:v>
                </c:pt>
                <c:pt idx="20">
                  <c:v>1.5124804707000001E-2</c:v>
                </c:pt>
                <c:pt idx="21">
                  <c:v>1.6866325878000001E-2</c:v>
                </c:pt>
                <c:pt idx="22">
                  <c:v>9.0196562112999992E-3</c:v>
                </c:pt>
                <c:pt idx="23">
                  <c:v>1.1765258944E-2</c:v>
                </c:pt>
                <c:pt idx="24">
                  <c:v>1.1135746066000001E-2</c:v>
                </c:pt>
                <c:pt idx="25">
                  <c:v>4.9161698191000002E-3</c:v>
                </c:pt>
                <c:pt idx="26">
                  <c:v>3.3450236327999998E-3</c:v>
                </c:pt>
                <c:pt idx="27">
                  <c:v>1.1401353832E-2</c:v>
                </c:pt>
                <c:pt idx="28">
                  <c:v>0</c:v>
                </c:pt>
                <c:pt idx="29">
                  <c:v>9.9117256592999993E-4</c:v>
                </c:pt>
              </c:numCache>
            </c:numRef>
          </c:yVal>
          <c:smooth val="0"/>
        </c:ser>
        <c:ser>
          <c:idx val="1"/>
          <c:order val="2"/>
          <c:tx>
            <c:v>model2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OlaCoquina3!$M$123:$M$153</c:f>
              <c:numCache>
                <c:formatCode>0.00E+00</c:formatCode>
                <c:ptCount val="31"/>
                <c:pt idx="0">
                  <c:v>76.927400000000006</c:v>
                </c:pt>
                <c:pt idx="1">
                  <c:v>128.96315333000001</c:v>
                </c:pt>
                <c:pt idx="2">
                  <c:v>180.99890667</c:v>
                </c:pt>
                <c:pt idx="3">
                  <c:v>233.03466</c:v>
                </c:pt>
                <c:pt idx="4">
                  <c:v>285.07041333000001</c:v>
                </c:pt>
                <c:pt idx="5">
                  <c:v>337.10616666999999</c:v>
                </c:pt>
                <c:pt idx="6">
                  <c:v>389.14192000000003</c:v>
                </c:pt>
                <c:pt idx="7">
                  <c:v>441.17767333</c:v>
                </c:pt>
                <c:pt idx="8">
                  <c:v>493.21342666999999</c:v>
                </c:pt>
                <c:pt idx="9">
                  <c:v>545.24918000000002</c:v>
                </c:pt>
                <c:pt idx="10">
                  <c:v>597.28493332999994</c:v>
                </c:pt>
                <c:pt idx="11">
                  <c:v>649.32068666999999</c:v>
                </c:pt>
                <c:pt idx="12">
                  <c:v>701.35644000000002</c:v>
                </c:pt>
                <c:pt idx="13">
                  <c:v>753.39219333000005</c:v>
                </c:pt>
                <c:pt idx="14">
                  <c:v>805.42794666999998</c:v>
                </c:pt>
                <c:pt idx="15">
                  <c:v>857.46370000000002</c:v>
                </c:pt>
                <c:pt idx="16">
                  <c:v>909.49945333000005</c:v>
                </c:pt>
                <c:pt idx="17">
                  <c:v>961.53520666999998</c:v>
                </c:pt>
                <c:pt idx="18">
                  <c:v>1013.57096</c:v>
                </c:pt>
                <c:pt idx="19">
                  <c:v>1065.6067132999999</c:v>
                </c:pt>
                <c:pt idx="20">
                  <c:v>1117.6424667000001</c:v>
                </c:pt>
                <c:pt idx="21">
                  <c:v>1169.67822</c:v>
                </c:pt>
                <c:pt idx="22">
                  <c:v>1221.7139732999999</c:v>
                </c:pt>
                <c:pt idx="23">
                  <c:v>1273.7497267000001</c:v>
                </c:pt>
                <c:pt idx="24">
                  <c:v>1325.78548</c:v>
                </c:pt>
                <c:pt idx="25">
                  <c:v>1377.8212332999999</c:v>
                </c:pt>
                <c:pt idx="26">
                  <c:v>1429.8569867000001</c:v>
                </c:pt>
                <c:pt idx="27">
                  <c:v>1481.89274</c:v>
                </c:pt>
                <c:pt idx="28">
                  <c:v>1533.9284932999999</c:v>
                </c:pt>
                <c:pt idx="29">
                  <c:v>1585.9642467000001</c:v>
                </c:pt>
                <c:pt idx="30">
                  <c:v>1638</c:v>
                </c:pt>
              </c:numCache>
            </c:numRef>
          </c:xVal>
          <c:yVal>
            <c:numRef>
              <c:f>OlaCoquina3!$O$123:$O$153</c:f>
              <c:numCache>
                <c:formatCode>0.00E+00</c:formatCode>
                <c:ptCount val="31"/>
                <c:pt idx="0">
                  <c:v>1.3274862648000001E-7</c:v>
                </c:pt>
                <c:pt idx="1">
                  <c:v>2.8799869890000001E-3</c:v>
                </c:pt>
                <c:pt idx="2">
                  <c:v>5.6099708299E-4</c:v>
                </c:pt>
                <c:pt idx="3">
                  <c:v>1.1401803590000001E-3</c:v>
                </c:pt>
                <c:pt idx="4">
                  <c:v>1.9561867329000002E-3</c:v>
                </c:pt>
                <c:pt idx="5">
                  <c:v>5.1067196406000001E-3</c:v>
                </c:pt>
                <c:pt idx="6">
                  <c:v>3.1776094650999998E-3</c:v>
                </c:pt>
                <c:pt idx="7">
                  <c:v>8.6045194988999991E-3</c:v>
                </c:pt>
                <c:pt idx="8">
                  <c:v>2.2578068880999998E-2</c:v>
                </c:pt>
                <c:pt idx="9">
                  <c:v>4.7717648292000002E-2</c:v>
                </c:pt>
                <c:pt idx="10">
                  <c:v>8.3404131935E-2</c:v>
                </c:pt>
                <c:pt idx="11">
                  <c:v>8.9735848054000006E-2</c:v>
                </c:pt>
                <c:pt idx="12">
                  <c:v>7.5083549668999994E-2</c:v>
                </c:pt>
                <c:pt idx="13">
                  <c:v>8.9817467163E-2</c:v>
                </c:pt>
                <c:pt idx="14">
                  <c:v>6.7479433808999997E-2</c:v>
                </c:pt>
                <c:pt idx="15">
                  <c:v>5.7148924285E-2</c:v>
                </c:pt>
                <c:pt idx="16">
                  <c:v>6.8530506330000004E-2</c:v>
                </c:pt>
                <c:pt idx="17">
                  <c:v>5.8501643438000003E-2</c:v>
                </c:pt>
                <c:pt idx="18">
                  <c:v>6.5074419859000004E-2</c:v>
                </c:pt>
                <c:pt idx="19">
                  <c:v>4.9732236940999999E-2</c:v>
                </c:pt>
                <c:pt idx="20">
                  <c:v>4.8844689258E-2</c:v>
                </c:pt>
                <c:pt idx="21">
                  <c:v>2.3566910988000001E-2</c:v>
                </c:pt>
                <c:pt idx="22">
                  <c:v>2.7573409613000002E-2</c:v>
                </c:pt>
                <c:pt idx="23">
                  <c:v>2.2331402350000001E-2</c:v>
                </c:pt>
                <c:pt idx="24">
                  <c:v>1.0451048746000001E-2</c:v>
                </c:pt>
                <c:pt idx="25">
                  <c:v>2.2134543161000001E-2</c:v>
                </c:pt>
                <c:pt idx="26">
                  <c:v>1.5991593506000001E-2</c:v>
                </c:pt>
                <c:pt idx="27">
                  <c:v>1.8079991438000001E-2</c:v>
                </c:pt>
                <c:pt idx="28">
                  <c:v>4.7695381907000003E-3</c:v>
                </c:pt>
                <c:pt idx="29">
                  <c:v>2.6131657268000002E-3</c:v>
                </c:pt>
                <c:pt idx="30">
                  <c:v>5.4134958514999998E-3</c:v>
                </c:pt>
              </c:numCache>
            </c:numRef>
          </c:yVal>
          <c:smooth val="0"/>
        </c:ser>
        <c:ser>
          <c:idx val="3"/>
          <c:order val="3"/>
          <c:tx>
            <c:v>model3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OlaCoquina3!$R$123:$R$153</c:f>
              <c:numCache>
                <c:formatCode>0.00E+00</c:formatCode>
                <c:ptCount val="31"/>
                <c:pt idx="0">
                  <c:v>82.948999999999998</c:v>
                </c:pt>
                <c:pt idx="1">
                  <c:v>135.47603333000001</c:v>
                </c:pt>
                <c:pt idx="2">
                  <c:v>188.00306667000001</c:v>
                </c:pt>
                <c:pt idx="3">
                  <c:v>240.5301</c:v>
                </c:pt>
                <c:pt idx="4">
                  <c:v>293.05713333</c:v>
                </c:pt>
                <c:pt idx="5">
                  <c:v>345.58416667</c:v>
                </c:pt>
                <c:pt idx="6">
                  <c:v>398.1112</c:v>
                </c:pt>
                <c:pt idx="7">
                  <c:v>450.63823332999999</c:v>
                </c:pt>
                <c:pt idx="8">
                  <c:v>503.16526666999999</c:v>
                </c:pt>
                <c:pt idx="9">
                  <c:v>555.69230000000005</c:v>
                </c:pt>
                <c:pt idx="10">
                  <c:v>608.21933333000004</c:v>
                </c:pt>
                <c:pt idx="11">
                  <c:v>660.74636667000004</c:v>
                </c:pt>
                <c:pt idx="12">
                  <c:v>713.27340000000004</c:v>
                </c:pt>
                <c:pt idx="13">
                  <c:v>765.80043333000003</c:v>
                </c:pt>
                <c:pt idx="14">
                  <c:v>818.32746667000004</c:v>
                </c:pt>
                <c:pt idx="15">
                  <c:v>870.85450000000003</c:v>
                </c:pt>
                <c:pt idx="16">
                  <c:v>923.38153333000002</c:v>
                </c:pt>
                <c:pt idx="17">
                  <c:v>975.90856667000003</c:v>
                </c:pt>
                <c:pt idx="18">
                  <c:v>1028.4356</c:v>
                </c:pt>
                <c:pt idx="19">
                  <c:v>1080.9626333000001</c:v>
                </c:pt>
                <c:pt idx="20">
                  <c:v>1133.4896667</c:v>
                </c:pt>
                <c:pt idx="21">
                  <c:v>1186.0166999999999</c:v>
                </c:pt>
                <c:pt idx="22">
                  <c:v>1238.5437333</c:v>
                </c:pt>
                <c:pt idx="23">
                  <c:v>1291.0707666999999</c:v>
                </c:pt>
                <c:pt idx="24">
                  <c:v>1343.5978</c:v>
                </c:pt>
                <c:pt idx="25">
                  <c:v>1396.1248333000001</c:v>
                </c:pt>
                <c:pt idx="26">
                  <c:v>1448.6518667</c:v>
                </c:pt>
                <c:pt idx="27">
                  <c:v>1501.1789000000001</c:v>
                </c:pt>
                <c:pt idx="28">
                  <c:v>1553.7059333</c:v>
                </c:pt>
                <c:pt idx="29">
                  <c:v>1606.2329666999999</c:v>
                </c:pt>
                <c:pt idx="30">
                  <c:v>1658.76</c:v>
                </c:pt>
              </c:numCache>
            </c:numRef>
          </c:xVal>
          <c:yVal>
            <c:numRef>
              <c:f>OlaCoquina3!$T$123:$T$153</c:f>
              <c:numCache>
                <c:formatCode>0.00E+00</c:formatCode>
                <c:ptCount val="31"/>
                <c:pt idx="0">
                  <c:v>1.3323849458E-7</c:v>
                </c:pt>
                <c:pt idx="1">
                  <c:v>1.8578812645000001E-3</c:v>
                </c:pt>
                <c:pt idx="2">
                  <c:v>1.3563721757E-4</c:v>
                </c:pt>
                <c:pt idx="3">
                  <c:v>1.9852543179000001E-5</c:v>
                </c:pt>
                <c:pt idx="4">
                  <c:v>8.4073627342999996E-5</c:v>
                </c:pt>
                <c:pt idx="5">
                  <c:v>2.9047377902000002E-3</c:v>
                </c:pt>
                <c:pt idx="6">
                  <c:v>1.8048517572000001E-3</c:v>
                </c:pt>
                <c:pt idx="7">
                  <c:v>3.7611977659000001E-3</c:v>
                </c:pt>
                <c:pt idx="8">
                  <c:v>2.6235636119000001E-2</c:v>
                </c:pt>
                <c:pt idx="9">
                  <c:v>4.5994005572E-2</c:v>
                </c:pt>
                <c:pt idx="10">
                  <c:v>9.0279366887000001E-2</c:v>
                </c:pt>
                <c:pt idx="11">
                  <c:v>8.0544433279000002E-2</c:v>
                </c:pt>
                <c:pt idx="12">
                  <c:v>9.3954096757000005E-2</c:v>
                </c:pt>
                <c:pt idx="13">
                  <c:v>7.9144362241999999E-2</c:v>
                </c:pt>
                <c:pt idx="14">
                  <c:v>6.8388779427999993E-2</c:v>
                </c:pt>
                <c:pt idx="15">
                  <c:v>0.10428104417</c:v>
                </c:pt>
                <c:pt idx="16">
                  <c:v>6.3625498995000002E-2</c:v>
                </c:pt>
                <c:pt idx="17">
                  <c:v>4.9865275251999998E-2</c:v>
                </c:pt>
                <c:pt idx="18">
                  <c:v>7.2642280771000003E-2</c:v>
                </c:pt>
                <c:pt idx="19">
                  <c:v>3.4098731835E-2</c:v>
                </c:pt>
                <c:pt idx="20">
                  <c:v>3.8755568794000002E-2</c:v>
                </c:pt>
                <c:pt idx="21">
                  <c:v>3.7365482404999997E-2</c:v>
                </c:pt>
                <c:pt idx="22">
                  <c:v>2.5024512094000001E-2</c:v>
                </c:pt>
                <c:pt idx="23">
                  <c:v>2.0700233833999999E-2</c:v>
                </c:pt>
                <c:pt idx="24">
                  <c:v>1.2559492507E-2</c:v>
                </c:pt>
                <c:pt idx="25">
                  <c:v>1.8313398737999999E-2</c:v>
                </c:pt>
                <c:pt idx="26">
                  <c:v>7.9531554091000004E-3</c:v>
                </c:pt>
                <c:pt idx="27">
                  <c:v>6.6967149327999999E-3</c:v>
                </c:pt>
                <c:pt idx="28">
                  <c:v>5.7471221919999996E-3</c:v>
                </c:pt>
                <c:pt idx="29">
                  <c:v>2.0771881387999999E-3</c:v>
                </c:pt>
                <c:pt idx="30">
                  <c:v>5.1852544421000001E-3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45768"/>
        <c:axId val="347446160"/>
      </c:scatterChart>
      <c:valAx>
        <c:axId val="347445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46160"/>
        <c:crosses val="autoZero"/>
        <c:crossBetween val="midCat"/>
      </c:valAx>
      <c:valAx>
        <c:axId val="3474461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4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TwoscaleB TIs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TwoscaleB_256!$Z$6:$Z$12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85</c:v>
                </c:pt>
                <c:pt idx="6">
                  <c:v>95</c:v>
                </c:pt>
              </c:numCache>
            </c:numRef>
          </c:xVal>
          <c:yVal>
            <c:numRef>
              <c:f>TwoscaleB_256!$AB$6:$AB$12</c:f>
              <c:numCache>
                <c:formatCode>General</c:formatCode>
                <c:ptCount val="7"/>
                <c:pt idx="0">
                  <c:v>0.29351636666666669</c:v>
                </c:pt>
                <c:pt idx="1">
                  <c:v>0.15434819999999999</c:v>
                </c:pt>
                <c:pt idx="2">
                  <c:v>6.3010373333333328E-2</c:v>
                </c:pt>
                <c:pt idx="3">
                  <c:v>5.7894496666666663E-2</c:v>
                </c:pt>
                <c:pt idx="4">
                  <c:v>0.10582772666666668</c:v>
                </c:pt>
                <c:pt idx="5">
                  <c:v>0.19541693333333332</c:v>
                </c:pt>
                <c:pt idx="6">
                  <c:v>0.12998586666666667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TwoscaleB_256!$I$37:$I$46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TwoscaleB_256!$J$37:$J$46</c:f>
              <c:numCache>
                <c:formatCode>General</c:formatCode>
                <c:ptCount val="10"/>
                <c:pt idx="0">
                  <c:v>3.5395929999999999E-2</c:v>
                </c:pt>
                <c:pt idx="1">
                  <c:v>6.3100660000000003E-2</c:v>
                </c:pt>
                <c:pt idx="2">
                  <c:v>8.3095840000000004E-2</c:v>
                </c:pt>
                <c:pt idx="3">
                  <c:v>9.7825060000000005E-2</c:v>
                </c:pt>
                <c:pt idx="4">
                  <c:v>0.11164159999999999</c:v>
                </c:pt>
                <c:pt idx="5">
                  <c:v>0.12917480000000001</c:v>
                </c:pt>
                <c:pt idx="6">
                  <c:v>0.1227973</c:v>
                </c:pt>
                <c:pt idx="7">
                  <c:v>0.1038211</c:v>
                </c:pt>
                <c:pt idx="8">
                  <c:v>7.6510359999999999E-2</c:v>
                </c:pt>
                <c:pt idx="9">
                  <c:v>0.1766374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42352"/>
        <c:axId val="346442744"/>
      </c:scatterChart>
      <c:valAx>
        <c:axId val="346442352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2744"/>
        <c:crosses val="autoZero"/>
        <c:crossBetween val="midCat"/>
      </c:valAx>
      <c:valAx>
        <c:axId val="34644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TwoscaleC TIs 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TwoscaleC_256!$C$17:$C$24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</c:numCache>
            </c:numRef>
          </c:xVal>
          <c:yVal>
            <c:numRef>
              <c:f>TwoscaleC_256!$E$17:$E$24</c:f>
              <c:numCache>
                <c:formatCode>General</c:formatCode>
                <c:ptCount val="8"/>
                <c:pt idx="0">
                  <c:v>0.43049386666666667</c:v>
                </c:pt>
                <c:pt idx="1">
                  <c:v>0.25153643333333331</c:v>
                </c:pt>
                <c:pt idx="2">
                  <c:v>0.1319861</c:v>
                </c:pt>
                <c:pt idx="3">
                  <c:v>5.2694776666666672E-2</c:v>
                </c:pt>
                <c:pt idx="4">
                  <c:v>4.0075033333333329E-2</c:v>
                </c:pt>
                <c:pt idx="5">
                  <c:v>2.7173913333333331E-2</c:v>
                </c:pt>
                <c:pt idx="6">
                  <c:v>3.5571399999999996E-2</c:v>
                </c:pt>
                <c:pt idx="7">
                  <c:v>3.0468439999999999E-2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TwoscaleC_256!$M$30:$M$33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</c:numCache>
            </c:numRef>
          </c:xVal>
          <c:yVal>
            <c:numRef>
              <c:f>TwoscaleC_256!$N$30:$N$33</c:f>
              <c:numCache>
                <c:formatCode>General</c:formatCode>
                <c:ptCount val="4"/>
                <c:pt idx="0">
                  <c:v>0.1695834</c:v>
                </c:pt>
                <c:pt idx="1">
                  <c:v>0.60071149999999995</c:v>
                </c:pt>
                <c:pt idx="2">
                  <c:v>0.22731409999999999</c:v>
                </c:pt>
                <c:pt idx="3">
                  <c:v>2.391022E-3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43528"/>
        <c:axId val="346443920"/>
      </c:scatterChart>
      <c:valAx>
        <c:axId val="346443528"/>
        <c:scaling>
          <c:orientation val="minMax"/>
          <c:max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3920"/>
        <c:crosses val="autoZero"/>
        <c:crossBetween val="midCat"/>
      </c:valAx>
      <c:valAx>
        <c:axId val="34644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Two Point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Berea_256!$G$5:$G$55</c:f>
              <c:numCache>
                <c:formatCode>General</c:formatCode>
                <c:ptCount val="51"/>
                <c:pt idx="0">
                  <c:v>0.19570000000000001</c:v>
                </c:pt>
                <c:pt idx="1">
                  <c:v>0.1636</c:v>
                </c:pt>
                <c:pt idx="2">
                  <c:v>0.13539999999999999</c:v>
                </c:pt>
                <c:pt idx="3">
                  <c:v>0.1133</c:v>
                </c:pt>
                <c:pt idx="4">
                  <c:v>9.6409999999999996E-2</c:v>
                </c:pt>
                <c:pt idx="5">
                  <c:v>8.3330000000000001E-2</c:v>
                </c:pt>
                <c:pt idx="6">
                  <c:v>7.3099999999999998E-2</c:v>
                </c:pt>
                <c:pt idx="7">
                  <c:v>6.5089999999999995E-2</c:v>
                </c:pt>
                <c:pt idx="8">
                  <c:v>5.885E-2</c:v>
                </c:pt>
                <c:pt idx="9">
                  <c:v>5.398E-2</c:v>
                </c:pt>
                <c:pt idx="10">
                  <c:v>5.024E-2</c:v>
                </c:pt>
                <c:pt idx="11">
                  <c:v>4.7419999999999997E-2</c:v>
                </c:pt>
                <c:pt idx="12">
                  <c:v>4.5289999999999997E-2</c:v>
                </c:pt>
                <c:pt idx="13">
                  <c:v>4.3740000000000001E-2</c:v>
                </c:pt>
                <c:pt idx="14">
                  <c:v>4.2610000000000002E-2</c:v>
                </c:pt>
                <c:pt idx="15">
                  <c:v>4.181E-2</c:v>
                </c:pt>
                <c:pt idx="16">
                  <c:v>4.1259999999999998E-2</c:v>
                </c:pt>
                <c:pt idx="17">
                  <c:v>4.0890000000000003E-2</c:v>
                </c:pt>
                <c:pt idx="18">
                  <c:v>4.0660000000000002E-2</c:v>
                </c:pt>
                <c:pt idx="19">
                  <c:v>4.0529999999999997E-2</c:v>
                </c:pt>
                <c:pt idx="20">
                  <c:v>4.0419999999999998E-2</c:v>
                </c:pt>
                <c:pt idx="21">
                  <c:v>4.0289999999999999E-2</c:v>
                </c:pt>
                <c:pt idx="22">
                  <c:v>4.0140000000000002E-2</c:v>
                </c:pt>
                <c:pt idx="23">
                  <c:v>3.9980000000000002E-2</c:v>
                </c:pt>
                <c:pt idx="24">
                  <c:v>3.9800000000000002E-2</c:v>
                </c:pt>
                <c:pt idx="25">
                  <c:v>3.9579999999999997E-2</c:v>
                </c:pt>
                <c:pt idx="26">
                  <c:v>3.9359999999999999E-2</c:v>
                </c:pt>
                <c:pt idx="27">
                  <c:v>3.916E-2</c:v>
                </c:pt>
                <c:pt idx="28">
                  <c:v>3.9010000000000003E-2</c:v>
                </c:pt>
                <c:pt idx="29">
                  <c:v>3.8929999999999999E-2</c:v>
                </c:pt>
                <c:pt idx="30">
                  <c:v>3.891E-2</c:v>
                </c:pt>
                <c:pt idx="31">
                  <c:v>3.8879999999999998E-2</c:v>
                </c:pt>
                <c:pt idx="32">
                  <c:v>3.8760000000000003E-2</c:v>
                </c:pt>
                <c:pt idx="33">
                  <c:v>3.8649999999999997E-2</c:v>
                </c:pt>
                <c:pt idx="34">
                  <c:v>3.8589999999999999E-2</c:v>
                </c:pt>
                <c:pt idx="35">
                  <c:v>3.8589999999999999E-2</c:v>
                </c:pt>
                <c:pt idx="36">
                  <c:v>3.8589999999999999E-2</c:v>
                </c:pt>
                <c:pt idx="37">
                  <c:v>3.8640000000000001E-2</c:v>
                </c:pt>
                <c:pt idx="38">
                  <c:v>3.8739999999999997E-2</c:v>
                </c:pt>
                <c:pt idx="39">
                  <c:v>3.8859999999999999E-2</c:v>
                </c:pt>
                <c:pt idx="40">
                  <c:v>3.8949999999999999E-2</c:v>
                </c:pt>
                <c:pt idx="41">
                  <c:v>3.9010000000000003E-2</c:v>
                </c:pt>
                <c:pt idx="42">
                  <c:v>3.9039999999999998E-2</c:v>
                </c:pt>
                <c:pt idx="43">
                  <c:v>3.9030000000000002E-2</c:v>
                </c:pt>
                <c:pt idx="44">
                  <c:v>3.8949999999999999E-2</c:v>
                </c:pt>
                <c:pt idx="45">
                  <c:v>3.8800000000000001E-2</c:v>
                </c:pt>
                <c:pt idx="46">
                  <c:v>3.8640000000000001E-2</c:v>
                </c:pt>
                <c:pt idx="47">
                  <c:v>3.8469999999999997E-2</c:v>
                </c:pt>
                <c:pt idx="48">
                  <c:v>3.8330000000000003E-2</c:v>
                </c:pt>
                <c:pt idx="49">
                  <c:v>3.8199999999999998E-2</c:v>
                </c:pt>
                <c:pt idx="50">
                  <c:v>3.8129999999999997E-2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Berea_256!$J$1</c:f>
              <c:strCache>
                <c:ptCount val="1"/>
                <c:pt idx="0">
                  <c:v>4442poro206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Berea_256!$J$5:$J$55</c:f>
              <c:numCache>
                <c:formatCode>General</c:formatCode>
                <c:ptCount val="51"/>
                <c:pt idx="0">
                  <c:v>0.20630000000000001</c:v>
                </c:pt>
                <c:pt idx="1">
                  <c:v>0.1782</c:v>
                </c:pt>
                <c:pt idx="2">
                  <c:v>0.15279999999999999</c:v>
                </c:pt>
                <c:pt idx="3">
                  <c:v>0.13120000000000001</c:v>
                </c:pt>
                <c:pt idx="4">
                  <c:v>0.1137</c:v>
                </c:pt>
                <c:pt idx="5">
                  <c:v>0.1002</c:v>
                </c:pt>
                <c:pt idx="6">
                  <c:v>8.9760000000000006E-2</c:v>
                </c:pt>
                <c:pt idx="7">
                  <c:v>8.1470000000000001E-2</c:v>
                </c:pt>
                <c:pt idx="8">
                  <c:v>7.4679999999999996E-2</c:v>
                </c:pt>
                <c:pt idx="9">
                  <c:v>6.8940000000000001E-2</c:v>
                </c:pt>
                <c:pt idx="10">
                  <c:v>6.4000000000000001E-2</c:v>
                </c:pt>
                <c:pt idx="11">
                  <c:v>5.9749999999999998E-2</c:v>
                </c:pt>
                <c:pt idx="12">
                  <c:v>5.6140000000000002E-2</c:v>
                </c:pt>
                <c:pt idx="13">
                  <c:v>5.3120000000000001E-2</c:v>
                </c:pt>
                <c:pt idx="14">
                  <c:v>5.0630000000000001E-2</c:v>
                </c:pt>
                <c:pt idx="15">
                  <c:v>4.8660000000000002E-2</c:v>
                </c:pt>
                <c:pt idx="16">
                  <c:v>4.7129999999999998E-2</c:v>
                </c:pt>
                <c:pt idx="17">
                  <c:v>4.6019999999999998E-2</c:v>
                </c:pt>
                <c:pt idx="18">
                  <c:v>4.53E-2</c:v>
                </c:pt>
                <c:pt idx="19">
                  <c:v>4.4889999999999999E-2</c:v>
                </c:pt>
                <c:pt idx="20">
                  <c:v>4.471E-2</c:v>
                </c:pt>
                <c:pt idx="21">
                  <c:v>4.4630000000000003E-2</c:v>
                </c:pt>
                <c:pt idx="22">
                  <c:v>4.4569999999999999E-2</c:v>
                </c:pt>
                <c:pt idx="23">
                  <c:v>4.4519999999999997E-2</c:v>
                </c:pt>
                <c:pt idx="24">
                  <c:v>4.444E-2</c:v>
                </c:pt>
                <c:pt idx="25">
                  <c:v>4.4310000000000002E-2</c:v>
                </c:pt>
                <c:pt idx="26">
                  <c:v>4.4089999999999997E-2</c:v>
                </c:pt>
                <c:pt idx="27">
                  <c:v>4.3819999999999998E-2</c:v>
                </c:pt>
                <c:pt idx="28">
                  <c:v>4.3549999999999998E-2</c:v>
                </c:pt>
                <c:pt idx="29">
                  <c:v>4.3249999999999997E-2</c:v>
                </c:pt>
                <c:pt idx="30">
                  <c:v>4.2959999999999998E-2</c:v>
                </c:pt>
                <c:pt idx="31">
                  <c:v>4.2700000000000002E-2</c:v>
                </c:pt>
                <c:pt idx="32">
                  <c:v>4.249E-2</c:v>
                </c:pt>
                <c:pt idx="33">
                  <c:v>4.2320000000000003E-2</c:v>
                </c:pt>
                <c:pt idx="34">
                  <c:v>4.2220000000000001E-2</c:v>
                </c:pt>
                <c:pt idx="35">
                  <c:v>4.2169999999999999E-2</c:v>
                </c:pt>
                <c:pt idx="36">
                  <c:v>4.2169999999999999E-2</c:v>
                </c:pt>
                <c:pt idx="37">
                  <c:v>4.2180000000000002E-2</c:v>
                </c:pt>
                <c:pt idx="38">
                  <c:v>4.2220000000000001E-2</c:v>
                </c:pt>
                <c:pt idx="39">
                  <c:v>4.2250000000000003E-2</c:v>
                </c:pt>
                <c:pt idx="40">
                  <c:v>4.2270000000000002E-2</c:v>
                </c:pt>
                <c:pt idx="41">
                  <c:v>4.2299999999999997E-2</c:v>
                </c:pt>
                <c:pt idx="42">
                  <c:v>4.2369999999999998E-2</c:v>
                </c:pt>
                <c:pt idx="43">
                  <c:v>4.2450000000000002E-2</c:v>
                </c:pt>
                <c:pt idx="44">
                  <c:v>4.2540000000000001E-2</c:v>
                </c:pt>
                <c:pt idx="45">
                  <c:v>4.2599999999999999E-2</c:v>
                </c:pt>
                <c:pt idx="46">
                  <c:v>4.2630000000000001E-2</c:v>
                </c:pt>
                <c:pt idx="47">
                  <c:v>4.2619999999999998E-2</c:v>
                </c:pt>
                <c:pt idx="48">
                  <c:v>4.2590000000000003E-2</c:v>
                </c:pt>
                <c:pt idx="49">
                  <c:v>4.2500000000000003E-2</c:v>
                </c:pt>
                <c:pt idx="50">
                  <c:v>4.231E-2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44704"/>
        <c:axId val="346445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Berea_256!$M$1</c15:sqref>
                        </c15:formulaRef>
                      </c:ext>
                    </c:extLst>
                    <c:strCache>
                      <c:ptCount val="1"/>
                      <c:pt idx="0">
                        <c:v>4432poro200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Berea_256!$F$5:$F$55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Berea_256!$M$5:$M$55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0.2006</c:v>
                      </c:pt>
                      <c:pt idx="1">
                        <c:v>0.17499999999999999</c:v>
                      </c:pt>
                      <c:pt idx="2">
                        <c:v>0.15179999999999999</c:v>
                      </c:pt>
                      <c:pt idx="3">
                        <c:v>0.13170000000000001</c:v>
                      </c:pt>
                      <c:pt idx="4">
                        <c:v>0.1149</c:v>
                      </c:pt>
                      <c:pt idx="5">
                        <c:v>0.1013</c:v>
                      </c:pt>
                      <c:pt idx="6">
                        <c:v>9.0120000000000006E-2</c:v>
                      </c:pt>
                      <c:pt idx="7">
                        <c:v>8.0759999999999998E-2</c:v>
                      </c:pt>
                      <c:pt idx="8">
                        <c:v>7.288E-2</c:v>
                      </c:pt>
                      <c:pt idx="9">
                        <c:v>6.6259999999999999E-2</c:v>
                      </c:pt>
                      <c:pt idx="10">
                        <c:v>6.0729999999999999E-2</c:v>
                      </c:pt>
                      <c:pt idx="11">
                        <c:v>5.6090000000000001E-2</c:v>
                      </c:pt>
                      <c:pt idx="12">
                        <c:v>5.2249999999999998E-2</c:v>
                      </c:pt>
                      <c:pt idx="13">
                        <c:v>4.9099999999999998E-2</c:v>
                      </c:pt>
                      <c:pt idx="14">
                        <c:v>4.657E-2</c:v>
                      </c:pt>
                      <c:pt idx="15">
                        <c:v>4.4549999999999999E-2</c:v>
                      </c:pt>
                      <c:pt idx="16">
                        <c:v>4.301E-2</c:v>
                      </c:pt>
                      <c:pt idx="17">
                        <c:v>4.19E-2</c:v>
                      </c:pt>
                      <c:pt idx="18">
                        <c:v>4.1169999999999998E-2</c:v>
                      </c:pt>
                      <c:pt idx="19">
                        <c:v>4.0759999999999998E-2</c:v>
                      </c:pt>
                      <c:pt idx="20">
                        <c:v>4.061E-2</c:v>
                      </c:pt>
                      <c:pt idx="21">
                        <c:v>4.0689999999999997E-2</c:v>
                      </c:pt>
                      <c:pt idx="22">
                        <c:v>4.0930000000000001E-2</c:v>
                      </c:pt>
                      <c:pt idx="23">
                        <c:v>4.1279999999999997E-2</c:v>
                      </c:pt>
                      <c:pt idx="24">
                        <c:v>4.1700000000000001E-2</c:v>
                      </c:pt>
                      <c:pt idx="25">
                        <c:v>4.2119999999999998E-2</c:v>
                      </c:pt>
                      <c:pt idx="26">
                        <c:v>4.2529999999999998E-2</c:v>
                      </c:pt>
                      <c:pt idx="27">
                        <c:v>4.2849999999999999E-2</c:v>
                      </c:pt>
                      <c:pt idx="28">
                        <c:v>4.3110000000000002E-2</c:v>
                      </c:pt>
                      <c:pt idx="29">
                        <c:v>4.3270000000000003E-2</c:v>
                      </c:pt>
                      <c:pt idx="30">
                        <c:v>4.3310000000000001E-2</c:v>
                      </c:pt>
                      <c:pt idx="31">
                        <c:v>4.3249999999999997E-2</c:v>
                      </c:pt>
                      <c:pt idx="32">
                        <c:v>4.3110000000000002E-2</c:v>
                      </c:pt>
                      <c:pt idx="33">
                        <c:v>4.2880000000000001E-2</c:v>
                      </c:pt>
                      <c:pt idx="34">
                        <c:v>4.2610000000000002E-2</c:v>
                      </c:pt>
                      <c:pt idx="35">
                        <c:v>4.2299999999999997E-2</c:v>
                      </c:pt>
                      <c:pt idx="36">
                        <c:v>4.199E-2</c:v>
                      </c:pt>
                      <c:pt idx="37">
                        <c:v>4.1680000000000002E-2</c:v>
                      </c:pt>
                      <c:pt idx="38">
                        <c:v>4.1349999999999998E-2</c:v>
                      </c:pt>
                      <c:pt idx="39">
                        <c:v>4.1050000000000003E-2</c:v>
                      </c:pt>
                      <c:pt idx="40">
                        <c:v>4.0750000000000001E-2</c:v>
                      </c:pt>
                      <c:pt idx="41">
                        <c:v>4.0469999999999999E-2</c:v>
                      </c:pt>
                      <c:pt idx="42">
                        <c:v>4.0230000000000002E-2</c:v>
                      </c:pt>
                      <c:pt idx="43">
                        <c:v>4.0070000000000001E-2</c:v>
                      </c:pt>
                      <c:pt idx="44">
                        <c:v>3.9940000000000003E-2</c:v>
                      </c:pt>
                      <c:pt idx="45">
                        <c:v>3.984E-2</c:v>
                      </c:pt>
                      <c:pt idx="46">
                        <c:v>3.9780000000000003E-2</c:v>
                      </c:pt>
                      <c:pt idx="47">
                        <c:v>3.9759999999999997E-2</c:v>
                      </c:pt>
                      <c:pt idx="48">
                        <c:v>3.9719999999999998E-2</c:v>
                      </c:pt>
                      <c:pt idx="49">
                        <c:v>3.9649999999999998E-2</c:v>
                      </c:pt>
                      <c:pt idx="50">
                        <c:v>3.9579999999999997E-2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6444704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5096"/>
        <c:crosses val="autoZero"/>
        <c:crossBetween val="midCat"/>
      </c:valAx>
      <c:valAx>
        <c:axId val="346445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 point connectivity</a:t>
            </a:r>
            <a:r>
              <a:rPr lang="en-GB" baseline="0"/>
              <a:t> (Pore)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Berea_256!$F$1</c:f>
              <c:strCache>
                <c:ptCount val="1"/>
                <c:pt idx="0">
                  <c:v>CT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Berea_256!$H$5:$H$55</c:f>
              <c:numCache>
                <c:formatCode>General</c:formatCode>
                <c:ptCount val="51"/>
                <c:pt idx="0">
                  <c:v>0.19489999999999999</c:v>
                </c:pt>
                <c:pt idx="1">
                  <c:v>0.16300000000000001</c:v>
                </c:pt>
                <c:pt idx="2">
                  <c:v>0.1336</c:v>
                </c:pt>
                <c:pt idx="3">
                  <c:v>0.10929999999999999</c:v>
                </c:pt>
                <c:pt idx="4">
                  <c:v>8.9880000000000002E-2</c:v>
                </c:pt>
                <c:pt idx="5">
                  <c:v>7.4099999999999999E-2</c:v>
                </c:pt>
                <c:pt idx="6">
                  <c:v>6.1219999999999997E-2</c:v>
                </c:pt>
                <c:pt idx="7">
                  <c:v>5.0650000000000001E-2</c:v>
                </c:pt>
                <c:pt idx="8">
                  <c:v>4.197E-2</c:v>
                </c:pt>
                <c:pt idx="9">
                  <c:v>3.4810000000000001E-2</c:v>
                </c:pt>
                <c:pt idx="10">
                  <c:v>2.8899999999999999E-2</c:v>
                </c:pt>
                <c:pt idx="11">
                  <c:v>2.4029999999999999E-2</c:v>
                </c:pt>
                <c:pt idx="12">
                  <c:v>1.9980000000000001E-2</c:v>
                </c:pt>
                <c:pt idx="13">
                  <c:v>1.6629999999999999E-2</c:v>
                </c:pt>
                <c:pt idx="14">
                  <c:v>1.3849999999999999E-2</c:v>
                </c:pt>
                <c:pt idx="15">
                  <c:v>1.155E-2</c:v>
                </c:pt>
                <c:pt idx="16">
                  <c:v>9.6530000000000001E-3</c:v>
                </c:pt>
                <c:pt idx="17">
                  <c:v>8.0770000000000008E-3</c:v>
                </c:pt>
                <c:pt idx="18">
                  <c:v>6.77E-3</c:v>
                </c:pt>
                <c:pt idx="19">
                  <c:v>5.6909999999999999E-3</c:v>
                </c:pt>
                <c:pt idx="20">
                  <c:v>4.7889999999999999E-3</c:v>
                </c:pt>
                <c:pt idx="21">
                  <c:v>4.0309999999999999E-3</c:v>
                </c:pt>
                <c:pt idx="22">
                  <c:v>3.3930000000000002E-3</c:v>
                </c:pt>
                <c:pt idx="23">
                  <c:v>2.8540000000000002E-3</c:v>
                </c:pt>
                <c:pt idx="24">
                  <c:v>2.4030000000000002E-3</c:v>
                </c:pt>
                <c:pt idx="25">
                  <c:v>2.0230000000000001E-3</c:v>
                </c:pt>
                <c:pt idx="26">
                  <c:v>1.712E-3</c:v>
                </c:pt>
                <c:pt idx="27">
                  <c:v>1.4530000000000001E-3</c:v>
                </c:pt>
                <c:pt idx="28">
                  <c:v>1.238E-3</c:v>
                </c:pt>
                <c:pt idx="29">
                  <c:v>1.057E-3</c:v>
                </c:pt>
                <c:pt idx="30">
                  <c:v>9.0410000000000002E-4</c:v>
                </c:pt>
                <c:pt idx="31">
                  <c:v>7.7430000000000001E-4</c:v>
                </c:pt>
                <c:pt idx="32">
                  <c:v>6.6430000000000005E-4</c:v>
                </c:pt>
                <c:pt idx="33">
                  <c:v>5.7109999999999995E-4</c:v>
                </c:pt>
                <c:pt idx="34">
                  <c:v>4.9120000000000001E-4</c:v>
                </c:pt>
                <c:pt idx="35">
                  <c:v>4.2230000000000002E-4</c:v>
                </c:pt>
                <c:pt idx="36">
                  <c:v>3.636E-4</c:v>
                </c:pt>
                <c:pt idx="37">
                  <c:v>3.1389999999999999E-4</c:v>
                </c:pt>
                <c:pt idx="38">
                  <c:v>2.7169999999999999E-4</c:v>
                </c:pt>
                <c:pt idx="39">
                  <c:v>2.3599999999999999E-4</c:v>
                </c:pt>
                <c:pt idx="40">
                  <c:v>2.0489999999999999E-4</c:v>
                </c:pt>
                <c:pt idx="41">
                  <c:v>1.7770000000000001E-4</c:v>
                </c:pt>
                <c:pt idx="42">
                  <c:v>1.548E-4</c:v>
                </c:pt>
                <c:pt idx="43">
                  <c:v>1.349E-4</c:v>
                </c:pt>
                <c:pt idx="44">
                  <c:v>1.182E-4</c:v>
                </c:pt>
                <c:pt idx="45">
                  <c:v>1.033E-4</c:v>
                </c:pt>
                <c:pt idx="46" formatCode="0.00E+00">
                  <c:v>9.0119999999999998E-5</c:v>
                </c:pt>
                <c:pt idx="47" formatCode="0.00E+00">
                  <c:v>7.8380000000000005E-5</c:v>
                </c:pt>
                <c:pt idx="48" formatCode="0.00E+00">
                  <c:v>6.7349999999999997E-5</c:v>
                </c:pt>
                <c:pt idx="49" formatCode="0.00E+00">
                  <c:v>5.728E-5</c:v>
                </c:pt>
                <c:pt idx="50" formatCode="0.00E+00">
                  <c:v>4.8699999999999998E-5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Berea_256!$J$1</c:f>
              <c:strCache>
                <c:ptCount val="1"/>
                <c:pt idx="0">
                  <c:v>4442poro206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Berea_256!$K$5:$K$55</c:f>
              <c:numCache>
                <c:formatCode>General</c:formatCode>
                <c:ptCount val="51"/>
                <c:pt idx="0">
                  <c:v>0.20549999999999999</c:v>
                </c:pt>
                <c:pt idx="1">
                  <c:v>0.17749999999999999</c:v>
                </c:pt>
                <c:pt idx="2">
                  <c:v>0.1507</c:v>
                </c:pt>
                <c:pt idx="3">
                  <c:v>0.12659999999999999</c:v>
                </c:pt>
                <c:pt idx="4">
                  <c:v>0.10589999999999999</c:v>
                </c:pt>
                <c:pt idx="5">
                  <c:v>8.8749999999999996E-2</c:v>
                </c:pt>
                <c:pt idx="6">
                  <c:v>7.4999999999999997E-2</c:v>
                </c:pt>
                <c:pt idx="7">
                  <c:v>6.3920000000000005E-2</c:v>
                </c:pt>
                <c:pt idx="8">
                  <c:v>5.4870000000000002E-2</c:v>
                </c:pt>
                <c:pt idx="9">
                  <c:v>4.7370000000000002E-2</c:v>
                </c:pt>
                <c:pt idx="10">
                  <c:v>4.1090000000000002E-2</c:v>
                </c:pt>
                <c:pt idx="11">
                  <c:v>3.576E-2</c:v>
                </c:pt>
                <c:pt idx="12">
                  <c:v>3.1220000000000001E-2</c:v>
                </c:pt>
                <c:pt idx="13">
                  <c:v>2.7320000000000001E-2</c:v>
                </c:pt>
                <c:pt idx="14">
                  <c:v>2.3910000000000001E-2</c:v>
                </c:pt>
                <c:pt idx="15">
                  <c:v>2.095E-2</c:v>
                </c:pt>
                <c:pt idx="16">
                  <c:v>1.8339999999999999E-2</c:v>
                </c:pt>
                <c:pt idx="17">
                  <c:v>1.6060000000000001E-2</c:v>
                </c:pt>
                <c:pt idx="18">
                  <c:v>1.405E-2</c:v>
                </c:pt>
                <c:pt idx="19">
                  <c:v>1.227E-2</c:v>
                </c:pt>
                <c:pt idx="20">
                  <c:v>1.068E-2</c:v>
                </c:pt>
                <c:pt idx="21">
                  <c:v>9.2829999999999996E-3</c:v>
                </c:pt>
                <c:pt idx="22">
                  <c:v>8.0429999999999998E-3</c:v>
                </c:pt>
                <c:pt idx="23">
                  <c:v>6.9540000000000001E-3</c:v>
                </c:pt>
                <c:pt idx="24">
                  <c:v>6.0010000000000003E-3</c:v>
                </c:pt>
                <c:pt idx="25">
                  <c:v>5.1710000000000002E-3</c:v>
                </c:pt>
                <c:pt idx="26">
                  <c:v>4.4530000000000004E-3</c:v>
                </c:pt>
                <c:pt idx="27">
                  <c:v>3.8340000000000002E-3</c:v>
                </c:pt>
                <c:pt idx="28">
                  <c:v>3.3029999999999999E-3</c:v>
                </c:pt>
                <c:pt idx="29">
                  <c:v>2.8479999999999998E-3</c:v>
                </c:pt>
                <c:pt idx="30">
                  <c:v>2.4580000000000001E-3</c:v>
                </c:pt>
                <c:pt idx="31">
                  <c:v>2.124E-3</c:v>
                </c:pt>
                <c:pt idx="32">
                  <c:v>1.838E-3</c:v>
                </c:pt>
                <c:pt idx="33">
                  <c:v>1.5900000000000001E-3</c:v>
                </c:pt>
                <c:pt idx="34">
                  <c:v>1.374E-3</c:v>
                </c:pt>
                <c:pt idx="35">
                  <c:v>1.1839999999999999E-3</c:v>
                </c:pt>
                <c:pt idx="36">
                  <c:v>1.021E-3</c:v>
                </c:pt>
                <c:pt idx="37">
                  <c:v>8.811E-4</c:v>
                </c:pt>
                <c:pt idx="38">
                  <c:v>7.6230000000000004E-4</c:v>
                </c:pt>
                <c:pt idx="39">
                  <c:v>6.579E-4</c:v>
                </c:pt>
                <c:pt idx="40">
                  <c:v>5.6769999999999998E-4</c:v>
                </c:pt>
                <c:pt idx="41">
                  <c:v>4.9120000000000001E-4</c:v>
                </c:pt>
                <c:pt idx="42">
                  <c:v>4.2549999999999999E-4</c:v>
                </c:pt>
                <c:pt idx="43">
                  <c:v>3.679E-4</c:v>
                </c:pt>
                <c:pt idx="44">
                  <c:v>3.1720000000000001E-4</c:v>
                </c:pt>
                <c:pt idx="45">
                  <c:v>2.7349999999999998E-4</c:v>
                </c:pt>
                <c:pt idx="46">
                  <c:v>2.3709999999999999E-4</c:v>
                </c:pt>
                <c:pt idx="47">
                  <c:v>2.064E-4</c:v>
                </c:pt>
                <c:pt idx="48">
                  <c:v>1.805E-4</c:v>
                </c:pt>
                <c:pt idx="49">
                  <c:v>1.5870000000000001E-4</c:v>
                </c:pt>
                <c:pt idx="50">
                  <c:v>1.393E-4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45880"/>
        <c:axId val="346446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Berea_256!$M$1</c15:sqref>
                        </c15:formulaRef>
                      </c:ext>
                    </c:extLst>
                    <c:strCache>
                      <c:ptCount val="1"/>
                      <c:pt idx="0">
                        <c:v>4432poro200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Berea_256!$F$5:$F$55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Berea_256!$N$5:$N$55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0.19989999999999999</c:v>
                      </c:pt>
                      <c:pt idx="1">
                        <c:v>0.17430000000000001</c:v>
                      </c:pt>
                      <c:pt idx="2">
                        <c:v>0.14979999999999999</c:v>
                      </c:pt>
                      <c:pt idx="3">
                        <c:v>0.1278</c:v>
                      </c:pt>
                      <c:pt idx="4">
                        <c:v>0.10879999999999999</c:v>
                      </c:pt>
                      <c:pt idx="5">
                        <c:v>9.2799999999999994E-2</c:v>
                      </c:pt>
                      <c:pt idx="6">
                        <c:v>7.9450000000000007E-2</c:v>
                      </c:pt>
                      <c:pt idx="7">
                        <c:v>6.8220000000000003E-2</c:v>
                      </c:pt>
                      <c:pt idx="8">
                        <c:v>5.8740000000000001E-2</c:v>
                      </c:pt>
                      <c:pt idx="9">
                        <c:v>5.0700000000000002E-2</c:v>
                      </c:pt>
                      <c:pt idx="10">
                        <c:v>4.3839999999999997E-2</c:v>
                      </c:pt>
                      <c:pt idx="11">
                        <c:v>3.7940000000000002E-2</c:v>
                      </c:pt>
                      <c:pt idx="12">
                        <c:v>3.2849999999999997E-2</c:v>
                      </c:pt>
                      <c:pt idx="13">
                        <c:v>2.845E-2</c:v>
                      </c:pt>
                      <c:pt idx="14">
                        <c:v>2.4639999999999999E-2</c:v>
                      </c:pt>
                      <c:pt idx="15">
                        <c:v>2.1329999999999998E-2</c:v>
                      </c:pt>
                      <c:pt idx="16">
                        <c:v>1.8460000000000001E-2</c:v>
                      </c:pt>
                      <c:pt idx="17">
                        <c:v>1.5959999999999998E-2</c:v>
                      </c:pt>
                      <c:pt idx="18">
                        <c:v>1.379E-2</c:v>
                      </c:pt>
                      <c:pt idx="19">
                        <c:v>1.191E-2</c:v>
                      </c:pt>
                      <c:pt idx="20">
                        <c:v>1.026E-2</c:v>
                      </c:pt>
                      <c:pt idx="21">
                        <c:v>8.8369999999999994E-3</c:v>
                      </c:pt>
                      <c:pt idx="22">
                        <c:v>7.5979999999999997E-3</c:v>
                      </c:pt>
                      <c:pt idx="23">
                        <c:v>6.5230000000000002E-3</c:v>
                      </c:pt>
                      <c:pt idx="24">
                        <c:v>5.5950000000000001E-3</c:v>
                      </c:pt>
                      <c:pt idx="25">
                        <c:v>4.7959999999999999E-3</c:v>
                      </c:pt>
                      <c:pt idx="26">
                        <c:v>4.1149999999999997E-3</c:v>
                      </c:pt>
                      <c:pt idx="27">
                        <c:v>3.5360000000000001E-3</c:v>
                      </c:pt>
                      <c:pt idx="28">
                        <c:v>3.0439999999999998E-3</c:v>
                      </c:pt>
                      <c:pt idx="29">
                        <c:v>2.6229999999999999E-3</c:v>
                      </c:pt>
                      <c:pt idx="30">
                        <c:v>2.2669999999999999E-3</c:v>
                      </c:pt>
                      <c:pt idx="31">
                        <c:v>1.9610000000000001E-3</c:v>
                      </c:pt>
                      <c:pt idx="32">
                        <c:v>1.6980000000000001E-3</c:v>
                      </c:pt>
                      <c:pt idx="33">
                        <c:v>1.475E-3</c:v>
                      </c:pt>
                      <c:pt idx="34">
                        <c:v>1.2819999999999999E-3</c:v>
                      </c:pt>
                      <c:pt idx="35">
                        <c:v>1.116E-3</c:v>
                      </c:pt>
                      <c:pt idx="36">
                        <c:v>9.7059999999999996E-4</c:v>
                      </c:pt>
                      <c:pt idx="37">
                        <c:v>8.4460000000000004E-4</c:v>
                      </c:pt>
                      <c:pt idx="38">
                        <c:v>7.3649999999999996E-4</c:v>
                      </c:pt>
                      <c:pt idx="39">
                        <c:v>6.4389999999999998E-4</c:v>
                      </c:pt>
                      <c:pt idx="40">
                        <c:v>5.641E-4</c:v>
                      </c:pt>
                      <c:pt idx="41">
                        <c:v>4.9390000000000002E-4</c:v>
                      </c:pt>
                      <c:pt idx="42">
                        <c:v>4.3189999999999998E-4</c:v>
                      </c:pt>
                      <c:pt idx="43">
                        <c:v>3.768E-4</c:v>
                      </c:pt>
                      <c:pt idx="44">
                        <c:v>3.28E-4</c:v>
                      </c:pt>
                      <c:pt idx="45">
                        <c:v>2.8459999999999998E-4</c:v>
                      </c:pt>
                      <c:pt idx="46">
                        <c:v>2.4600000000000002E-4</c:v>
                      </c:pt>
                      <c:pt idx="47">
                        <c:v>2.128E-4</c:v>
                      </c:pt>
                      <c:pt idx="48">
                        <c:v>1.8569999999999999E-4</c:v>
                      </c:pt>
                      <c:pt idx="49">
                        <c:v>1.63E-4</c:v>
                      </c:pt>
                      <c:pt idx="50">
                        <c:v>1.437E-4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6445880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6272"/>
        <c:crosses val="autoZero"/>
        <c:crossBetween val="midCat"/>
      </c:valAx>
      <c:valAx>
        <c:axId val="34644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</a:t>
            </a:r>
            <a:r>
              <a:rPr lang="en-GB" baseline="0"/>
              <a:t> point connectivity (Solid)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Berea_256!$F$1</c:f>
              <c:strCache>
                <c:ptCount val="1"/>
                <c:pt idx="0">
                  <c:v>CT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Berea_256!$I$5:$I$55</c:f>
              <c:numCache>
                <c:formatCode>General</c:formatCode>
                <c:ptCount val="51"/>
                <c:pt idx="0">
                  <c:v>0.80120000000000002</c:v>
                </c:pt>
                <c:pt idx="1">
                  <c:v>0.76910000000000001</c:v>
                </c:pt>
                <c:pt idx="2">
                  <c:v>0.7349</c:v>
                </c:pt>
                <c:pt idx="3">
                  <c:v>0.70209999999999995</c:v>
                </c:pt>
                <c:pt idx="4">
                  <c:v>0.67069999999999996</c:v>
                </c:pt>
                <c:pt idx="5">
                  <c:v>0.64039999999999997</c:v>
                </c:pt>
                <c:pt idx="6">
                  <c:v>0.61119999999999997</c:v>
                </c:pt>
                <c:pt idx="7">
                  <c:v>0.58320000000000005</c:v>
                </c:pt>
                <c:pt idx="8">
                  <c:v>0.55630000000000002</c:v>
                </c:pt>
                <c:pt idx="9">
                  <c:v>0.53049999999999997</c:v>
                </c:pt>
                <c:pt idx="10">
                  <c:v>0.50580000000000003</c:v>
                </c:pt>
                <c:pt idx="11">
                  <c:v>0.48209999999999997</c:v>
                </c:pt>
                <c:pt idx="12">
                  <c:v>0.45950000000000002</c:v>
                </c:pt>
                <c:pt idx="13">
                  <c:v>0.43790000000000001</c:v>
                </c:pt>
                <c:pt idx="14">
                  <c:v>0.41739999999999999</c:v>
                </c:pt>
                <c:pt idx="15">
                  <c:v>0.39779999999999999</c:v>
                </c:pt>
                <c:pt idx="16">
                  <c:v>0.37919999999999998</c:v>
                </c:pt>
                <c:pt idx="17">
                  <c:v>0.36149999999999999</c:v>
                </c:pt>
                <c:pt idx="18">
                  <c:v>0.34470000000000001</c:v>
                </c:pt>
                <c:pt idx="19">
                  <c:v>0.32869999999999999</c:v>
                </c:pt>
                <c:pt idx="20">
                  <c:v>0.3135</c:v>
                </c:pt>
                <c:pt idx="21">
                  <c:v>0.29899999999999999</c:v>
                </c:pt>
                <c:pt idx="22">
                  <c:v>0.28520000000000001</c:v>
                </c:pt>
                <c:pt idx="23">
                  <c:v>0.27210000000000001</c:v>
                </c:pt>
                <c:pt idx="24">
                  <c:v>0.2596</c:v>
                </c:pt>
                <c:pt idx="25">
                  <c:v>0.2477</c:v>
                </c:pt>
                <c:pt idx="26">
                  <c:v>0.23630000000000001</c:v>
                </c:pt>
                <c:pt idx="27">
                  <c:v>0.22539999999999999</c:v>
                </c:pt>
                <c:pt idx="28">
                  <c:v>0.21510000000000001</c:v>
                </c:pt>
                <c:pt idx="29">
                  <c:v>0.20519999999999999</c:v>
                </c:pt>
                <c:pt idx="30">
                  <c:v>0.1958</c:v>
                </c:pt>
                <c:pt idx="31">
                  <c:v>0.18679999999999999</c:v>
                </c:pt>
                <c:pt idx="32">
                  <c:v>0.17829999999999999</c:v>
                </c:pt>
                <c:pt idx="33">
                  <c:v>0.1701</c:v>
                </c:pt>
                <c:pt idx="34">
                  <c:v>0.1623</c:v>
                </c:pt>
                <c:pt idx="35">
                  <c:v>0.15479999999999999</c:v>
                </c:pt>
                <c:pt idx="36">
                  <c:v>0.1477</c:v>
                </c:pt>
                <c:pt idx="37">
                  <c:v>0.1409</c:v>
                </c:pt>
                <c:pt idx="38">
                  <c:v>0.13439999999999999</c:v>
                </c:pt>
                <c:pt idx="39">
                  <c:v>0.12820000000000001</c:v>
                </c:pt>
                <c:pt idx="40">
                  <c:v>0.12230000000000001</c:v>
                </c:pt>
                <c:pt idx="41">
                  <c:v>0.1168</c:v>
                </c:pt>
                <c:pt idx="42">
                  <c:v>0.1114</c:v>
                </c:pt>
                <c:pt idx="43">
                  <c:v>0.10630000000000001</c:v>
                </c:pt>
                <c:pt idx="44">
                  <c:v>0.10150000000000001</c:v>
                </c:pt>
                <c:pt idx="45">
                  <c:v>9.6860000000000002E-2</c:v>
                </c:pt>
                <c:pt idx="46">
                  <c:v>9.2439999999999994E-2</c:v>
                </c:pt>
                <c:pt idx="47">
                  <c:v>8.8209999999999997E-2</c:v>
                </c:pt>
                <c:pt idx="48">
                  <c:v>8.4169999999999995E-2</c:v>
                </c:pt>
                <c:pt idx="49">
                  <c:v>8.0299999999999996E-2</c:v>
                </c:pt>
                <c:pt idx="50">
                  <c:v>7.6609999999999998E-2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Berea_256!$J$1</c:f>
              <c:strCache>
                <c:ptCount val="1"/>
                <c:pt idx="0">
                  <c:v>4442poro206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Berea_256!$L$5:$L$55</c:f>
              <c:numCache>
                <c:formatCode>General</c:formatCode>
                <c:ptCount val="51"/>
                <c:pt idx="0">
                  <c:v>0.79059999999999997</c:v>
                </c:pt>
                <c:pt idx="1">
                  <c:v>0.76280000000000003</c:v>
                </c:pt>
                <c:pt idx="2">
                  <c:v>0.7329</c:v>
                </c:pt>
                <c:pt idx="3">
                  <c:v>0.7046</c:v>
                </c:pt>
                <c:pt idx="4">
                  <c:v>0.67789999999999995</c:v>
                </c:pt>
                <c:pt idx="5">
                  <c:v>0.65239999999999998</c:v>
                </c:pt>
                <c:pt idx="6">
                  <c:v>0.62780000000000002</c:v>
                </c:pt>
                <c:pt idx="7">
                  <c:v>0.60370000000000001</c:v>
                </c:pt>
                <c:pt idx="8">
                  <c:v>0.58030000000000004</c:v>
                </c:pt>
                <c:pt idx="9">
                  <c:v>0.55730000000000002</c:v>
                </c:pt>
                <c:pt idx="10">
                  <c:v>0.53490000000000004</c:v>
                </c:pt>
                <c:pt idx="11">
                  <c:v>0.5131</c:v>
                </c:pt>
                <c:pt idx="12">
                  <c:v>0.49170000000000003</c:v>
                </c:pt>
                <c:pt idx="13">
                  <c:v>0.47089999999999999</c:v>
                </c:pt>
                <c:pt idx="14">
                  <c:v>0.45069999999999999</c:v>
                </c:pt>
                <c:pt idx="15">
                  <c:v>0.43109999999999998</c:v>
                </c:pt>
                <c:pt idx="16">
                  <c:v>0.41220000000000001</c:v>
                </c:pt>
                <c:pt idx="17">
                  <c:v>0.39400000000000002</c:v>
                </c:pt>
                <c:pt idx="18">
                  <c:v>0.3765</c:v>
                </c:pt>
                <c:pt idx="19">
                  <c:v>0.35980000000000001</c:v>
                </c:pt>
                <c:pt idx="20">
                  <c:v>0.34379999999999999</c:v>
                </c:pt>
                <c:pt idx="21">
                  <c:v>0.32869999999999999</c:v>
                </c:pt>
                <c:pt idx="22">
                  <c:v>0.31430000000000002</c:v>
                </c:pt>
                <c:pt idx="23">
                  <c:v>0.30059999999999998</c:v>
                </c:pt>
                <c:pt idx="24">
                  <c:v>0.28770000000000001</c:v>
                </c:pt>
                <c:pt idx="25">
                  <c:v>0.27529999999999999</c:v>
                </c:pt>
                <c:pt idx="26">
                  <c:v>0.2636</c:v>
                </c:pt>
                <c:pt idx="27">
                  <c:v>0.25240000000000001</c:v>
                </c:pt>
                <c:pt idx="28">
                  <c:v>0.2417</c:v>
                </c:pt>
                <c:pt idx="29">
                  <c:v>0.23150000000000001</c:v>
                </c:pt>
                <c:pt idx="30">
                  <c:v>0.22170000000000001</c:v>
                </c:pt>
                <c:pt idx="31">
                  <c:v>0.2122</c:v>
                </c:pt>
                <c:pt idx="32">
                  <c:v>0.20319999999999999</c:v>
                </c:pt>
                <c:pt idx="33">
                  <c:v>0.19450000000000001</c:v>
                </c:pt>
                <c:pt idx="34">
                  <c:v>0.1862</c:v>
                </c:pt>
                <c:pt idx="35">
                  <c:v>0.1782</c:v>
                </c:pt>
                <c:pt idx="36">
                  <c:v>0.17050000000000001</c:v>
                </c:pt>
                <c:pt idx="37">
                  <c:v>0.16320000000000001</c:v>
                </c:pt>
                <c:pt idx="38">
                  <c:v>0.15609999999999999</c:v>
                </c:pt>
                <c:pt idx="39">
                  <c:v>0.14929999999999999</c:v>
                </c:pt>
                <c:pt idx="40">
                  <c:v>0.1429</c:v>
                </c:pt>
                <c:pt idx="41">
                  <c:v>0.13669999999999999</c:v>
                </c:pt>
                <c:pt idx="42">
                  <c:v>0.1308</c:v>
                </c:pt>
                <c:pt idx="43">
                  <c:v>0.12509999999999999</c:v>
                </c:pt>
                <c:pt idx="44">
                  <c:v>0.1198</c:v>
                </c:pt>
                <c:pt idx="45">
                  <c:v>0.11459999999999999</c:v>
                </c:pt>
                <c:pt idx="46">
                  <c:v>0.10970000000000001</c:v>
                </c:pt>
                <c:pt idx="47">
                  <c:v>0.105</c:v>
                </c:pt>
                <c:pt idx="48">
                  <c:v>0.10050000000000001</c:v>
                </c:pt>
                <c:pt idx="49">
                  <c:v>9.622E-2</c:v>
                </c:pt>
                <c:pt idx="50">
                  <c:v>9.2119999999999994E-2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47056"/>
        <c:axId val="346447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Berea_256!$M$1</c15:sqref>
                        </c15:formulaRef>
                      </c:ext>
                    </c:extLst>
                    <c:strCache>
                      <c:ptCount val="1"/>
                      <c:pt idx="0">
                        <c:v>4432poro200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Berea_256!$F$5:$F$55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Berea_256!$O$5:$O$55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0.79620000000000002</c:v>
                      </c:pt>
                      <c:pt idx="1">
                        <c:v>0.77070000000000005</c:v>
                      </c:pt>
                      <c:pt idx="2">
                        <c:v>0.7429</c:v>
                      </c:pt>
                      <c:pt idx="3">
                        <c:v>0.71630000000000005</c:v>
                      </c:pt>
                      <c:pt idx="4">
                        <c:v>0.69069999999999998</c:v>
                      </c:pt>
                      <c:pt idx="5">
                        <c:v>0.66590000000000005</c:v>
                      </c:pt>
                      <c:pt idx="6">
                        <c:v>0.64190000000000003</c:v>
                      </c:pt>
                      <c:pt idx="7">
                        <c:v>0.61839999999999995</c:v>
                      </c:pt>
                      <c:pt idx="8">
                        <c:v>0.59540000000000004</c:v>
                      </c:pt>
                      <c:pt idx="9">
                        <c:v>0.57299999999999995</c:v>
                      </c:pt>
                      <c:pt idx="10">
                        <c:v>0.55110000000000003</c:v>
                      </c:pt>
                      <c:pt idx="11">
                        <c:v>0.52969999999999995</c:v>
                      </c:pt>
                      <c:pt idx="12">
                        <c:v>0.50870000000000004</c:v>
                      </c:pt>
                      <c:pt idx="13">
                        <c:v>0.48830000000000001</c:v>
                      </c:pt>
                      <c:pt idx="14">
                        <c:v>0.46839999999999998</c:v>
                      </c:pt>
                      <c:pt idx="15">
                        <c:v>0.4491</c:v>
                      </c:pt>
                      <c:pt idx="16">
                        <c:v>0.4304</c:v>
                      </c:pt>
                      <c:pt idx="17">
                        <c:v>0.4123</c:v>
                      </c:pt>
                      <c:pt idx="18">
                        <c:v>0.39479999999999998</c:v>
                      </c:pt>
                      <c:pt idx="19">
                        <c:v>0.378</c:v>
                      </c:pt>
                      <c:pt idx="20">
                        <c:v>0.3619</c:v>
                      </c:pt>
                      <c:pt idx="21">
                        <c:v>0.34660000000000002</c:v>
                      </c:pt>
                      <c:pt idx="22">
                        <c:v>0.33200000000000002</c:v>
                      </c:pt>
                      <c:pt idx="23">
                        <c:v>0.31809999999999999</c:v>
                      </c:pt>
                      <c:pt idx="24">
                        <c:v>0.3049</c:v>
                      </c:pt>
                      <c:pt idx="25">
                        <c:v>0.2923</c:v>
                      </c:pt>
                      <c:pt idx="26">
                        <c:v>0.28039999999999998</c:v>
                      </c:pt>
                      <c:pt idx="27">
                        <c:v>0.26910000000000001</c:v>
                      </c:pt>
                      <c:pt idx="28">
                        <c:v>0.25829999999999997</c:v>
                      </c:pt>
                      <c:pt idx="29">
                        <c:v>0.24790000000000001</c:v>
                      </c:pt>
                      <c:pt idx="30">
                        <c:v>0.23799999999999999</c:v>
                      </c:pt>
                      <c:pt idx="31">
                        <c:v>0.22839999999999999</c:v>
                      </c:pt>
                      <c:pt idx="32">
                        <c:v>0.21929999999999999</c:v>
                      </c:pt>
                      <c:pt idx="33">
                        <c:v>0.21049999999999999</c:v>
                      </c:pt>
                      <c:pt idx="34">
                        <c:v>0.20200000000000001</c:v>
                      </c:pt>
                      <c:pt idx="35">
                        <c:v>0.19389999999999999</c:v>
                      </c:pt>
                      <c:pt idx="36">
                        <c:v>0.186</c:v>
                      </c:pt>
                      <c:pt idx="37">
                        <c:v>0.17849999999999999</c:v>
                      </c:pt>
                      <c:pt idx="38">
                        <c:v>0.17119999999999999</c:v>
                      </c:pt>
                      <c:pt idx="39">
                        <c:v>0.16420000000000001</c:v>
                      </c:pt>
                      <c:pt idx="40">
                        <c:v>0.1575</c:v>
                      </c:pt>
                      <c:pt idx="41">
                        <c:v>0.15110000000000001</c:v>
                      </c:pt>
                      <c:pt idx="42">
                        <c:v>0.1449</c:v>
                      </c:pt>
                      <c:pt idx="43">
                        <c:v>0.13900000000000001</c:v>
                      </c:pt>
                      <c:pt idx="44">
                        <c:v>0.1333</c:v>
                      </c:pt>
                      <c:pt idx="45">
                        <c:v>0.1278</c:v>
                      </c:pt>
                      <c:pt idx="46">
                        <c:v>0.1225</c:v>
                      </c:pt>
                      <c:pt idx="47">
                        <c:v>0.11749999999999999</c:v>
                      </c:pt>
                      <c:pt idx="48">
                        <c:v>0.11260000000000001</c:v>
                      </c:pt>
                      <c:pt idx="49">
                        <c:v>0.108</c:v>
                      </c:pt>
                      <c:pt idx="50">
                        <c:v>0.10349999999999999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6447056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7448"/>
        <c:crosses val="autoZero"/>
        <c:crossBetween val="midCat"/>
      </c:valAx>
      <c:valAx>
        <c:axId val="346447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Pore</a:t>
            </a:r>
            <a:r>
              <a:rPr lang="en-GB" baseline="0"/>
              <a:t> Size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Berea_256!$F$62:$F$70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xVal>
          <c:yVal>
            <c:numRef>
              <c:f>Berea_256!$G$62:$G$70</c:f>
              <c:numCache>
                <c:formatCode>General</c:formatCode>
                <c:ptCount val="9"/>
                <c:pt idx="0">
                  <c:v>2.4019559999999999E-2</c:v>
                </c:pt>
                <c:pt idx="1">
                  <c:v>0.2001146</c:v>
                </c:pt>
                <c:pt idx="2">
                  <c:v>0.3697474</c:v>
                </c:pt>
                <c:pt idx="3">
                  <c:v>0.1941679</c:v>
                </c:pt>
                <c:pt idx="4">
                  <c:v>0.1388952</c:v>
                </c:pt>
                <c:pt idx="5">
                  <c:v>4.2605320000000002E-2</c:v>
                </c:pt>
                <c:pt idx="6">
                  <c:v>2.0715419999999998E-2</c:v>
                </c:pt>
                <c:pt idx="7">
                  <c:v>7.011237E-3</c:v>
                </c:pt>
                <c:pt idx="8">
                  <c:v>2.7232929999999999E-3</c:v>
                </c:pt>
              </c:numCache>
            </c:numRef>
          </c:yVal>
          <c:smooth val="0"/>
        </c:ser>
        <c:ser>
          <c:idx val="2"/>
          <c:order val="1"/>
          <c:tx>
            <c:v>Berea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Berea_256!$K$62:$K$70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xVal>
          <c:yVal>
            <c:numRef>
              <c:f>Berea_256!$L$62:$L$70</c:f>
              <c:numCache>
                <c:formatCode>General</c:formatCode>
                <c:ptCount val="9"/>
                <c:pt idx="0">
                  <c:v>1.1934780000000001E-2</c:v>
                </c:pt>
                <c:pt idx="1">
                  <c:v>0.1243636</c:v>
                </c:pt>
                <c:pt idx="2">
                  <c:v>0.4514899</c:v>
                </c:pt>
                <c:pt idx="3">
                  <c:v>0.2436875</c:v>
                </c:pt>
                <c:pt idx="4">
                  <c:v>0.1186864</c:v>
                </c:pt>
                <c:pt idx="5">
                  <c:v>2.8571099999999999E-2</c:v>
                </c:pt>
                <c:pt idx="6">
                  <c:v>1.212355E-2</c:v>
                </c:pt>
                <c:pt idx="7">
                  <c:v>4.1430349999999998E-3</c:v>
                </c:pt>
                <c:pt idx="8">
                  <c:v>5.0001450000000001E-3</c:v>
                </c:pt>
              </c:numCache>
            </c:numRef>
          </c:yVal>
          <c:smooth val="0"/>
        </c:ser>
        <c:ser>
          <c:idx val="1"/>
          <c:order val="2"/>
          <c:tx>
            <c:v>Berea TIs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Berea_256!$G$79:$G$85</c:f>
              <c:numCache>
                <c:formatCode>General</c:formatCode>
                <c:ptCount val="7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</c:numCache>
            </c:numRef>
          </c:xVal>
          <c:yVal>
            <c:numRef>
              <c:f>Berea_256!$I$79:$I$85</c:f>
              <c:numCache>
                <c:formatCode>General</c:formatCode>
                <c:ptCount val="7"/>
                <c:pt idx="0">
                  <c:v>0.16720280000000001</c:v>
                </c:pt>
                <c:pt idx="1">
                  <c:v>0.38815686666666666</c:v>
                </c:pt>
                <c:pt idx="2">
                  <c:v>0.23606353333333333</c:v>
                </c:pt>
                <c:pt idx="3">
                  <c:v>0.12274797666666666</c:v>
                </c:pt>
                <c:pt idx="4">
                  <c:v>4.5160179999999994E-2</c:v>
                </c:pt>
                <c:pt idx="5">
                  <c:v>2.6748129999999998E-2</c:v>
                </c:pt>
                <c:pt idx="6">
                  <c:v>1.3920526666666667E-2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48232"/>
        <c:axId val="346448624"/>
        <c:extLst/>
      </c:scatterChart>
      <c:valAx>
        <c:axId val="346448232"/>
        <c:scaling>
          <c:orientation val="minMax"/>
          <c:max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8624"/>
        <c:crosses val="autoZero"/>
        <c:crossBetween val="midCat"/>
      </c:valAx>
      <c:valAx>
        <c:axId val="34644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8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PSD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Berea_256!$A$76:$A$106</c:f>
              <c:numCache>
                <c:formatCode>0.00E+00</c:formatCode>
                <c:ptCount val="31"/>
                <c:pt idx="0">
                  <c:v>4.53634</c:v>
                </c:pt>
                <c:pt idx="1">
                  <c:v>6.7800153332999997</c:v>
                </c:pt>
                <c:pt idx="2">
                  <c:v>9.0236906667000003</c:v>
                </c:pt>
                <c:pt idx="3">
                  <c:v>11.267366000000001</c:v>
                </c:pt>
                <c:pt idx="4">
                  <c:v>13.511041333</c:v>
                </c:pt>
                <c:pt idx="5">
                  <c:v>15.754716667</c:v>
                </c:pt>
                <c:pt idx="6">
                  <c:v>17.998391999999999</c:v>
                </c:pt>
                <c:pt idx="7">
                  <c:v>20.242067333000001</c:v>
                </c:pt>
                <c:pt idx="8">
                  <c:v>22.485742667</c:v>
                </c:pt>
                <c:pt idx="9">
                  <c:v>24.729417999999999</c:v>
                </c:pt>
                <c:pt idx="10">
                  <c:v>26.973093333000001</c:v>
                </c:pt>
                <c:pt idx="11">
                  <c:v>29.216768667</c:v>
                </c:pt>
                <c:pt idx="12">
                  <c:v>31.460443999999999</c:v>
                </c:pt>
                <c:pt idx="13">
                  <c:v>33.704119333000001</c:v>
                </c:pt>
                <c:pt idx="14">
                  <c:v>35.947794666999997</c:v>
                </c:pt>
                <c:pt idx="15">
                  <c:v>38.191470000000002</c:v>
                </c:pt>
                <c:pt idx="16">
                  <c:v>40.435145333000001</c:v>
                </c:pt>
                <c:pt idx="17">
                  <c:v>42.678820666999997</c:v>
                </c:pt>
                <c:pt idx="18">
                  <c:v>44.922496000000002</c:v>
                </c:pt>
                <c:pt idx="19">
                  <c:v>47.166171333000001</c:v>
                </c:pt>
                <c:pt idx="20">
                  <c:v>49.409846666999997</c:v>
                </c:pt>
                <c:pt idx="21">
                  <c:v>51.653522000000002</c:v>
                </c:pt>
                <c:pt idx="22">
                  <c:v>53.897197333000001</c:v>
                </c:pt>
                <c:pt idx="23">
                  <c:v>56.140872666999996</c:v>
                </c:pt>
                <c:pt idx="24">
                  <c:v>58.384548000000002</c:v>
                </c:pt>
                <c:pt idx="25">
                  <c:v>60.628223333000001</c:v>
                </c:pt>
                <c:pt idx="26">
                  <c:v>62.871898667000004</c:v>
                </c:pt>
                <c:pt idx="27">
                  <c:v>65.115573999999995</c:v>
                </c:pt>
                <c:pt idx="28">
                  <c:v>67.359249332999994</c:v>
                </c:pt>
                <c:pt idx="29">
                  <c:v>69.602924666999996</c:v>
                </c:pt>
                <c:pt idx="30">
                  <c:v>71.846599999999995</c:v>
                </c:pt>
              </c:numCache>
            </c:numRef>
          </c:xVal>
          <c:yVal>
            <c:numRef>
              <c:f>Berea_256!$C$76:$C$106</c:f>
              <c:numCache>
                <c:formatCode>0.00E+00</c:formatCode>
                <c:ptCount val="31"/>
                <c:pt idx="0">
                  <c:v>3.0585299802000001E-7</c:v>
                </c:pt>
                <c:pt idx="1">
                  <c:v>6.432699545E-3</c:v>
                </c:pt>
                <c:pt idx="2">
                  <c:v>6.0518551083999998E-2</c:v>
                </c:pt>
                <c:pt idx="3">
                  <c:v>9.7304112753999999E-2</c:v>
                </c:pt>
                <c:pt idx="4">
                  <c:v>8.3400954713999997E-2</c:v>
                </c:pt>
                <c:pt idx="5">
                  <c:v>6.6591567911999994E-2</c:v>
                </c:pt>
                <c:pt idx="6">
                  <c:v>6.9928431193000004E-2</c:v>
                </c:pt>
                <c:pt idx="7">
                  <c:v>9.2497023319000005E-2</c:v>
                </c:pt>
                <c:pt idx="8">
                  <c:v>6.8721228846999993E-2</c:v>
                </c:pt>
                <c:pt idx="9">
                  <c:v>6.0358585053999998E-2</c:v>
                </c:pt>
                <c:pt idx="10">
                  <c:v>8.7905854611000006E-2</c:v>
                </c:pt>
                <c:pt idx="11">
                  <c:v>4.4364609050000003E-2</c:v>
                </c:pt>
                <c:pt idx="12">
                  <c:v>6.844534696E-2</c:v>
                </c:pt>
                <c:pt idx="13">
                  <c:v>1.4406295918E-2</c:v>
                </c:pt>
                <c:pt idx="14">
                  <c:v>4.9476029912000001E-2</c:v>
                </c:pt>
                <c:pt idx="15">
                  <c:v>1.9719578323E-2</c:v>
                </c:pt>
                <c:pt idx="16">
                  <c:v>1.9399652207E-2</c:v>
                </c:pt>
                <c:pt idx="17">
                  <c:v>3.3744471000999997E-2</c:v>
                </c:pt>
                <c:pt idx="18">
                  <c:v>3.1484522871999998E-3</c:v>
                </c:pt>
                <c:pt idx="19">
                  <c:v>1.1198815137999999E-2</c:v>
                </c:pt>
                <c:pt idx="20">
                  <c:v>1.2586778973E-2</c:v>
                </c:pt>
                <c:pt idx="21">
                  <c:v>1.0165031196999999E-2</c:v>
                </c:pt>
                <c:pt idx="22">
                  <c:v>3.2946506098000001E-3</c:v>
                </c:pt>
                <c:pt idx="23">
                  <c:v>5.1894074199000002E-3</c:v>
                </c:pt>
                <c:pt idx="24">
                  <c:v>1.3546219679999999E-3</c:v>
                </c:pt>
                <c:pt idx="25">
                  <c:v>2.4107314498999998E-3</c:v>
                </c:pt>
                <c:pt idx="26">
                  <c:v>3.5032467206999999E-3</c:v>
                </c:pt>
                <c:pt idx="27">
                  <c:v>1.2469620025000001E-3</c:v>
                </c:pt>
                <c:pt idx="28">
                  <c:v>1.6785242517999999E-3</c:v>
                </c:pt>
                <c:pt idx="29">
                  <c:v>7.9521642990999999E-6</c:v>
                </c:pt>
                <c:pt idx="30">
                  <c:v>9.9952756182000008E-4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Berea_256!$N$76:$N$105</c:f>
              <c:numCache>
                <c:formatCode>0.00E+00</c:formatCode>
                <c:ptCount val="30"/>
                <c:pt idx="0">
                  <c:v>4.6578499999999998</c:v>
                </c:pt>
                <c:pt idx="1">
                  <c:v>7.2303416667000002</c:v>
                </c:pt>
                <c:pt idx="2">
                  <c:v>9.8028333333000006</c:v>
                </c:pt>
                <c:pt idx="3">
                  <c:v>12.375325</c:v>
                </c:pt>
                <c:pt idx="4">
                  <c:v>14.947816667</c:v>
                </c:pt>
                <c:pt idx="5">
                  <c:v>17.520308332999999</c:v>
                </c:pt>
                <c:pt idx="6">
                  <c:v>20.0928</c:v>
                </c:pt>
                <c:pt idx="7">
                  <c:v>22.665291667000002</c:v>
                </c:pt>
                <c:pt idx="8">
                  <c:v>25.237783332999999</c:v>
                </c:pt>
                <c:pt idx="9">
                  <c:v>27.810275000000001</c:v>
                </c:pt>
                <c:pt idx="10">
                  <c:v>30.382766666999999</c:v>
                </c:pt>
                <c:pt idx="11">
                  <c:v>32.955258333000003</c:v>
                </c:pt>
                <c:pt idx="12">
                  <c:v>35.527749999999997</c:v>
                </c:pt>
                <c:pt idx="13">
                  <c:v>38.100241666999999</c:v>
                </c:pt>
                <c:pt idx="14">
                  <c:v>40.672733332999996</c:v>
                </c:pt>
                <c:pt idx="15">
                  <c:v>43.245224999999998</c:v>
                </c:pt>
                <c:pt idx="16">
                  <c:v>45.817716666999999</c:v>
                </c:pt>
                <c:pt idx="17">
                  <c:v>48.390208332999997</c:v>
                </c:pt>
                <c:pt idx="18">
                  <c:v>50.962699999999998</c:v>
                </c:pt>
                <c:pt idx="19">
                  <c:v>53.535191666999999</c:v>
                </c:pt>
                <c:pt idx="20">
                  <c:v>56.107683332999997</c:v>
                </c:pt>
                <c:pt idx="21">
                  <c:v>58.680174999999998</c:v>
                </c:pt>
                <c:pt idx="22">
                  <c:v>61.252666667</c:v>
                </c:pt>
                <c:pt idx="23">
                  <c:v>63.825158332999997</c:v>
                </c:pt>
                <c:pt idx="24">
                  <c:v>66.397649999999999</c:v>
                </c:pt>
                <c:pt idx="25">
                  <c:v>68.970141666999993</c:v>
                </c:pt>
                <c:pt idx="26">
                  <c:v>71.542633332999998</c:v>
                </c:pt>
                <c:pt idx="27">
                  <c:v>74.115125000000006</c:v>
                </c:pt>
                <c:pt idx="28">
                  <c:v>79.260108333000005</c:v>
                </c:pt>
                <c:pt idx="29">
                  <c:v>81.832599999999999</c:v>
                </c:pt>
              </c:numCache>
            </c:numRef>
          </c:xVal>
          <c:yVal>
            <c:numRef>
              <c:f>Berea_256!$P$76:$P$105</c:f>
              <c:numCache>
                <c:formatCode>0.00E+00</c:formatCode>
                <c:ptCount val="30"/>
                <c:pt idx="0">
                  <c:v>8.6620542062999993E-6</c:v>
                </c:pt>
                <c:pt idx="1">
                  <c:v>5.4553703734000003E-3</c:v>
                </c:pt>
                <c:pt idx="2">
                  <c:v>4.3151853227999998E-2</c:v>
                </c:pt>
                <c:pt idx="3">
                  <c:v>6.6003268680000005E-2</c:v>
                </c:pt>
                <c:pt idx="4">
                  <c:v>7.5077939415000003E-2</c:v>
                </c:pt>
                <c:pt idx="5">
                  <c:v>7.4136081369999995E-2</c:v>
                </c:pt>
                <c:pt idx="6">
                  <c:v>0.11572241011000001</c:v>
                </c:pt>
                <c:pt idx="7">
                  <c:v>9.6915902356999997E-2</c:v>
                </c:pt>
                <c:pt idx="8">
                  <c:v>0.13846786285000001</c:v>
                </c:pt>
                <c:pt idx="9">
                  <c:v>7.0381664395000001E-2</c:v>
                </c:pt>
                <c:pt idx="10">
                  <c:v>6.5610873897999994E-2</c:v>
                </c:pt>
                <c:pt idx="11">
                  <c:v>4.7578460493999997E-2</c:v>
                </c:pt>
                <c:pt idx="12">
                  <c:v>5.6198083253999997E-2</c:v>
                </c:pt>
                <c:pt idx="13">
                  <c:v>1.8412680779000001E-2</c:v>
                </c:pt>
                <c:pt idx="14">
                  <c:v>1.9274561070000001E-2</c:v>
                </c:pt>
                <c:pt idx="15">
                  <c:v>2.6499011225999999E-2</c:v>
                </c:pt>
                <c:pt idx="16">
                  <c:v>1.5405790064999999E-2</c:v>
                </c:pt>
                <c:pt idx="17">
                  <c:v>6.0588316281999996E-3</c:v>
                </c:pt>
                <c:pt idx="18">
                  <c:v>1.4215329085000001E-2</c:v>
                </c:pt>
                <c:pt idx="19">
                  <c:v>1.0531061410000001E-2</c:v>
                </c:pt>
                <c:pt idx="20">
                  <c:v>6.9163827106000003E-3</c:v>
                </c:pt>
                <c:pt idx="21">
                  <c:v>3.7151612445999998E-3</c:v>
                </c:pt>
                <c:pt idx="22">
                  <c:v>3.3256556765E-3</c:v>
                </c:pt>
                <c:pt idx="23">
                  <c:v>1.0827609438000001E-3</c:v>
                </c:pt>
                <c:pt idx="24">
                  <c:v>8.2116501851000005E-3</c:v>
                </c:pt>
                <c:pt idx="25">
                  <c:v>2.0124878920000002E-3</c:v>
                </c:pt>
                <c:pt idx="26">
                  <c:v>9.0691831440000001E-4</c:v>
                </c:pt>
                <c:pt idx="27">
                  <c:v>4.5132285911999998E-3</c:v>
                </c:pt>
                <c:pt idx="28">
                  <c:v>0</c:v>
                </c:pt>
                <c:pt idx="29">
                  <c:v>1.2658156476000001E-3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49408"/>
        <c:axId val="346449800"/>
      </c:scatterChart>
      <c:valAx>
        <c:axId val="346449408"/>
        <c:scaling>
          <c:orientation val="minMax"/>
          <c:max val="50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9800"/>
        <c:crosses val="autoZero"/>
        <c:crossBetween val="midCat"/>
      </c:valAx>
      <c:valAx>
        <c:axId val="34644980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Network connectivity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Berea_256!$J$76:$J$105</c:f>
              <c:numCache>
                <c:formatCode>0.00E+00</c:formatCode>
                <c:ptCount val="30"/>
                <c:pt idx="0">
                  <c:v>4.53634</c:v>
                </c:pt>
                <c:pt idx="1">
                  <c:v>4.9738836089999996</c:v>
                </c:pt>
                <c:pt idx="2">
                  <c:v>5.4536296124000003</c:v>
                </c:pt>
                <c:pt idx="3">
                  <c:v>5.9796485578</c:v>
                </c:pt>
                <c:pt idx="4">
                  <c:v>6.5564036093000002</c:v>
                </c:pt>
                <c:pt idx="5">
                  <c:v>7.1887884166999996</c:v>
                </c:pt>
                <c:pt idx="6">
                  <c:v>7.8821686369000004</c:v>
                </c:pt>
                <c:pt idx="7">
                  <c:v>8.6424274606000004</c:v>
                </c:pt>
                <c:pt idx="8">
                  <c:v>9.4760155296999997</c:v>
                </c:pt>
                <c:pt idx="9">
                  <c:v>10.390005670000001</c:v>
                </c:pt>
                <c:pt idx="10">
                  <c:v>11.392152902999999</c:v>
                </c:pt>
                <c:pt idx="11">
                  <c:v>12.490960245</c:v>
                </c:pt>
                <c:pt idx="12">
                  <c:v>13.695750852</c:v>
                </c:pt>
                <c:pt idx="13">
                  <c:v>15.016747130000001</c:v>
                </c:pt>
                <c:pt idx="14">
                  <c:v>16.465157464000001</c:v>
                </c:pt>
                <c:pt idx="15">
                  <c:v>18.053271323000001</c:v>
                </c:pt>
                <c:pt idx="16">
                  <c:v>19.794563529000001</c:v>
                </c:pt>
                <c:pt idx="17">
                  <c:v>21.703808595999998</c:v>
                </c:pt>
                <c:pt idx="18">
                  <c:v>23.797206078999999</c:v>
                </c:pt>
                <c:pt idx="19">
                  <c:v>26.092518034000001</c:v>
                </c:pt>
                <c:pt idx="20">
                  <c:v>28.609219715999998</c:v>
                </c:pt>
                <c:pt idx="21">
                  <c:v>31.368664829</c:v>
                </c:pt>
                <c:pt idx="22">
                  <c:v>34.394266706000003</c:v>
                </c:pt>
                <c:pt idx="23">
                  <c:v>37.711696965999998</c:v>
                </c:pt>
                <c:pt idx="24">
                  <c:v>41.349103331000002</c:v>
                </c:pt>
                <c:pt idx="25">
                  <c:v>45.337348458999998</c:v>
                </c:pt>
                <c:pt idx="26">
                  <c:v>49.710271798999997</c:v>
                </c:pt>
                <c:pt idx="27">
                  <c:v>54.504976720999998</c:v>
                </c:pt>
                <c:pt idx="28">
                  <c:v>59.762145324999999</c:v>
                </c:pt>
                <c:pt idx="29">
                  <c:v>65.526383620000004</c:v>
                </c:pt>
              </c:numCache>
            </c:numRef>
          </c:xVal>
          <c:yVal>
            <c:numRef>
              <c:f>Berea_256!$K$76:$K$105</c:f>
              <c:numCache>
                <c:formatCode>0.00E+00</c:formatCode>
                <c:ptCount val="30"/>
                <c:pt idx="0">
                  <c:v>-487.90715646000001</c:v>
                </c:pt>
                <c:pt idx="1">
                  <c:v>-487.70254032999998</c:v>
                </c:pt>
                <c:pt idx="2">
                  <c:v>-484.63329842000002</c:v>
                </c:pt>
                <c:pt idx="3">
                  <c:v>-475.42557267000001</c:v>
                </c:pt>
                <c:pt idx="4">
                  <c:v>-454.55472765000002</c:v>
                </c:pt>
                <c:pt idx="5">
                  <c:v>-417.41690046999997</c:v>
                </c:pt>
                <c:pt idx="6">
                  <c:v>-375.57290236</c:v>
                </c:pt>
                <c:pt idx="7">
                  <c:v>-313.77883179999998</c:v>
                </c:pt>
                <c:pt idx="8">
                  <c:v>-247.07397417999999</c:v>
                </c:pt>
                <c:pt idx="9">
                  <c:v>-183.02912620999999</c:v>
                </c:pt>
                <c:pt idx="10">
                  <c:v>-114.68733957000001</c:v>
                </c:pt>
                <c:pt idx="11">
                  <c:v>-56.064818985000002</c:v>
                </c:pt>
                <c:pt idx="12">
                  <c:v>0.10230806384</c:v>
                </c:pt>
                <c:pt idx="13">
                  <c:v>34.682433641999999</c:v>
                </c:pt>
                <c:pt idx="14">
                  <c:v>74.480270477000005</c:v>
                </c:pt>
                <c:pt idx="15">
                  <c:v>102.7172961</c:v>
                </c:pt>
                <c:pt idx="16">
                  <c:v>108.24193154</c:v>
                </c:pt>
                <c:pt idx="17">
                  <c:v>118.57504599000001</c:v>
                </c:pt>
                <c:pt idx="18">
                  <c:v>112.74348635</c:v>
                </c:pt>
                <c:pt idx="19">
                  <c:v>93.20264616</c:v>
                </c:pt>
                <c:pt idx="20">
                  <c:v>78.879517222000004</c:v>
                </c:pt>
                <c:pt idx="21">
                  <c:v>48.698638389000003</c:v>
                </c:pt>
                <c:pt idx="22">
                  <c:v>47.777865814000002</c:v>
                </c:pt>
                <c:pt idx="23">
                  <c:v>24.144703066999998</c:v>
                </c:pt>
                <c:pt idx="24">
                  <c:v>16.676214406</c:v>
                </c:pt>
                <c:pt idx="25">
                  <c:v>6.9569483412000004</c:v>
                </c:pt>
                <c:pt idx="26">
                  <c:v>4.0923225536999999</c:v>
                </c:pt>
                <c:pt idx="27">
                  <c:v>1.6369290215000001</c:v>
                </c:pt>
                <c:pt idx="28">
                  <c:v>0.92077257457999995</c:v>
                </c:pt>
                <c:pt idx="29">
                  <c:v>0.20461612768000001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Berea_256!$R$76:$R$105</c:f>
              <c:numCache>
                <c:formatCode>0.00E+00</c:formatCode>
                <c:ptCount val="30"/>
                <c:pt idx="0">
                  <c:v>4.6578499999999998</c:v>
                </c:pt>
                <c:pt idx="1">
                  <c:v>5.1247992793000003</c:v>
                </c:pt>
                <c:pt idx="2">
                  <c:v>5.6385602055000001</c:v>
                </c:pt>
                <c:pt idx="3">
                  <c:v>6.2038256444000002</c:v>
                </c:pt>
                <c:pt idx="4">
                  <c:v>6.8257589212000003</c:v>
                </c:pt>
                <c:pt idx="5">
                  <c:v>7.5100409846999998</c:v>
                </c:pt>
                <c:pt idx="6">
                  <c:v>8.2629222979999994</c:v>
                </c:pt>
                <c:pt idx="7">
                  <c:v>9.0912799333999992</c:v>
                </c:pt>
                <c:pt idx="8">
                  <c:v>10.002680389</c:v>
                </c:pt>
                <c:pt idx="9">
                  <c:v>11.005448704999999</c:v>
                </c:pt>
                <c:pt idx="10">
                  <c:v>12.108744505000001</c:v>
                </c:pt>
                <c:pt idx="11">
                  <c:v>13.322645665</c:v>
                </c:pt>
                <c:pt idx="12">
                  <c:v>14.658240369</c:v>
                </c:pt>
                <c:pt idx="13">
                  <c:v>16.127728390000001</c:v>
                </c:pt>
                <c:pt idx="14">
                  <c:v>17.744532526</c:v>
                </c:pt>
                <c:pt idx="15">
                  <c:v>19.523421213999999</c:v>
                </c:pt>
                <c:pt idx="16">
                  <c:v>21.480643423</c:v>
                </c:pt>
                <c:pt idx="17">
                  <c:v>23.634077082000001</c:v>
                </c:pt>
                <c:pt idx="18">
                  <c:v>26.003392380000001</c:v>
                </c:pt>
                <c:pt idx="19">
                  <c:v>28.610231443</c:v>
                </c:pt>
                <c:pt idx="20">
                  <c:v>31.478406020000001</c:v>
                </c:pt>
                <c:pt idx="21">
                  <c:v>34.634114984999997</c:v>
                </c:pt>
                <c:pt idx="22">
                  <c:v>38.106183651000002</c:v>
                </c:pt>
                <c:pt idx="23">
                  <c:v>41.926327063000002</c:v>
                </c:pt>
                <c:pt idx="24">
                  <c:v>46.129439701999999</c:v>
                </c:pt>
                <c:pt idx="25">
                  <c:v>50.753914217999998</c:v>
                </c:pt>
                <c:pt idx="26">
                  <c:v>55.841992122999997</c:v>
                </c:pt>
                <c:pt idx="27">
                  <c:v>61.440149636999998</c:v>
                </c:pt>
                <c:pt idx="28">
                  <c:v>67.599522221000001</c:v>
                </c:pt>
                <c:pt idx="29">
                  <c:v>74.376371665999997</c:v>
                </c:pt>
              </c:numCache>
            </c:numRef>
          </c:xVal>
          <c:yVal>
            <c:numRef>
              <c:f>Berea_256!$S$76:$S$105</c:f>
              <c:numCache>
                <c:formatCode>0.00E+00</c:formatCode>
                <c:ptCount val="30"/>
                <c:pt idx="0">
                  <c:v>-464.99015015999998</c:v>
                </c:pt>
                <c:pt idx="1">
                  <c:v>-463.35322114000002</c:v>
                </c:pt>
                <c:pt idx="2">
                  <c:v>-458.03320181999999</c:v>
                </c:pt>
                <c:pt idx="3">
                  <c:v>-450.46240510000001</c:v>
                </c:pt>
                <c:pt idx="4">
                  <c:v>-430.92156490000002</c:v>
                </c:pt>
                <c:pt idx="5">
                  <c:v>-407.90225054000001</c:v>
                </c:pt>
                <c:pt idx="6">
                  <c:v>-371.58288786999998</c:v>
                </c:pt>
                <c:pt idx="7">
                  <c:v>-333.62659618999999</c:v>
                </c:pt>
                <c:pt idx="8">
                  <c:v>-287.99719971000002</c:v>
                </c:pt>
                <c:pt idx="9">
                  <c:v>-237.96855650000001</c:v>
                </c:pt>
                <c:pt idx="10">
                  <c:v>-187.53068102</c:v>
                </c:pt>
                <c:pt idx="11">
                  <c:v>-133.92125557</c:v>
                </c:pt>
                <c:pt idx="12">
                  <c:v>-82.56260752</c:v>
                </c:pt>
                <c:pt idx="13">
                  <c:v>-31.408575598999999</c:v>
                </c:pt>
                <c:pt idx="14">
                  <c:v>26.088556279999999</c:v>
                </c:pt>
                <c:pt idx="15">
                  <c:v>87.371086520999995</c:v>
                </c:pt>
                <c:pt idx="16">
                  <c:v>109.26501218</c:v>
                </c:pt>
                <c:pt idx="17">
                  <c:v>98.113433224000005</c:v>
                </c:pt>
                <c:pt idx="18">
                  <c:v>78.470284966999998</c:v>
                </c:pt>
                <c:pt idx="19">
                  <c:v>67.727938262999999</c:v>
                </c:pt>
                <c:pt idx="20">
                  <c:v>33.863969132000001</c:v>
                </c:pt>
                <c:pt idx="21">
                  <c:v>26.190864344000001</c:v>
                </c:pt>
                <c:pt idx="22">
                  <c:v>20.154688577000002</c:v>
                </c:pt>
                <c:pt idx="23">
                  <c:v>13.504664427</c:v>
                </c:pt>
                <c:pt idx="24">
                  <c:v>8.9008015541999992</c:v>
                </c:pt>
                <c:pt idx="25">
                  <c:v>6.3430999581999998</c:v>
                </c:pt>
                <c:pt idx="26">
                  <c:v>3.2738580429000002</c:v>
                </c:pt>
                <c:pt idx="27">
                  <c:v>1.9438532129999999</c:v>
                </c:pt>
                <c:pt idx="28">
                  <c:v>1.0230806384</c:v>
                </c:pt>
                <c:pt idx="29">
                  <c:v>0.30692419153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67888"/>
        <c:axId val="349168280"/>
      </c:scatterChart>
      <c:valAx>
        <c:axId val="349167888"/>
        <c:scaling>
          <c:orientation val="minMax"/>
          <c:max val="50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68280"/>
        <c:crosses val="autoZero"/>
        <c:crossBetween val="midCat"/>
      </c:valAx>
      <c:valAx>
        <c:axId val="349168280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6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687467191601054"/>
          <c:y val="0.52969925634295711"/>
          <c:w val="0.22645866141732285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Capillary pressure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CT</c:v>
          </c:tx>
          <c:xVal>
            <c:numRef>
              <c:f>[1]Sheet1!$B$32:$B$81</c:f>
              <c:numCache>
                <c:formatCode>General</c:formatCode>
                <c:ptCount val="50"/>
                <c:pt idx="0">
                  <c:v>1</c:v>
                </c:pt>
                <c:pt idx="1">
                  <c:v>0.97970999999999997</c:v>
                </c:pt>
                <c:pt idx="2">
                  <c:v>0.95863900000000002</c:v>
                </c:pt>
                <c:pt idx="3">
                  <c:v>0.93789199999999995</c:v>
                </c:pt>
                <c:pt idx="4">
                  <c:v>0.916439</c:v>
                </c:pt>
                <c:pt idx="5">
                  <c:v>0.89499899999999999</c:v>
                </c:pt>
                <c:pt idx="6">
                  <c:v>0.87449399999999999</c:v>
                </c:pt>
                <c:pt idx="7">
                  <c:v>0.854217</c:v>
                </c:pt>
                <c:pt idx="8">
                  <c:v>0.83357300000000001</c:v>
                </c:pt>
                <c:pt idx="9">
                  <c:v>0.81350100000000003</c:v>
                </c:pt>
                <c:pt idx="10">
                  <c:v>0.79341899999999999</c:v>
                </c:pt>
                <c:pt idx="11">
                  <c:v>0.77299600000000002</c:v>
                </c:pt>
                <c:pt idx="12">
                  <c:v>0.75198699999999996</c:v>
                </c:pt>
                <c:pt idx="13">
                  <c:v>0.73167499999999996</c:v>
                </c:pt>
                <c:pt idx="14">
                  <c:v>0.71151900000000001</c:v>
                </c:pt>
                <c:pt idx="15">
                  <c:v>0.69126200000000004</c:v>
                </c:pt>
                <c:pt idx="16">
                  <c:v>0.67065399999999997</c:v>
                </c:pt>
                <c:pt idx="17">
                  <c:v>0.65038300000000004</c:v>
                </c:pt>
                <c:pt idx="18">
                  <c:v>0.629884</c:v>
                </c:pt>
                <c:pt idx="19">
                  <c:v>0.60972599999999999</c:v>
                </c:pt>
                <c:pt idx="20">
                  <c:v>0.58842099999999997</c:v>
                </c:pt>
                <c:pt idx="21">
                  <c:v>0.56819600000000003</c:v>
                </c:pt>
                <c:pt idx="22">
                  <c:v>0.54749700000000001</c:v>
                </c:pt>
                <c:pt idx="23">
                  <c:v>0.52743399999999996</c:v>
                </c:pt>
                <c:pt idx="24">
                  <c:v>0.50691900000000001</c:v>
                </c:pt>
                <c:pt idx="25">
                  <c:v>0.48597400000000002</c:v>
                </c:pt>
                <c:pt idx="26">
                  <c:v>0.465922</c:v>
                </c:pt>
                <c:pt idx="27">
                  <c:v>0.44575199999999998</c:v>
                </c:pt>
                <c:pt idx="28">
                  <c:v>0.425622</c:v>
                </c:pt>
                <c:pt idx="29">
                  <c:v>0.40515899999999999</c:v>
                </c:pt>
                <c:pt idx="30">
                  <c:v>0.384629</c:v>
                </c:pt>
                <c:pt idx="31">
                  <c:v>0.36430299999999999</c:v>
                </c:pt>
                <c:pt idx="32">
                  <c:v>0.34392600000000001</c:v>
                </c:pt>
                <c:pt idx="33">
                  <c:v>0.32392300000000002</c:v>
                </c:pt>
                <c:pt idx="34">
                  <c:v>0.30383599999999999</c:v>
                </c:pt>
                <c:pt idx="35">
                  <c:v>0.28310999999999997</c:v>
                </c:pt>
                <c:pt idx="36">
                  <c:v>0.26246900000000001</c:v>
                </c:pt>
                <c:pt idx="37">
                  <c:v>0.242149</c:v>
                </c:pt>
                <c:pt idx="38">
                  <c:v>0.221999</c:v>
                </c:pt>
                <c:pt idx="39">
                  <c:v>0.20199500000000001</c:v>
                </c:pt>
                <c:pt idx="40">
                  <c:v>0.18179100000000001</c:v>
                </c:pt>
                <c:pt idx="41">
                  <c:v>0.160612</c:v>
                </c:pt>
                <c:pt idx="42">
                  <c:v>0.14060500000000001</c:v>
                </c:pt>
                <c:pt idx="43">
                  <c:v>0.12027500000000001</c:v>
                </c:pt>
                <c:pt idx="44">
                  <c:v>0.10005799999999999</c:v>
                </c:pt>
                <c:pt idx="45">
                  <c:v>7.9998E-2</c:v>
                </c:pt>
                <c:pt idx="46">
                  <c:v>5.9783999999999997E-2</c:v>
                </c:pt>
                <c:pt idx="47">
                  <c:v>3.9551999999999997E-2</c:v>
                </c:pt>
                <c:pt idx="48">
                  <c:v>1.9515999999999999E-2</c:v>
                </c:pt>
                <c:pt idx="49">
                  <c:v>1.1114000000000001E-2</c:v>
                </c:pt>
              </c:numCache>
            </c:numRef>
          </c:xVal>
          <c:yVal>
            <c:numRef>
              <c:f>[1]Sheet1!$C$32:$C$81</c:f>
              <c:numCache>
                <c:formatCode>General</c:formatCode>
                <c:ptCount val="50"/>
                <c:pt idx="0">
                  <c:v>0</c:v>
                </c:pt>
                <c:pt idx="1">
                  <c:v>2046.759</c:v>
                </c:pt>
                <c:pt idx="2">
                  <c:v>2184.8220000000001</c:v>
                </c:pt>
                <c:pt idx="3">
                  <c:v>2345.5700000000002</c:v>
                </c:pt>
                <c:pt idx="4">
                  <c:v>2422.799</c:v>
                </c:pt>
                <c:pt idx="5">
                  <c:v>2440.165</c:v>
                </c:pt>
                <c:pt idx="6">
                  <c:v>2440.165</c:v>
                </c:pt>
                <c:pt idx="7">
                  <c:v>2458.136</c:v>
                </c:pt>
                <c:pt idx="8">
                  <c:v>2485.2910000000002</c:v>
                </c:pt>
                <c:pt idx="9">
                  <c:v>2509.1419999999998</c:v>
                </c:pt>
                <c:pt idx="10">
                  <c:v>2543.134</c:v>
                </c:pt>
                <c:pt idx="11">
                  <c:v>2562.9079999999999</c:v>
                </c:pt>
                <c:pt idx="12">
                  <c:v>2562.9079999999999</c:v>
                </c:pt>
                <c:pt idx="13">
                  <c:v>2562.9079999999999</c:v>
                </c:pt>
                <c:pt idx="14">
                  <c:v>2588.1460000000002</c:v>
                </c:pt>
                <c:pt idx="15">
                  <c:v>2620.0830000000001</c:v>
                </c:pt>
                <c:pt idx="16">
                  <c:v>2631.0740000000001</c:v>
                </c:pt>
                <c:pt idx="17">
                  <c:v>2632.3130000000001</c:v>
                </c:pt>
                <c:pt idx="18">
                  <c:v>2675.6439999999998</c:v>
                </c:pt>
                <c:pt idx="19">
                  <c:v>2724.0619999999999</c:v>
                </c:pt>
                <c:pt idx="20">
                  <c:v>2737.6480000000001</c:v>
                </c:pt>
                <c:pt idx="21">
                  <c:v>2803.9589999999998</c:v>
                </c:pt>
                <c:pt idx="22">
                  <c:v>2848.4470000000001</c:v>
                </c:pt>
                <c:pt idx="23">
                  <c:v>2874.674</c:v>
                </c:pt>
                <c:pt idx="24">
                  <c:v>2951.2249999999999</c:v>
                </c:pt>
                <c:pt idx="25">
                  <c:v>3019.759</c:v>
                </c:pt>
                <c:pt idx="26">
                  <c:v>3048.58</c:v>
                </c:pt>
                <c:pt idx="27">
                  <c:v>3075.3069999999998</c:v>
                </c:pt>
                <c:pt idx="28">
                  <c:v>3155.2730000000001</c:v>
                </c:pt>
                <c:pt idx="29">
                  <c:v>3201.3719999999998</c:v>
                </c:pt>
                <c:pt idx="30">
                  <c:v>3270.02</c:v>
                </c:pt>
                <c:pt idx="31">
                  <c:v>3315.5369999999998</c:v>
                </c:pt>
                <c:pt idx="32">
                  <c:v>3416.203</c:v>
                </c:pt>
                <c:pt idx="33">
                  <c:v>3518.866</c:v>
                </c:pt>
                <c:pt idx="34">
                  <c:v>3589.0709999999999</c:v>
                </c:pt>
                <c:pt idx="35">
                  <c:v>3679.1959999999999</c:v>
                </c:pt>
                <c:pt idx="36">
                  <c:v>3806.1489999999999</c:v>
                </c:pt>
                <c:pt idx="37">
                  <c:v>3957.6860000000001</c:v>
                </c:pt>
                <c:pt idx="38">
                  <c:v>4088.857</c:v>
                </c:pt>
                <c:pt idx="39">
                  <c:v>4233.0969999999998</c:v>
                </c:pt>
                <c:pt idx="40">
                  <c:v>4399.7449999999999</c:v>
                </c:pt>
                <c:pt idx="41">
                  <c:v>4595.4840000000004</c:v>
                </c:pt>
                <c:pt idx="42">
                  <c:v>4793.2969999999996</c:v>
                </c:pt>
                <c:pt idx="43">
                  <c:v>5038.915</c:v>
                </c:pt>
                <c:pt idx="44">
                  <c:v>5285.134</c:v>
                </c:pt>
                <c:pt idx="45">
                  <c:v>5591.723</c:v>
                </c:pt>
                <c:pt idx="46">
                  <c:v>6059.1540000000005</c:v>
                </c:pt>
                <c:pt idx="47">
                  <c:v>6827.866</c:v>
                </c:pt>
                <c:pt idx="48">
                  <c:v>8569.73</c:v>
                </c:pt>
                <c:pt idx="49">
                  <c:v>11224.39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0"/>
          <c:order val="1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[1]Sheet1!$K$32:$K$80</c:f>
              <c:numCache>
                <c:formatCode>General</c:formatCode>
                <c:ptCount val="49"/>
                <c:pt idx="0">
                  <c:v>1</c:v>
                </c:pt>
                <c:pt idx="1">
                  <c:v>0.97810299999999994</c:v>
                </c:pt>
                <c:pt idx="2">
                  <c:v>0.95636900000000002</c:v>
                </c:pt>
                <c:pt idx="3">
                  <c:v>0.93569899999999995</c:v>
                </c:pt>
                <c:pt idx="4">
                  <c:v>0.91459699999999999</c:v>
                </c:pt>
                <c:pt idx="5">
                  <c:v>0.89293400000000001</c:v>
                </c:pt>
                <c:pt idx="6">
                  <c:v>0.87212000000000001</c:v>
                </c:pt>
                <c:pt idx="7">
                  <c:v>0.851885</c:v>
                </c:pt>
                <c:pt idx="8">
                  <c:v>0.83167400000000002</c:v>
                </c:pt>
                <c:pt idx="9">
                  <c:v>0.81108100000000005</c:v>
                </c:pt>
                <c:pt idx="10">
                  <c:v>0.78964999999999996</c:v>
                </c:pt>
                <c:pt idx="11">
                  <c:v>0.76946800000000004</c:v>
                </c:pt>
                <c:pt idx="12">
                  <c:v>0.749224</c:v>
                </c:pt>
                <c:pt idx="13">
                  <c:v>0.72817699999999996</c:v>
                </c:pt>
                <c:pt idx="14">
                  <c:v>0.70668799999999998</c:v>
                </c:pt>
                <c:pt idx="15">
                  <c:v>0.68547800000000003</c:v>
                </c:pt>
                <c:pt idx="16">
                  <c:v>0.66479200000000005</c:v>
                </c:pt>
                <c:pt idx="17">
                  <c:v>0.641316</c:v>
                </c:pt>
                <c:pt idx="18">
                  <c:v>0.621085</c:v>
                </c:pt>
                <c:pt idx="19">
                  <c:v>0.60059700000000005</c:v>
                </c:pt>
                <c:pt idx="20">
                  <c:v>0.57990399999999998</c:v>
                </c:pt>
                <c:pt idx="21">
                  <c:v>0.559388</c:v>
                </c:pt>
                <c:pt idx="22">
                  <c:v>0.53929499999999997</c:v>
                </c:pt>
                <c:pt idx="23">
                  <c:v>0.518154</c:v>
                </c:pt>
                <c:pt idx="24">
                  <c:v>0.49773800000000001</c:v>
                </c:pt>
                <c:pt idx="25">
                  <c:v>0.47752</c:v>
                </c:pt>
                <c:pt idx="26">
                  <c:v>0.45653300000000002</c:v>
                </c:pt>
                <c:pt idx="27">
                  <c:v>0.436002</c:v>
                </c:pt>
                <c:pt idx="28">
                  <c:v>0.41568500000000003</c:v>
                </c:pt>
                <c:pt idx="29">
                  <c:v>0.39465299999999998</c:v>
                </c:pt>
                <c:pt idx="30">
                  <c:v>0.37419999999999998</c:v>
                </c:pt>
                <c:pt idx="31">
                  <c:v>0.35409200000000002</c:v>
                </c:pt>
                <c:pt idx="32">
                  <c:v>0.33391700000000002</c:v>
                </c:pt>
                <c:pt idx="33">
                  <c:v>0.31341000000000002</c:v>
                </c:pt>
                <c:pt idx="34">
                  <c:v>0.29270200000000002</c:v>
                </c:pt>
                <c:pt idx="35">
                  <c:v>0.27224599999999999</c:v>
                </c:pt>
                <c:pt idx="36">
                  <c:v>0.251135</c:v>
                </c:pt>
                <c:pt idx="37">
                  <c:v>0.230212</c:v>
                </c:pt>
                <c:pt idx="38">
                  <c:v>0.21009700000000001</c:v>
                </c:pt>
                <c:pt idx="39">
                  <c:v>0.18859200000000001</c:v>
                </c:pt>
                <c:pt idx="40">
                  <c:v>0.16794000000000001</c:v>
                </c:pt>
                <c:pt idx="41">
                  <c:v>0.14737700000000001</c:v>
                </c:pt>
                <c:pt idx="42">
                  <c:v>0.126975</c:v>
                </c:pt>
                <c:pt idx="43">
                  <c:v>0.105946</c:v>
                </c:pt>
                <c:pt idx="44">
                  <c:v>8.5725999999999997E-2</c:v>
                </c:pt>
                <c:pt idx="45">
                  <c:v>6.5171999999999994E-2</c:v>
                </c:pt>
                <c:pt idx="46">
                  <c:v>4.4998000000000003E-2</c:v>
                </c:pt>
                <c:pt idx="47">
                  <c:v>2.4695999999999999E-2</c:v>
                </c:pt>
                <c:pt idx="48">
                  <c:v>8.0309999999999999E-3</c:v>
                </c:pt>
              </c:numCache>
            </c:numRef>
          </c:xVal>
          <c:yVal>
            <c:numRef>
              <c:f>[1]Sheet1!$L$32:$L$80</c:f>
              <c:numCache>
                <c:formatCode>General</c:formatCode>
                <c:ptCount val="49"/>
                <c:pt idx="0">
                  <c:v>0</c:v>
                </c:pt>
                <c:pt idx="1">
                  <c:v>1594.32</c:v>
                </c:pt>
                <c:pt idx="2">
                  <c:v>1730.84</c:v>
                </c:pt>
                <c:pt idx="3">
                  <c:v>1759.7170000000001</c:v>
                </c:pt>
                <c:pt idx="4">
                  <c:v>1869.684</c:v>
                </c:pt>
                <c:pt idx="5">
                  <c:v>1884.3230000000001</c:v>
                </c:pt>
                <c:pt idx="6">
                  <c:v>1884.3230000000001</c:v>
                </c:pt>
                <c:pt idx="7">
                  <c:v>1884.3230000000001</c:v>
                </c:pt>
                <c:pt idx="8">
                  <c:v>1894.0070000000001</c:v>
                </c:pt>
                <c:pt idx="9">
                  <c:v>1894.0070000000001</c:v>
                </c:pt>
                <c:pt idx="10">
                  <c:v>1973.1579999999999</c:v>
                </c:pt>
                <c:pt idx="11">
                  <c:v>2002.972</c:v>
                </c:pt>
                <c:pt idx="12">
                  <c:v>2011.3910000000001</c:v>
                </c:pt>
                <c:pt idx="13">
                  <c:v>2011.3910000000001</c:v>
                </c:pt>
                <c:pt idx="14">
                  <c:v>2059.567</c:v>
                </c:pt>
                <c:pt idx="15">
                  <c:v>2063.1210000000001</c:v>
                </c:pt>
                <c:pt idx="16">
                  <c:v>2063.1210000000001</c:v>
                </c:pt>
                <c:pt idx="17">
                  <c:v>2063.1210000000001</c:v>
                </c:pt>
                <c:pt idx="18">
                  <c:v>2063.1210000000001</c:v>
                </c:pt>
                <c:pt idx="19">
                  <c:v>2063.1210000000001</c:v>
                </c:pt>
                <c:pt idx="20">
                  <c:v>2063.1210000000001</c:v>
                </c:pt>
                <c:pt idx="21">
                  <c:v>2067.2130000000002</c:v>
                </c:pt>
                <c:pt idx="22">
                  <c:v>2067.2130000000002</c:v>
                </c:pt>
                <c:pt idx="23">
                  <c:v>2078.835</c:v>
                </c:pt>
                <c:pt idx="24">
                  <c:v>2110.6379999999999</c:v>
                </c:pt>
                <c:pt idx="25">
                  <c:v>2151.1089999999999</c:v>
                </c:pt>
                <c:pt idx="26">
                  <c:v>2159.1880000000001</c:v>
                </c:pt>
                <c:pt idx="27">
                  <c:v>2208.5920000000001</c:v>
                </c:pt>
                <c:pt idx="28">
                  <c:v>2252.8589999999999</c:v>
                </c:pt>
                <c:pt idx="29">
                  <c:v>2291.1860000000001</c:v>
                </c:pt>
                <c:pt idx="30">
                  <c:v>2351.7570000000001</c:v>
                </c:pt>
                <c:pt idx="31">
                  <c:v>2418.7159999999999</c:v>
                </c:pt>
                <c:pt idx="32">
                  <c:v>2477.2049999999999</c:v>
                </c:pt>
                <c:pt idx="33">
                  <c:v>2532.9659999999999</c:v>
                </c:pt>
                <c:pt idx="34">
                  <c:v>2619.67</c:v>
                </c:pt>
                <c:pt idx="35">
                  <c:v>2677.2310000000002</c:v>
                </c:pt>
                <c:pt idx="36">
                  <c:v>2758.8690000000001</c:v>
                </c:pt>
                <c:pt idx="37">
                  <c:v>2876.326</c:v>
                </c:pt>
                <c:pt idx="38">
                  <c:v>3018.2289999999998</c:v>
                </c:pt>
                <c:pt idx="39">
                  <c:v>3157.8409999999999</c:v>
                </c:pt>
                <c:pt idx="40">
                  <c:v>3326.1</c:v>
                </c:pt>
                <c:pt idx="41">
                  <c:v>3548.8330000000001</c:v>
                </c:pt>
                <c:pt idx="42">
                  <c:v>3743.5430000000001</c:v>
                </c:pt>
                <c:pt idx="43">
                  <c:v>4043.3589999999999</c:v>
                </c:pt>
                <c:pt idx="44">
                  <c:v>4377.8419999999996</c:v>
                </c:pt>
                <c:pt idx="45">
                  <c:v>4810.0439999999999</c:v>
                </c:pt>
                <c:pt idx="46">
                  <c:v>5426.7330000000002</c:v>
                </c:pt>
                <c:pt idx="47">
                  <c:v>6748.1750000000002</c:v>
                </c:pt>
                <c:pt idx="48">
                  <c:v>10933.2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B7D-47C3-9377-84BEA14A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69064"/>
        <c:axId val="349169456"/>
      </c:scatterChart>
      <c:valAx>
        <c:axId val="349169064"/>
        <c:scaling>
          <c:orientation val="minMax"/>
          <c:max val="1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69456"/>
        <c:crosses val="autoZero"/>
        <c:crossBetween val="midCat"/>
      </c:valAx>
      <c:valAx>
        <c:axId val="349169456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69064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Ola's model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OlaCoquina3!$B$41:$B$91</c:f>
              <c:numCache>
                <c:formatCode>General</c:formatCode>
                <c:ptCount val="51"/>
                <c:pt idx="0">
                  <c:v>0.42220000000000002</c:v>
                </c:pt>
                <c:pt idx="1">
                  <c:v>0.40860000000000002</c:v>
                </c:pt>
                <c:pt idx="2">
                  <c:v>0.39539999999999997</c:v>
                </c:pt>
                <c:pt idx="3">
                  <c:v>0.38250000000000001</c:v>
                </c:pt>
                <c:pt idx="4">
                  <c:v>0.36990000000000001</c:v>
                </c:pt>
                <c:pt idx="5">
                  <c:v>0.35759999999999997</c:v>
                </c:pt>
                <c:pt idx="6">
                  <c:v>0.34560000000000002</c:v>
                </c:pt>
                <c:pt idx="7">
                  <c:v>0.33400000000000002</c:v>
                </c:pt>
                <c:pt idx="8">
                  <c:v>0.32269999999999999</c:v>
                </c:pt>
                <c:pt idx="9">
                  <c:v>0.31180000000000002</c:v>
                </c:pt>
                <c:pt idx="10">
                  <c:v>0.3014</c:v>
                </c:pt>
                <c:pt idx="11">
                  <c:v>0.29149999999999998</c:v>
                </c:pt>
                <c:pt idx="12">
                  <c:v>0.28220000000000001</c:v>
                </c:pt>
                <c:pt idx="13">
                  <c:v>0.27350000000000002</c:v>
                </c:pt>
                <c:pt idx="14">
                  <c:v>0.26550000000000001</c:v>
                </c:pt>
                <c:pt idx="15">
                  <c:v>0.25800000000000001</c:v>
                </c:pt>
                <c:pt idx="16">
                  <c:v>0.25119999999999998</c:v>
                </c:pt>
                <c:pt idx="17">
                  <c:v>0.24490000000000001</c:v>
                </c:pt>
                <c:pt idx="18">
                  <c:v>0.23910000000000001</c:v>
                </c:pt>
                <c:pt idx="19">
                  <c:v>0.2339</c:v>
                </c:pt>
                <c:pt idx="20">
                  <c:v>0.2291</c:v>
                </c:pt>
                <c:pt idx="21">
                  <c:v>0.22470000000000001</c:v>
                </c:pt>
                <c:pt idx="22">
                  <c:v>0.22070000000000001</c:v>
                </c:pt>
                <c:pt idx="23">
                  <c:v>0.217</c:v>
                </c:pt>
                <c:pt idx="24">
                  <c:v>0.21360000000000001</c:v>
                </c:pt>
                <c:pt idx="25">
                  <c:v>0.21049999999999999</c:v>
                </c:pt>
                <c:pt idx="26">
                  <c:v>0.2077</c:v>
                </c:pt>
                <c:pt idx="27">
                  <c:v>0.20519999999999999</c:v>
                </c:pt>
                <c:pt idx="28">
                  <c:v>0.20280000000000001</c:v>
                </c:pt>
                <c:pt idx="29">
                  <c:v>0.20080000000000001</c:v>
                </c:pt>
                <c:pt idx="30">
                  <c:v>0.19889999999999999</c:v>
                </c:pt>
                <c:pt idx="31">
                  <c:v>0.19719999999999999</c:v>
                </c:pt>
                <c:pt idx="32">
                  <c:v>0.1956</c:v>
                </c:pt>
                <c:pt idx="33">
                  <c:v>0.1943</c:v>
                </c:pt>
                <c:pt idx="34">
                  <c:v>0.193</c:v>
                </c:pt>
                <c:pt idx="35">
                  <c:v>0.19189999999999999</c:v>
                </c:pt>
                <c:pt idx="36">
                  <c:v>0.19089999999999999</c:v>
                </c:pt>
                <c:pt idx="37">
                  <c:v>0.19009999999999999</c:v>
                </c:pt>
                <c:pt idx="38">
                  <c:v>0.18940000000000001</c:v>
                </c:pt>
                <c:pt idx="39">
                  <c:v>0.1888</c:v>
                </c:pt>
                <c:pt idx="40">
                  <c:v>0.18820000000000001</c:v>
                </c:pt>
                <c:pt idx="41">
                  <c:v>0.18770000000000001</c:v>
                </c:pt>
                <c:pt idx="42">
                  <c:v>0.18729999999999999</c:v>
                </c:pt>
                <c:pt idx="43">
                  <c:v>0.18690000000000001</c:v>
                </c:pt>
                <c:pt idx="44">
                  <c:v>0.18659999999999999</c:v>
                </c:pt>
                <c:pt idx="45">
                  <c:v>0.18629999999999999</c:v>
                </c:pt>
                <c:pt idx="46">
                  <c:v>0.18609999999999999</c:v>
                </c:pt>
                <c:pt idx="47">
                  <c:v>0.186</c:v>
                </c:pt>
                <c:pt idx="48">
                  <c:v>0.18590000000000001</c:v>
                </c:pt>
                <c:pt idx="49">
                  <c:v>0.18579999999999999</c:v>
                </c:pt>
                <c:pt idx="50">
                  <c:v>0.18579999999999999</c:v>
                </c:pt>
              </c:numCache>
            </c:numRef>
          </c:yVal>
          <c:smooth val="0"/>
        </c:ser>
        <c:ser>
          <c:idx val="4"/>
          <c:order val="1"/>
          <c:tx>
            <c:v>Our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OlaCoquina3!$H$41:$H$91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OlaCoquina3!$I$41:$I$91</c:f>
              <c:numCache>
                <c:formatCode>General</c:formatCode>
                <c:ptCount val="51"/>
                <c:pt idx="0">
                  <c:v>0.44679999999999997</c:v>
                </c:pt>
                <c:pt idx="1">
                  <c:v>0.43640000000000001</c:v>
                </c:pt>
                <c:pt idx="2">
                  <c:v>0.42609999999999998</c:v>
                </c:pt>
                <c:pt idx="3">
                  <c:v>0.41589999999999999</c:v>
                </c:pt>
                <c:pt idx="4">
                  <c:v>0.40600000000000003</c:v>
                </c:pt>
                <c:pt idx="5">
                  <c:v>0.3962</c:v>
                </c:pt>
                <c:pt idx="6">
                  <c:v>0.3866</c:v>
                </c:pt>
                <c:pt idx="7">
                  <c:v>0.37730000000000002</c:v>
                </c:pt>
                <c:pt idx="8">
                  <c:v>0.36809999999999998</c:v>
                </c:pt>
                <c:pt idx="9">
                  <c:v>0.35920000000000002</c:v>
                </c:pt>
                <c:pt idx="10">
                  <c:v>0.35060000000000002</c:v>
                </c:pt>
                <c:pt idx="11">
                  <c:v>0.3422</c:v>
                </c:pt>
                <c:pt idx="12">
                  <c:v>0.33410000000000001</c:v>
                </c:pt>
                <c:pt idx="13">
                  <c:v>0.32619999999999999</c:v>
                </c:pt>
                <c:pt idx="14">
                  <c:v>0.31869999999999998</c:v>
                </c:pt>
                <c:pt idx="15">
                  <c:v>0.3115</c:v>
                </c:pt>
                <c:pt idx="16">
                  <c:v>0.30459999999999998</c:v>
                </c:pt>
                <c:pt idx="17">
                  <c:v>0.29809999999999998</c:v>
                </c:pt>
                <c:pt idx="18">
                  <c:v>0.29189999999999999</c:v>
                </c:pt>
                <c:pt idx="19">
                  <c:v>0.28610000000000002</c:v>
                </c:pt>
                <c:pt idx="20">
                  <c:v>0.28050000000000003</c:v>
                </c:pt>
                <c:pt idx="21">
                  <c:v>0.27529999999999999</c:v>
                </c:pt>
                <c:pt idx="22">
                  <c:v>0.2702</c:v>
                </c:pt>
                <c:pt idx="23">
                  <c:v>0.26540000000000002</c:v>
                </c:pt>
                <c:pt idx="24">
                  <c:v>0.26090000000000002</c:v>
                </c:pt>
                <c:pt idx="25">
                  <c:v>0.25650000000000001</c:v>
                </c:pt>
                <c:pt idx="26">
                  <c:v>0.25230000000000002</c:v>
                </c:pt>
                <c:pt idx="27">
                  <c:v>0.24829999999999999</c:v>
                </c:pt>
                <c:pt idx="28">
                  <c:v>0.2445</c:v>
                </c:pt>
                <c:pt idx="29">
                  <c:v>0.2409</c:v>
                </c:pt>
                <c:pt idx="30">
                  <c:v>0.2374</c:v>
                </c:pt>
                <c:pt idx="31">
                  <c:v>0.2341</c:v>
                </c:pt>
                <c:pt idx="32">
                  <c:v>0.23100000000000001</c:v>
                </c:pt>
                <c:pt idx="33">
                  <c:v>0.2281</c:v>
                </c:pt>
                <c:pt idx="34">
                  <c:v>0.22520000000000001</c:v>
                </c:pt>
                <c:pt idx="35">
                  <c:v>0.22259999999999999</c:v>
                </c:pt>
                <c:pt idx="36">
                  <c:v>0.22009999999999999</c:v>
                </c:pt>
                <c:pt idx="37">
                  <c:v>0.2177</c:v>
                </c:pt>
                <c:pt idx="38">
                  <c:v>0.21560000000000001</c:v>
                </c:pt>
                <c:pt idx="39">
                  <c:v>0.2135</c:v>
                </c:pt>
                <c:pt idx="40">
                  <c:v>0.21160000000000001</c:v>
                </c:pt>
                <c:pt idx="41">
                  <c:v>0.20979999999999999</c:v>
                </c:pt>
                <c:pt idx="42">
                  <c:v>0.2082</c:v>
                </c:pt>
                <c:pt idx="43">
                  <c:v>0.20669999999999999</c:v>
                </c:pt>
                <c:pt idx="44">
                  <c:v>0.20530000000000001</c:v>
                </c:pt>
                <c:pt idx="45">
                  <c:v>0.20399999999999999</c:v>
                </c:pt>
                <c:pt idx="46">
                  <c:v>0.20280000000000001</c:v>
                </c:pt>
                <c:pt idx="47">
                  <c:v>0.20169999999999999</c:v>
                </c:pt>
                <c:pt idx="48">
                  <c:v>0.20080000000000001</c:v>
                </c:pt>
                <c:pt idx="49">
                  <c:v>0.2</c:v>
                </c:pt>
                <c:pt idx="50">
                  <c:v>0.19919999999999999</c:v>
                </c:pt>
              </c:numCache>
            </c:numRef>
          </c:yVal>
          <c:smooth val="0"/>
        </c:ser>
        <c:ser>
          <c:idx val="5"/>
          <c:order val="2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Berea_256!$G$5:$G$55</c:f>
              <c:numCache>
                <c:formatCode>General</c:formatCode>
                <c:ptCount val="51"/>
                <c:pt idx="0">
                  <c:v>0.19570000000000001</c:v>
                </c:pt>
                <c:pt idx="1">
                  <c:v>0.1636</c:v>
                </c:pt>
                <c:pt idx="2">
                  <c:v>0.13539999999999999</c:v>
                </c:pt>
                <c:pt idx="3">
                  <c:v>0.1133</c:v>
                </c:pt>
                <c:pt idx="4">
                  <c:v>9.6409999999999996E-2</c:v>
                </c:pt>
                <c:pt idx="5">
                  <c:v>8.3330000000000001E-2</c:v>
                </c:pt>
                <c:pt idx="6">
                  <c:v>7.3099999999999998E-2</c:v>
                </c:pt>
                <c:pt idx="7">
                  <c:v>6.5089999999999995E-2</c:v>
                </c:pt>
                <c:pt idx="8">
                  <c:v>5.885E-2</c:v>
                </c:pt>
                <c:pt idx="9">
                  <c:v>5.398E-2</c:v>
                </c:pt>
                <c:pt idx="10">
                  <c:v>5.024E-2</c:v>
                </c:pt>
                <c:pt idx="11">
                  <c:v>4.7419999999999997E-2</c:v>
                </c:pt>
                <c:pt idx="12">
                  <c:v>4.5289999999999997E-2</c:v>
                </c:pt>
                <c:pt idx="13">
                  <c:v>4.3740000000000001E-2</c:v>
                </c:pt>
                <c:pt idx="14">
                  <c:v>4.2610000000000002E-2</c:v>
                </c:pt>
                <c:pt idx="15">
                  <c:v>4.181E-2</c:v>
                </c:pt>
                <c:pt idx="16">
                  <c:v>4.1259999999999998E-2</c:v>
                </c:pt>
                <c:pt idx="17">
                  <c:v>4.0890000000000003E-2</c:v>
                </c:pt>
                <c:pt idx="18">
                  <c:v>4.0660000000000002E-2</c:v>
                </c:pt>
                <c:pt idx="19">
                  <c:v>4.0529999999999997E-2</c:v>
                </c:pt>
                <c:pt idx="20">
                  <c:v>4.0419999999999998E-2</c:v>
                </c:pt>
                <c:pt idx="21">
                  <c:v>4.0289999999999999E-2</c:v>
                </c:pt>
                <c:pt idx="22">
                  <c:v>4.0140000000000002E-2</c:v>
                </c:pt>
                <c:pt idx="23">
                  <c:v>3.9980000000000002E-2</c:v>
                </c:pt>
                <c:pt idx="24">
                  <c:v>3.9800000000000002E-2</c:v>
                </c:pt>
                <c:pt idx="25">
                  <c:v>3.9579999999999997E-2</c:v>
                </c:pt>
                <c:pt idx="26">
                  <c:v>3.9359999999999999E-2</c:v>
                </c:pt>
                <c:pt idx="27">
                  <c:v>3.916E-2</c:v>
                </c:pt>
                <c:pt idx="28">
                  <c:v>3.9010000000000003E-2</c:v>
                </c:pt>
                <c:pt idx="29">
                  <c:v>3.8929999999999999E-2</c:v>
                </c:pt>
                <c:pt idx="30">
                  <c:v>3.891E-2</c:v>
                </c:pt>
                <c:pt idx="31">
                  <c:v>3.8879999999999998E-2</c:v>
                </c:pt>
                <c:pt idx="32">
                  <c:v>3.8760000000000003E-2</c:v>
                </c:pt>
                <c:pt idx="33">
                  <c:v>3.8649999999999997E-2</c:v>
                </c:pt>
                <c:pt idx="34">
                  <c:v>3.8589999999999999E-2</c:v>
                </c:pt>
                <c:pt idx="35">
                  <c:v>3.8589999999999999E-2</c:v>
                </c:pt>
                <c:pt idx="36">
                  <c:v>3.8589999999999999E-2</c:v>
                </c:pt>
                <c:pt idx="37">
                  <c:v>3.8640000000000001E-2</c:v>
                </c:pt>
                <c:pt idx="38">
                  <c:v>3.8739999999999997E-2</c:v>
                </c:pt>
                <c:pt idx="39">
                  <c:v>3.8859999999999999E-2</c:v>
                </c:pt>
                <c:pt idx="40">
                  <c:v>3.8949999999999999E-2</c:v>
                </c:pt>
                <c:pt idx="41">
                  <c:v>3.9010000000000003E-2</c:v>
                </c:pt>
                <c:pt idx="42">
                  <c:v>3.9039999999999998E-2</c:v>
                </c:pt>
                <c:pt idx="43">
                  <c:v>3.9030000000000002E-2</c:v>
                </c:pt>
                <c:pt idx="44">
                  <c:v>3.8949999999999999E-2</c:v>
                </c:pt>
                <c:pt idx="45">
                  <c:v>3.8800000000000001E-2</c:v>
                </c:pt>
                <c:pt idx="46">
                  <c:v>3.8640000000000001E-2</c:v>
                </c:pt>
                <c:pt idx="47">
                  <c:v>3.8469999999999997E-2</c:v>
                </c:pt>
                <c:pt idx="48">
                  <c:v>3.8330000000000003E-2</c:v>
                </c:pt>
                <c:pt idx="49">
                  <c:v>3.8199999999999998E-2</c:v>
                </c:pt>
                <c:pt idx="50">
                  <c:v>3.8129999999999997E-2</c:v>
                </c:pt>
              </c:numCache>
            </c:numRef>
          </c:yVal>
          <c:smooth val="0"/>
        </c:ser>
        <c:ser>
          <c:idx val="6"/>
          <c:order val="3"/>
          <c:tx>
            <c:v>Berea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Berea_256!$J$5:$J$55</c:f>
              <c:numCache>
                <c:formatCode>General</c:formatCode>
                <c:ptCount val="51"/>
                <c:pt idx="0">
                  <c:v>0.20630000000000001</c:v>
                </c:pt>
                <c:pt idx="1">
                  <c:v>0.1782</c:v>
                </c:pt>
                <c:pt idx="2">
                  <c:v>0.15279999999999999</c:v>
                </c:pt>
                <c:pt idx="3">
                  <c:v>0.13120000000000001</c:v>
                </c:pt>
                <c:pt idx="4">
                  <c:v>0.1137</c:v>
                </c:pt>
                <c:pt idx="5">
                  <c:v>0.1002</c:v>
                </c:pt>
                <c:pt idx="6">
                  <c:v>8.9760000000000006E-2</c:v>
                </c:pt>
                <c:pt idx="7">
                  <c:v>8.1470000000000001E-2</c:v>
                </c:pt>
                <c:pt idx="8">
                  <c:v>7.4679999999999996E-2</c:v>
                </c:pt>
                <c:pt idx="9">
                  <c:v>6.8940000000000001E-2</c:v>
                </c:pt>
                <c:pt idx="10">
                  <c:v>6.4000000000000001E-2</c:v>
                </c:pt>
                <c:pt idx="11">
                  <c:v>5.9749999999999998E-2</c:v>
                </c:pt>
                <c:pt idx="12">
                  <c:v>5.6140000000000002E-2</c:v>
                </c:pt>
                <c:pt idx="13">
                  <c:v>5.3120000000000001E-2</c:v>
                </c:pt>
                <c:pt idx="14">
                  <c:v>5.0630000000000001E-2</c:v>
                </c:pt>
                <c:pt idx="15">
                  <c:v>4.8660000000000002E-2</c:v>
                </c:pt>
                <c:pt idx="16">
                  <c:v>4.7129999999999998E-2</c:v>
                </c:pt>
                <c:pt idx="17">
                  <c:v>4.6019999999999998E-2</c:v>
                </c:pt>
                <c:pt idx="18">
                  <c:v>4.53E-2</c:v>
                </c:pt>
                <c:pt idx="19">
                  <c:v>4.4889999999999999E-2</c:v>
                </c:pt>
                <c:pt idx="20">
                  <c:v>4.471E-2</c:v>
                </c:pt>
                <c:pt idx="21">
                  <c:v>4.4630000000000003E-2</c:v>
                </c:pt>
                <c:pt idx="22">
                  <c:v>4.4569999999999999E-2</c:v>
                </c:pt>
                <c:pt idx="23">
                  <c:v>4.4519999999999997E-2</c:v>
                </c:pt>
                <c:pt idx="24">
                  <c:v>4.444E-2</c:v>
                </c:pt>
                <c:pt idx="25">
                  <c:v>4.4310000000000002E-2</c:v>
                </c:pt>
                <c:pt idx="26">
                  <c:v>4.4089999999999997E-2</c:v>
                </c:pt>
                <c:pt idx="27">
                  <c:v>4.3819999999999998E-2</c:v>
                </c:pt>
                <c:pt idx="28">
                  <c:v>4.3549999999999998E-2</c:v>
                </c:pt>
                <c:pt idx="29">
                  <c:v>4.3249999999999997E-2</c:v>
                </c:pt>
                <c:pt idx="30">
                  <c:v>4.2959999999999998E-2</c:v>
                </c:pt>
                <c:pt idx="31">
                  <c:v>4.2700000000000002E-2</c:v>
                </c:pt>
                <c:pt idx="32">
                  <c:v>4.249E-2</c:v>
                </c:pt>
                <c:pt idx="33">
                  <c:v>4.2320000000000003E-2</c:v>
                </c:pt>
                <c:pt idx="34">
                  <c:v>4.2220000000000001E-2</c:v>
                </c:pt>
                <c:pt idx="35">
                  <c:v>4.2169999999999999E-2</c:v>
                </c:pt>
                <c:pt idx="36">
                  <c:v>4.2169999999999999E-2</c:v>
                </c:pt>
                <c:pt idx="37">
                  <c:v>4.2180000000000002E-2</c:v>
                </c:pt>
                <c:pt idx="38">
                  <c:v>4.2220000000000001E-2</c:v>
                </c:pt>
                <c:pt idx="39">
                  <c:v>4.2250000000000003E-2</c:v>
                </c:pt>
                <c:pt idx="40">
                  <c:v>4.2270000000000002E-2</c:v>
                </c:pt>
                <c:pt idx="41">
                  <c:v>4.2299999999999997E-2</c:v>
                </c:pt>
                <c:pt idx="42">
                  <c:v>4.2369999999999998E-2</c:v>
                </c:pt>
                <c:pt idx="43">
                  <c:v>4.2450000000000002E-2</c:v>
                </c:pt>
                <c:pt idx="44">
                  <c:v>4.2540000000000001E-2</c:v>
                </c:pt>
                <c:pt idx="45">
                  <c:v>4.2599999999999999E-2</c:v>
                </c:pt>
                <c:pt idx="46">
                  <c:v>4.2630000000000001E-2</c:v>
                </c:pt>
                <c:pt idx="47">
                  <c:v>4.2619999999999998E-2</c:v>
                </c:pt>
                <c:pt idx="48">
                  <c:v>4.2590000000000003E-2</c:v>
                </c:pt>
                <c:pt idx="49">
                  <c:v>4.2500000000000003E-2</c:v>
                </c:pt>
                <c:pt idx="50">
                  <c:v>4.231E-2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76072"/>
        <c:axId val="343776464"/>
      </c:scatterChart>
      <c:valAx>
        <c:axId val="343776072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76464"/>
        <c:crosses val="autoZero"/>
        <c:crossBetween val="midCat"/>
      </c:valAx>
      <c:valAx>
        <c:axId val="34377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7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</a:t>
            </a:r>
            <a:r>
              <a:rPr lang="en-GB" baseline="0"/>
              <a:t> permeability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CT</c:v>
          </c:tx>
          <c:spPr>
            <a:ln w="28575"/>
          </c:spPr>
          <c:marker>
            <c:symbol val="none"/>
          </c:marker>
          <c:xVal>
            <c:numRef>
              <c:f>[1]Sheet1!$B$32:$B$81</c:f>
              <c:numCache>
                <c:formatCode>General</c:formatCode>
                <c:ptCount val="50"/>
                <c:pt idx="0">
                  <c:v>1</c:v>
                </c:pt>
                <c:pt idx="1">
                  <c:v>0.97970999999999997</c:v>
                </c:pt>
                <c:pt idx="2">
                  <c:v>0.95863900000000002</c:v>
                </c:pt>
                <c:pt idx="3">
                  <c:v>0.93789199999999995</c:v>
                </c:pt>
                <c:pt idx="4">
                  <c:v>0.916439</c:v>
                </c:pt>
                <c:pt idx="5">
                  <c:v>0.89499899999999999</c:v>
                </c:pt>
                <c:pt idx="6">
                  <c:v>0.87449399999999999</c:v>
                </c:pt>
                <c:pt idx="7">
                  <c:v>0.854217</c:v>
                </c:pt>
                <c:pt idx="8">
                  <c:v>0.83357300000000001</c:v>
                </c:pt>
                <c:pt idx="9">
                  <c:v>0.81350100000000003</c:v>
                </c:pt>
                <c:pt idx="10">
                  <c:v>0.79341899999999999</c:v>
                </c:pt>
                <c:pt idx="11">
                  <c:v>0.77299600000000002</c:v>
                </c:pt>
                <c:pt idx="12">
                  <c:v>0.75198699999999996</c:v>
                </c:pt>
                <c:pt idx="13">
                  <c:v>0.73167499999999996</c:v>
                </c:pt>
                <c:pt idx="14">
                  <c:v>0.71151900000000001</c:v>
                </c:pt>
                <c:pt idx="15">
                  <c:v>0.69126200000000004</c:v>
                </c:pt>
                <c:pt idx="16">
                  <c:v>0.67065399999999997</c:v>
                </c:pt>
                <c:pt idx="17">
                  <c:v>0.65038300000000004</c:v>
                </c:pt>
                <c:pt idx="18">
                  <c:v>0.629884</c:v>
                </c:pt>
                <c:pt idx="19">
                  <c:v>0.60972599999999999</c:v>
                </c:pt>
                <c:pt idx="20">
                  <c:v>0.58842099999999997</c:v>
                </c:pt>
                <c:pt idx="21">
                  <c:v>0.56819600000000003</c:v>
                </c:pt>
                <c:pt idx="22">
                  <c:v>0.54749700000000001</c:v>
                </c:pt>
                <c:pt idx="23">
                  <c:v>0.52743399999999996</c:v>
                </c:pt>
                <c:pt idx="24">
                  <c:v>0.50691900000000001</c:v>
                </c:pt>
                <c:pt idx="25">
                  <c:v>0.48597400000000002</c:v>
                </c:pt>
                <c:pt idx="26">
                  <c:v>0.465922</c:v>
                </c:pt>
                <c:pt idx="27">
                  <c:v>0.44575199999999998</c:v>
                </c:pt>
                <c:pt idx="28">
                  <c:v>0.425622</c:v>
                </c:pt>
                <c:pt idx="29">
                  <c:v>0.40515899999999999</c:v>
                </c:pt>
                <c:pt idx="30">
                  <c:v>0.384629</c:v>
                </c:pt>
                <c:pt idx="31">
                  <c:v>0.36430299999999999</c:v>
                </c:pt>
                <c:pt idx="32">
                  <c:v>0.34392600000000001</c:v>
                </c:pt>
                <c:pt idx="33">
                  <c:v>0.32392300000000002</c:v>
                </c:pt>
                <c:pt idx="34">
                  <c:v>0.30383599999999999</c:v>
                </c:pt>
                <c:pt idx="35">
                  <c:v>0.28310999999999997</c:v>
                </c:pt>
                <c:pt idx="36">
                  <c:v>0.26246900000000001</c:v>
                </c:pt>
                <c:pt idx="37">
                  <c:v>0.242149</c:v>
                </c:pt>
                <c:pt idx="38">
                  <c:v>0.221999</c:v>
                </c:pt>
                <c:pt idx="39">
                  <c:v>0.20199500000000001</c:v>
                </c:pt>
                <c:pt idx="40">
                  <c:v>0.18179100000000001</c:v>
                </c:pt>
                <c:pt idx="41">
                  <c:v>0.160612</c:v>
                </c:pt>
                <c:pt idx="42">
                  <c:v>0.14060500000000001</c:v>
                </c:pt>
                <c:pt idx="43">
                  <c:v>0.12027500000000001</c:v>
                </c:pt>
                <c:pt idx="44">
                  <c:v>0.10005799999999999</c:v>
                </c:pt>
                <c:pt idx="45">
                  <c:v>7.9998E-2</c:v>
                </c:pt>
                <c:pt idx="46">
                  <c:v>5.9783999999999997E-2</c:v>
                </c:pt>
                <c:pt idx="47">
                  <c:v>3.9551999999999997E-2</c:v>
                </c:pt>
                <c:pt idx="48">
                  <c:v>1.9515999999999999E-2</c:v>
                </c:pt>
                <c:pt idx="49">
                  <c:v>1.1114000000000001E-2</c:v>
                </c:pt>
              </c:numCache>
            </c:numRef>
          </c:xVal>
          <c:yVal>
            <c:numRef>
              <c:f>[1]Sheet1!$D$32:$D$81</c:f>
              <c:numCache>
                <c:formatCode>General</c:formatCode>
                <c:ptCount val="50"/>
                <c:pt idx="0">
                  <c:v>1</c:v>
                </c:pt>
                <c:pt idx="1">
                  <c:v>0.84743930000000001</c:v>
                </c:pt>
                <c:pt idx="2">
                  <c:v>0.68236280000000005</c:v>
                </c:pt>
                <c:pt idx="3">
                  <c:v>0.58752090000000001</c:v>
                </c:pt>
                <c:pt idx="4">
                  <c:v>0.52791120000000002</c:v>
                </c:pt>
                <c:pt idx="5">
                  <c:v>0.49212309999999998</c:v>
                </c:pt>
                <c:pt idx="6">
                  <c:v>0.45121099999999997</c:v>
                </c:pt>
                <c:pt idx="7">
                  <c:v>0.42311890000000002</c:v>
                </c:pt>
                <c:pt idx="8">
                  <c:v>0.38097809999999999</c:v>
                </c:pt>
                <c:pt idx="9">
                  <c:v>0.35946660000000002</c:v>
                </c:pt>
                <c:pt idx="10">
                  <c:v>0.33375529999999998</c:v>
                </c:pt>
                <c:pt idx="11">
                  <c:v>0.28701729999999998</c:v>
                </c:pt>
                <c:pt idx="12">
                  <c:v>0.2427956</c:v>
                </c:pt>
                <c:pt idx="13">
                  <c:v>0.22752610000000001</c:v>
                </c:pt>
                <c:pt idx="14">
                  <c:v>0.1653946</c:v>
                </c:pt>
                <c:pt idx="15">
                  <c:v>0.1506073</c:v>
                </c:pt>
                <c:pt idx="16">
                  <c:v>0.12879769999999999</c:v>
                </c:pt>
                <c:pt idx="17">
                  <c:v>8.3798410000000004E-2</c:v>
                </c:pt>
                <c:pt idx="18">
                  <c:v>6.7553420000000003E-2</c:v>
                </c:pt>
                <c:pt idx="19">
                  <c:v>5.4874489999999998E-2</c:v>
                </c:pt>
                <c:pt idx="20">
                  <c:v>4.330987E-2</c:v>
                </c:pt>
                <c:pt idx="21">
                  <c:v>3.649372E-2</c:v>
                </c:pt>
                <c:pt idx="22">
                  <c:v>3.2000500000000001E-2</c:v>
                </c:pt>
                <c:pt idx="23">
                  <c:v>2.7324290000000001E-2</c:v>
                </c:pt>
                <c:pt idx="24">
                  <c:v>2.13431E-2</c:v>
                </c:pt>
                <c:pt idx="25">
                  <c:v>1.8584099999999999E-2</c:v>
                </c:pt>
                <c:pt idx="26">
                  <c:v>1.4969649999999999E-2</c:v>
                </c:pt>
                <c:pt idx="27">
                  <c:v>1.2281200000000001E-2</c:v>
                </c:pt>
                <c:pt idx="28">
                  <c:v>9.8036200000000007E-3</c:v>
                </c:pt>
                <c:pt idx="29">
                  <c:v>8.202071E-3</c:v>
                </c:pt>
                <c:pt idx="30">
                  <c:v>6.4573809999999999E-3</c:v>
                </c:pt>
                <c:pt idx="31">
                  <c:v>5.5262890000000002E-3</c:v>
                </c:pt>
                <c:pt idx="32">
                  <c:v>4.4551349999999998E-3</c:v>
                </c:pt>
                <c:pt idx="33">
                  <c:v>3.470969E-3</c:v>
                </c:pt>
                <c:pt idx="34">
                  <c:v>2.7152840000000001E-3</c:v>
                </c:pt>
                <c:pt idx="35">
                  <c:v>2.1812749999999999E-3</c:v>
                </c:pt>
                <c:pt idx="36">
                  <c:v>1.74837E-3</c:v>
                </c:pt>
                <c:pt idx="37">
                  <c:v>1.427513E-3</c:v>
                </c:pt>
                <c:pt idx="38">
                  <c:v>1.1475050000000001E-3</c:v>
                </c:pt>
                <c:pt idx="39">
                  <c:v>9.3360389999999995E-4</c:v>
                </c:pt>
                <c:pt idx="40">
                  <c:v>7.5577979999999999E-4</c:v>
                </c:pt>
                <c:pt idx="41">
                  <c:v>6.0525810000000005E-4</c:v>
                </c:pt>
                <c:pt idx="42">
                  <c:v>4.9137330000000002E-4</c:v>
                </c:pt>
                <c:pt idx="43">
                  <c:v>3.763959E-4</c:v>
                </c:pt>
                <c:pt idx="44">
                  <c:v>2.9910160000000001E-4</c:v>
                </c:pt>
                <c:pt idx="45">
                  <c:v>2.2976600000000001E-4</c:v>
                </c:pt>
                <c:pt idx="46">
                  <c:v>1.6088410000000001E-4</c:v>
                </c:pt>
                <c:pt idx="47">
                  <c:v>9.5905270000000003E-5</c:v>
                </c:pt>
                <c:pt idx="48">
                  <c:v>3.67164E-5</c:v>
                </c:pt>
                <c:pt idx="49">
                  <c:v>1.2431130000000001E-5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0"/>
          <c:order val="1"/>
          <c:tx>
            <c:v>CT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[1]Sheet1!$B$32:$B$81</c:f>
              <c:numCache>
                <c:formatCode>General</c:formatCode>
                <c:ptCount val="50"/>
                <c:pt idx="0">
                  <c:v>1</c:v>
                </c:pt>
                <c:pt idx="1">
                  <c:v>0.97970999999999997</c:v>
                </c:pt>
                <c:pt idx="2">
                  <c:v>0.95863900000000002</c:v>
                </c:pt>
                <c:pt idx="3">
                  <c:v>0.93789199999999995</c:v>
                </c:pt>
                <c:pt idx="4">
                  <c:v>0.916439</c:v>
                </c:pt>
                <c:pt idx="5">
                  <c:v>0.89499899999999999</c:v>
                </c:pt>
                <c:pt idx="6">
                  <c:v>0.87449399999999999</c:v>
                </c:pt>
                <c:pt idx="7">
                  <c:v>0.854217</c:v>
                </c:pt>
                <c:pt idx="8">
                  <c:v>0.83357300000000001</c:v>
                </c:pt>
                <c:pt idx="9">
                  <c:v>0.81350100000000003</c:v>
                </c:pt>
                <c:pt idx="10">
                  <c:v>0.79341899999999999</c:v>
                </c:pt>
                <c:pt idx="11">
                  <c:v>0.77299600000000002</c:v>
                </c:pt>
                <c:pt idx="12">
                  <c:v>0.75198699999999996</c:v>
                </c:pt>
                <c:pt idx="13">
                  <c:v>0.73167499999999996</c:v>
                </c:pt>
                <c:pt idx="14">
                  <c:v>0.71151900000000001</c:v>
                </c:pt>
                <c:pt idx="15">
                  <c:v>0.69126200000000004</c:v>
                </c:pt>
                <c:pt idx="16">
                  <c:v>0.67065399999999997</c:v>
                </c:pt>
                <c:pt idx="17">
                  <c:v>0.65038300000000004</c:v>
                </c:pt>
                <c:pt idx="18">
                  <c:v>0.629884</c:v>
                </c:pt>
                <c:pt idx="19">
                  <c:v>0.60972599999999999</c:v>
                </c:pt>
                <c:pt idx="20">
                  <c:v>0.58842099999999997</c:v>
                </c:pt>
                <c:pt idx="21">
                  <c:v>0.56819600000000003</c:v>
                </c:pt>
                <c:pt idx="22">
                  <c:v>0.54749700000000001</c:v>
                </c:pt>
                <c:pt idx="23">
                  <c:v>0.52743399999999996</c:v>
                </c:pt>
                <c:pt idx="24">
                  <c:v>0.50691900000000001</c:v>
                </c:pt>
                <c:pt idx="25">
                  <c:v>0.48597400000000002</c:v>
                </c:pt>
                <c:pt idx="26">
                  <c:v>0.465922</c:v>
                </c:pt>
                <c:pt idx="27">
                  <c:v>0.44575199999999998</c:v>
                </c:pt>
                <c:pt idx="28">
                  <c:v>0.425622</c:v>
                </c:pt>
                <c:pt idx="29">
                  <c:v>0.40515899999999999</c:v>
                </c:pt>
                <c:pt idx="30">
                  <c:v>0.384629</c:v>
                </c:pt>
                <c:pt idx="31">
                  <c:v>0.36430299999999999</c:v>
                </c:pt>
                <c:pt idx="32">
                  <c:v>0.34392600000000001</c:v>
                </c:pt>
                <c:pt idx="33">
                  <c:v>0.32392300000000002</c:v>
                </c:pt>
                <c:pt idx="34">
                  <c:v>0.30383599999999999</c:v>
                </c:pt>
                <c:pt idx="35">
                  <c:v>0.28310999999999997</c:v>
                </c:pt>
                <c:pt idx="36">
                  <c:v>0.26246900000000001</c:v>
                </c:pt>
                <c:pt idx="37">
                  <c:v>0.242149</c:v>
                </c:pt>
                <c:pt idx="38">
                  <c:v>0.221999</c:v>
                </c:pt>
                <c:pt idx="39">
                  <c:v>0.20199500000000001</c:v>
                </c:pt>
                <c:pt idx="40">
                  <c:v>0.18179100000000001</c:v>
                </c:pt>
                <c:pt idx="41">
                  <c:v>0.160612</c:v>
                </c:pt>
                <c:pt idx="42">
                  <c:v>0.14060500000000001</c:v>
                </c:pt>
                <c:pt idx="43">
                  <c:v>0.12027500000000001</c:v>
                </c:pt>
                <c:pt idx="44">
                  <c:v>0.10005799999999999</c:v>
                </c:pt>
                <c:pt idx="45">
                  <c:v>7.9998E-2</c:v>
                </c:pt>
                <c:pt idx="46">
                  <c:v>5.9783999999999997E-2</c:v>
                </c:pt>
                <c:pt idx="47">
                  <c:v>3.9551999999999997E-2</c:v>
                </c:pt>
                <c:pt idx="48">
                  <c:v>1.9515999999999999E-2</c:v>
                </c:pt>
                <c:pt idx="49">
                  <c:v>1.1114000000000001E-2</c:v>
                </c:pt>
              </c:numCache>
            </c:numRef>
          </c:xVal>
          <c:yVal>
            <c:numRef>
              <c:f>[1]Sheet1!$E$32:$E$81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3.6839440000000001E-2</c:v>
                </c:pt>
                <c:pt idx="9">
                  <c:v>4.3488060000000002E-2</c:v>
                </c:pt>
                <c:pt idx="10">
                  <c:v>4.4197590000000002E-2</c:v>
                </c:pt>
                <c:pt idx="11">
                  <c:v>5.9329E-2</c:v>
                </c:pt>
                <c:pt idx="12">
                  <c:v>5.9329E-2</c:v>
                </c:pt>
                <c:pt idx="13">
                  <c:v>5.9329E-2</c:v>
                </c:pt>
                <c:pt idx="14">
                  <c:v>5.9482019999999997E-2</c:v>
                </c:pt>
                <c:pt idx="15">
                  <c:v>8.2328230000000002E-2</c:v>
                </c:pt>
                <c:pt idx="16">
                  <c:v>8.4343080000000001E-2</c:v>
                </c:pt>
                <c:pt idx="17">
                  <c:v>8.4413340000000003E-2</c:v>
                </c:pt>
                <c:pt idx="18">
                  <c:v>9.1307470000000002E-2</c:v>
                </c:pt>
                <c:pt idx="19">
                  <c:v>0.12803700000000001</c:v>
                </c:pt>
                <c:pt idx="20">
                  <c:v>0.14700869999999999</c:v>
                </c:pt>
                <c:pt idx="21">
                  <c:v>0.16874449999999999</c:v>
                </c:pt>
                <c:pt idx="22">
                  <c:v>0.1790892</c:v>
                </c:pt>
                <c:pt idx="23">
                  <c:v>0.2144779</c:v>
                </c:pt>
                <c:pt idx="24">
                  <c:v>0.24847330000000001</c:v>
                </c:pt>
                <c:pt idx="25">
                  <c:v>0.27192650000000002</c:v>
                </c:pt>
                <c:pt idx="26">
                  <c:v>0.28899330000000001</c:v>
                </c:pt>
                <c:pt idx="27">
                  <c:v>0.31846600000000003</c:v>
                </c:pt>
                <c:pt idx="28">
                  <c:v>0.33584779999999997</c:v>
                </c:pt>
                <c:pt idx="29">
                  <c:v>0.34656579999999998</c:v>
                </c:pt>
                <c:pt idx="30">
                  <c:v>0.38837090000000002</c:v>
                </c:pt>
                <c:pt idx="31">
                  <c:v>0.3980765</c:v>
                </c:pt>
                <c:pt idx="32">
                  <c:v>0.44318639999999998</c:v>
                </c:pt>
                <c:pt idx="33">
                  <c:v>0.48039850000000001</c:v>
                </c:pt>
                <c:pt idx="34">
                  <c:v>0.52306129999999995</c:v>
                </c:pt>
                <c:pt idx="35">
                  <c:v>0.55483059999999995</c:v>
                </c:pt>
                <c:pt idx="36">
                  <c:v>0.59990790000000005</c:v>
                </c:pt>
                <c:pt idx="37">
                  <c:v>0.64243220000000001</c:v>
                </c:pt>
                <c:pt idx="38">
                  <c:v>0.67822269999999996</c:v>
                </c:pt>
                <c:pt idx="39">
                  <c:v>0.72281879999999998</c:v>
                </c:pt>
                <c:pt idx="40">
                  <c:v>0.75836079999999995</c:v>
                </c:pt>
                <c:pt idx="41">
                  <c:v>0.79644539999999997</c:v>
                </c:pt>
                <c:pt idx="42">
                  <c:v>0.82430870000000001</c:v>
                </c:pt>
                <c:pt idx="43">
                  <c:v>0.8582668</c:v>
                </c:pt>
                <c:pt idx="44">
                  <c:v>0.88190230000000003</c:v>
                </c:pt>
                <c:pt idx="45">
                  <c:v>0.90529269999999995</c:v>
                </c:pt>
                <c:pt idx="46">
                  <c:v>0.93112989999999995</c:v>
                </c:pt>
                <c:pt idx="47">
                  <c:v>0.95251730000000001</c:v>
                </c:pt>
                <c:pt idx="48">
                  <c:v>0.97878399999999999</c:v>
                </c:pt>
                <c:pt idx="49">
                  <c:v>0.98792599999999997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B7D-47C3-9377-84BEA14AD2A7}"/>
            </c:ext>
          </c:extLst>
        </c:ser>
        <c:ser>
          <c:idx val="2"/>
          <c:order val="2"/>
          <c:tx>
            <c:v>MODEL</c:v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[1]Sheet1!$K$32:$K$80</c:f>
              <c:numCache>
                <c:formatCode>General</c:formatCode>
                <c:ptCount val="49"/>
                <c:pt idx="0">
                  <c:v>1</c:v>
                </c:pt>
                <c:pt idx="1">
                  <c:v>0.97810299999999994</c:v>
                </c:pt>
                <c:pt idx="2">
                  <c:v>0.95636900000000002</c:v>
                </c:pt>
                <c:pt idx="3">
                  <c:v>0.93569899999999995</c:v>
                </c:pt>
                <c:pt idx="4">
                  <c:v>0.91459699999999999</c:v>
                </c:pt>
                <c:pt idx="5">
                  <c:v>0.89293400000000001</c:v>
                </c:pt>
                <c:pt idx="6">
                  <c:v>0.87212000000000001</c:v>
                </c:pt>
                <c:pt idx="7">
                  <c:v>0.851885</c:v>
                </c:pt>
                <c:pt idx="8">
                  <c:v>0.83167400000000002</c:v>
                </c:pt>
                <c:pt idx="9">
                  <c:v>0.81108100000000005</c:v>
                </c:pt>
                <c:pt idx="10">
                  <c:v>0.78964999999999996</c:v>
                </c:pt>
                <c:pt idx="11">
                  <c:v>0.76946800000000004</c:v>
                </c:pt>
                <c:pt idx="12">
                  <c:v>0.749224</c:v>
                </c:pt>
                <c:pt idx="13">
                  <c:v>0.72817699999999996</c:v>
                </c:pt>
                <c:pt idx="14">
                  <c:v>0.70668799999999998</c:v>
                </c:pt>
                <c:pt idx="15">
                  <c:v>0.68547800000000003</c:v>
                </c:pt>
                <c:pt idx="16">
                  <c:v>0.66479200000000005</c:v>
                </c:pt>
                <c:pt idx="17">
                  <c:v>0.641316</c:v>
                </c:pt>
                <c:pt idx="18">
                  <c:v>0.621085</c:v>
                </c:pt>
                <c:pt idx="19">
                  <c:v>0.60059700000000005</c:v>
                </c:pt>
                <c:pt idx="20">
                  <c:v>0.57990399999999998</c:v>
                </c:pt>
                <c:pt idx="21">
                  <c:v>0.559388</c:v>
                </c:pt>
                <c:pt idx="22">
                  <c:v>0.53929499999999997</c:v>
                </c:pt>
                <c:pt idx="23">
                  <c:v>0.518154</c:v>
                </c:pt>
                <c:pt idx="24">
                  <c:v>0.49773800000000001</c:v>
                </c:pt>
                <c:pt idx="25">
                  <c:v>0.47752</c:v>
                </c:pt>
                <c:pt idx="26">
                  <c:v>0.45653300000000002</c:v>
                </c:pt>
                <c:pt idx="27">
                  <c:v>0.436002</c:v>
                </c:pt>
                <c:pt idx="28">
                  <c:v>0.41568500000000003</c:v>
                </c:pt>
                <c:pt idx="29">
                  <c:v>0.39465299999999998</c:v>
                </c:pt>
                <c:pt idx="30">
                  <c:v>0.37419999999999998</c:v>
                </c:pt>
                <c:pt idx="31">
                  <c:v>0.35409200000000002</c:v>
                </c:pt>
                <c:pt idx="32">
                  <c:v>0.33391700000000002</c:v>
                </c:pt>
                <c:pt idx="33">
                  <c:v>0.31341000000000002</c:v>
                </c:pt>
                <c:pt idx="34">
                  <c:v>0.29270200000000002</c:v>
                </c:pt>
                <c:pt idx="35">
                  <c:v>0.27224599999999999</c:v>
                </c:pt>
                <c:pt idx="36">
                  <c:v>0.251135</c:v>
                </c:pt>
                <c:pt idx="37">
                  <c:v>0.230212</c:v>
                </c:pt>
                <c:pt idx="38">
                  <c:v>0.21009700000000001</c:v>
                </c:pt>
                <c:pt idx="39">
                  <c:v>0.18859200000000001</c:v>
                </c:pt>
                <c:pt idx="40">
                  <c:v>0.16794000000000001</c:v>
                </c:pt>
                <c:pt idx="41">
                  <c:v>0.14737700000000001</c:v>
                </c:pt>
                <c:pt idx="42">
                  <c:v>0.126975</c:v>
                </c:pt>
                <c:pt idx="43">
                  <c:v>0.105946</c:v>
                </c:pt>
                <c:pt idx="44">
                  <c:v>8.5725999999999997E-2</c:v>
                </c:pt>
                <c:pt idx="45">
                  <c:v>6.5171999999999994E-2</c:v>
                </c:pt>
                <c:pt idx="46">
                  <c:v>4.4998000000000003E-2</c:v>
                </c:pt>
                <c:pt idx="47">
                  <c:v>2.4695999999999999E-2</c:v>
                </c:pt>
                <c:pt idx="48">
                  <c:v>8.0309999999999999E-3</c:v>
                </c:pt>
              </c:numCache>
            </c:numRef>
          </c:xVal>
          <c:yVal>
            <c:numRef>
              <c:f>[1]Sheet1!$M$32:$M$80</c:f>
              <c:numCache>
                <c:formatCode>General</c:formatCode>
                <c:ptCount val="49"/>
                <c:pt idx="0">
                  <c:v>1</c:v>
                </c:pt>
                <c:pt idx="1">
                  <c:v>0.87709610000000005</c:v>
                </c:pt>
                <c:pt idx="2">
                  <c:v>0.75399720000000003</c:v>
                </c:pt>
                <c:pt idx="3">
                  <c:v>0.64169540000000003</c:v>
                </c:pt>
                <c:pt idx="4">
                  <c:v>0.53460600000000003</c:v>
                </c:pt>
                <c:pt idx="5">
                  <c:v>0.49765209999999999</c:v>
                </c:pt>
                <c:pt idx="6">
                  <c:v>0.44994440000000002</c:v>
                </c:pt>
                <c:pt idx="7">
                  <c:v>0.39563189999999998</c:v>
                </c:pt>
                <c:pt idx="8">
                  <c:v>0.29087360000000001</c:v>
                </c:pt>
                <c:pt idx="9">
                  <c:v>0.26696130000000001</c:v>
                </c:pt>
                <c:pt idx="10">
                  <c:v>0.23365949999999999</c:v>
                </c:pt>
                <c:pt idx="11">
                  <c:v>0.1361174</c:v>
                </c:pt>
                <c:pt idx="12">
                  <c:v>0.12901560000000001</c:v>
                </c:pt>
                <c:pt idx="13">
                  <c:v>0.1271562</c:v>
                </c:pt>
                <c:pt idx="14">
                  <c:v>0.10933619999999999</c:v>
                </c:pt>
                <c:pt idx="15">
                  <c:v>9.0892429999999996E-2</c:v>
                </c:pt>
                <c:pt idx="16">
                  <c:v>8.8161210000000004E-2</c:v>
                </c:pt>
                <c:pt idx="17">
                  <c:v>8.3673590000000006E-2</c:v>
                </c:pt>
                <c:pt idx="18">
                  <c:v>7.1835860000000001E-2</c:v>
                </c:pt>
                <c:pt idx="19">
                  <c:v>6.2475179999999998E-2</c:v>
                </c:pt>
                <c:pt idx="20">
                  <c:v>5.6546890000000002E-2</c:v>
                </c:pt>
                <c:pt idx="21">
                  <c:v>5.1353660000000002E-2</c:v>
                </c:pt>
                <c:pt idx="22">
                  <c:v>4.8425559999999999E-2</c:v>
                </c:pt>
                <c:pt idx="23">
                  <c:v>3.9632019999999997E-2</c:v>
                </c:pt>
                <c:pt idx="24">
                  <c:v>3.1995059999999999E-2</c:v>
                </c:pt>
                <c:pt idx="25">
                  <c:v>2.7673509999999998E-2</c:v>
                </c:pt>
                <c:pt idx="26">
                  <c:v>2.0511129999999999E-2</c:v>
                </c:pt>
                <c:pt idx="27">
                  <c:v>1.6934950000000001E-2</c:v>
                </c:pt>
                <c:pt idx="28">
                  <c:v>1.44353E-2</c:v>
                </c:pt>
                <c:pt idx="29">
                  <c:v>1.231793E-2</c:v>
                </c:pt>
                <c:pt idx="30">
                  <c:v>1.023399E-2</c:v>
                </c:pt>
                <c:pt idx="31">
                  <c:v>8.5349740000000007E-3</c:v>
                </c:pt>
                <c:pt idx="32">
                  <c:v>7.3636709999999996E-3</c:v>
                </c:pt>
                <c:pt idx="33">
                  <c:v>5.6798660000000004E-3</c:v>
                </c:pt>
                <c:pt idx="34">
                  <c:v>4.5675730000000001E-3</c:v>
                </c:pt>
                <c:pt idx="35">
                  <c:v>3.7322710000000001E-3</c:v>
                </c:pt>
                <c:pt idx="36">
                  <c:v>2.9441110000000001E-3</c:v>
                </c:pt>
                <c:pt idx="37">
                  <c:v>2.3434269999999999E-3</c:v>
                </c:pt>
                <c:pt idx="38">
                  <c:v>1.861541E-3</c:v>
                </c:pt>
                <c:pt idx="39">
                  <c:v>1.430672E-3</c:v>
                </c:pt>
                <c:pt idx="40">
                  <c:v>1.116005E-3</c:v>
                </c:pt>
                <c:pt idx="41">
                  <c:v>8.4164890000000005E-4</c:v>
                </c:pt>
                <c:pt idx="42">
                  <c:v>6.4689930000000004E-4</c:v>
                </c:pt>
                <c:pt idx="43">
                  <c:v>4.5967799999999999E-4</c:v>
                </c:pt>
                <c:pt idx="44">
                  <c:v>3.2563980000000002E-4</c:v>
                </c:pt>
                <c:pt idx="45">
                  <c:v>2.1445599999999999E-4</c:v>
                </c:pt>
                <c:pt idx="46">
                  <c:v>1.2730780000000001E-4</c:v>
                </c:pt>
                <c:pt idx="47">
                  <c:v>5.2174430000000002E-5</c:v>
                </c:pt>
                <c:pt idx="48">
                  <c:v>7.3849960000000003E-6</c:v>
                </c:pt>
              </c:numCache>
            </c:numRef>
          </c:yVal>
          <c:smooth val="1"/>
        </c:ser>
        <c:ser>
          <c:idx val="3"/>
          <c:order val="3"/>
          <c:tx>
            <c:v>MODEL</c:v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[1]Sheet1!$K$32:$K$80</c:f>
              <c:numCache>
                <c:formatCode>General</c:formatCode>
                <c:ptCount val="49"/>
                <c:pt idx="0">
                  <c:v>1</c:v>
                </c:pt>
                <c:pt idx="1">
                  <c:v>0.97810299999999994</c:v>
                </c:pt>
                <c:pt idx="2">
                  <c:v>0.95636900000000002</c:v>
                </c:pt>
                <c:pt idx="3">
                  <c:v>0.93569899999999995</c:v>
                </c:pt>
                <c:pt idx="4">
                  <c:v>0.91459699999999999</c:v>
                </c:pt>
                <c:pt idx="5">
                  <c:v>0.89293400000000001</c:v>
                </c:pt>
                <c:pt idx="6">
                  <c:v>0.87212000000000001</c:v>
                </c:pt>
                <c:pt idx="7">
                  <c:v>0.851885</c:v>
                </c:pt>
                <c:pt idx="8">
                  <c:v>0.83167400000000002</c:v>
                </c:pt>
                <c:pt idx="9">
                  <c:v>0.81108100000000005</c:v>
                </c:pt>
                <c:pt idx="10">
                  <c:v>0.78964999999999996</c:v>
                </c:pt>
                <c:pt idx="11">
                  <c:v>0.76946800000000004</c:v>
                </c:pt>
                <c:pt idx="12">
                  <c:v>0.749224</c:v>
                </c:pt>
                <c:pt idx="13">
                  <c:v>0.72817699999999996</c:v>
                </c:pt>
                <c:pt idx="14">
                  <c:v>0.70668799999999998</c:v>
                </c:pt>
                <c:pt idx="15">
                  <c:v>0.68547800000000003</c:v>
                </c:pt>
                <c:pt idx="16">
                  <c:v>0.66479200000000005</c:v>
                </c:pt>
                <c:pt idx="17">
                  <c:v>0.641316</c:v>
                </c:pt>
                <c:pt idx="18">
                  <c:v>0.621085</c:v>
                </c:pt>
                <c:pt idx="19">
                  <c:v>0.60059700000000005</c:v>
                </c:pt>
                <c:pt idx="20">
                  <c:v>0.57990399999999998</c:v>
                </c:pt>
                <c:pt idx="21">
                  <c:v>0.559388</c:v>
                </c:pt>
                <c:pt idx="22">
                  <c:v>0.53929499999999997</c:v>
                </c:pt>
                <c:pt idx="23">
                  <c:v>0.518154</c:v>
                </c:pt>
                <c:pt idx="24">
                  <c:v>0.49773800000000001</c:v>
                </c:pt>
                <c:pt idx="25">
                  <c:v>0.47752</c:v>
                </c:pt>
                <c:pt idx="26">
                  <c:v>0.45653300000000002</c:v>
                </c:pt>
                <c:pt idx="27">
                  <c:v>0.436002</c:v>
                </c:pt>
                <c:pt idx="28">
                  <c:v>0.41568500000000003</c:v>
                </c:pt>
                <c:pt idx="29">
                  <c:v>0.39465299999999998</c:v>
                </c:pt>
                <c:pt idx="30">
                  <c:v>0.37419999999999998</c:v>
                </c:pt>
                <c:pt idx="31">
                  <c:v>0.35409200000000002</c:v>
                </c:pt>
                <c:pt idx="32">
                  <c:v>0.33391700000000002</c:v>
                </c:pt>
                <c:pt idx="33">
                  <c:v>0.31341000000000002</c:v>
                </c:pt>
                <c:pt idx="34">
                  <c:v>0.29270200000000002</c:v>
                </c:pt>
                <c:pt idx="35">
                  <c:v>0.27224599999999999</c:v>
                </c:pt>
                <c:pt idx="36">
                  <c:v>0.251135</c:v>
                </c:pt>
                <c:pt idx="37">
                  <c:v>0.230212</c:v>
                </c:pt>
                <c:pt idx="38">
                  <c:v>0.21009700000000001</c:v>
                </c:pt>
                <c:pt idx="39">
                  <c:v>0.18859200000000001</c:v>
                </c:pt>
                <c:pt idx="40">
                  <c:v>0.16794000000000001</c:v>
                </c:pt>
                <c:pt idx="41">
                  <c:v>0.14737700000000001</c:v>
                </c:pt>
                <c:pt idx="42">
                  <c:v>0.126975</c:v>
                </c:pt>
                <c:pt idx="43">
                  <c:v>0.105946</c:v>
                </c:pt>
                <c:pt idx="44">
                  <c:v>8.5725999999999997E-2</c:v>
                </c:pt>
                <c:pt idx="45">
                  <c:v>6.5171999999999994E-2</c:v>
                </c:pt>
                <c:pt idx="46">
                  <c:v>4.4998000000000003E-2</c:v>
                </c:pt>
                <c:pt idx="47">
                  <c:v>2.4695999999999999E-2</c:v>
                </c:pt>
                <c:pt idx="48">
                  <c:v>8.0309999999999999E-3</c:v>
                </c:pt>
              </c:numCache>
            </c:numRef>
          </c:xVal>
          <c:yVal>
            <c:numRef>
              <c:f>[1]Sheet1!$N$32:$N$80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3.4967650000000003E-2</c:v>
                </c:pt>
                <c:pt idx="13">
                  <c:v>3.5560689999999999E-2</c:v>
                </c:pt>
                <c:pt idx="14">
                  <c:v>4.1959839999999998E-2</c:v>
                </c:pt>
                <c:pt idx="15">
                  <c:v>4.3003970000000002E-2</c:v>
                </c:pt>
                <c:pt idx="16">
                  <c:v>4.3007730000000001E-2</c:v>
                </c:pt>
                <c:pt idx="17">
                  <c:v>4.3007940000000001E-2</c:v>
                </c:pt>
                <c:pt idx="18">
                  <c:v>4.3007940000000001E-2</c:v>
                </c:pt>
                <c:pt idx="19">
                  <c:v>4.3007940000000001E-2</c:v>
                </c:pt>
                <c:pt idx="20">
                  <c:v>4.3007940000000001E-2</c:v>
                </c:pt>
                <c:pt idx="21">
                  <c:v>4.3141199999999998E-2</c:v>
                </c:pt>
                <c:pt idx="22">
                  <c:v>4.3141199999999998E-2</c:v>
                </c:pt>
                <c:pt idx="23">
                  <c:v>4.3594040000000001E-2</c:v>
                </c:pt>
                <c:pt idx="24">
                  <c:v>6.977767E-2</c:v>
                </c:pt>
                <c:pt idx="25">
                  <c:v>0.1593533</c:v>
                </c:pt>
                <c:pt idx="26">
                  <c:v>0.16332060000000001</c:v>
                </c:pt>
                <c:pt idx="27">
                  <c:v>0.19348689999999999</c:v>
                </c:pt>
                <c:pt idx="28">
                  <c:v>0.22530249999999999</c:v>
                </c:pt>
                <c:pt idx="29">
                  <c:v>0.23550950000000001</c:v>
                </c:pt>
                <c:pt idx="30">
                  <c:v>0.33818320000000002</c:v>
                </c:pt>
                <c:pt idx="31">
                  <c:v>0.41341099999999997</c:v>
                </c:pt>
                <c:pt idx="32">
                  <c:v>0.44463130000000001</c:v>
                </c:pt>
                <c:pt idx="33">
                  <c:v>0.48156700000000002</c:v>
                </c:pt>
                <c:pt idx="34">
                  <c:v>0.53944599999999998</c:v>
                </c:pt>
                <c:pt idx="35">
                  <c:v>0.56659130000000002</c:v>
                </c:pt>
                <c:pt idx="36">
                  <c:v>0.61821420000000005</c:v>
                </c:pt>
                <c:pt idx="37">
                  <c:v>0.66233070000000005</c:v>
                </c:pt>
                <c:pt idx="38">
                  <c:v>0.70159380000000005</c:v>
                </c:pt>
                <c:pt idx="39">
                  <c:v>0.73951860000000003</c:v>
                </c:pt>
                <c:pt idx="40">
                  <c:v>0.77700309999999995</c:v>
                </c:pt>
                <c:pt idx="41">
                  <c:v>0.81344959999999999</c:v>
                </c:pt>
                <c:pt idx="42">
                  <c:v>0.8505374</c:v>
                </c:pt>
                <c:pt idx="43">
                  <c:v>0.87774269999999999</c:v>
                </c:pt>
                <c:pt idx="44">
                  <c:v>0.90586560000000005</c:v>
                </c:pt>
                <c:pt idx="45">
                  <c:v>0.93409900000000001</c:v>
                </c:pt>
                <c:pt idx="46">
                  <c:v>0.95562910000000001</c:v>
                </c:pt>
                <c:pt idx="47">
                  <c:v>0.97335959999999999</c:v>
                </c:pt>
                <c:pt idx="48">
                  <c:v>0.99183129999999997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70240"/>
        <c:axId val="349170632"/>
      </c:scatterChart>
      <c:valAx>
        <c:axId val="349170240"/>
        <c:scaling>
          <c:orientation val="minMax"/>
          <c:max val="1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70632"/>
        <c:crosses val="autoZero"/>
        <c:crossBetween val="midCat"/>
      </c:valAx>
      <c:valAx>
        <c:axId val="349170632"/>
        <c:scaling>
          <c:orientation val="minMax"/>
          <c:min val="0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70240"/>
        <c:crosses val="autoZero"/>
        <c:crossBetween val="midCat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Berea_256!$A$114:$A$144</c:f>
              <c:numCache>
                <c:formatCode>0.00E+00</c:formatCode>
                <c:ptCount val="31"/>
                <c:pt idx="0">
                  <c:v>8.9999999999999993E-3</c:v>
                </c:pt>
                <c:pt idx="1">
                  <c:v>1.1333333333E-2</c:v>
                </c:pt>
                <c:pt idx="2">
                  <c:v>1.3666666667E-2</c:v>
                </c:pt>
                <c:pt idx="3">
                  <c:v>1.6E-2</c:v>
                </c:pt>
                <c:pt idx="4">
                  <c:v>1.8333333332999999E-2</c:v>
                </c:pt>
                <c:pt idx="5">
                  <c:v>2.0666666667000001E-2</c:v>
                </c:pt>
                <c:pt idx="6">
                  <c:v>2.3E-2</c:v>
                </c:pt>
                <c:pt idx="7">
                  <c:v>2.5333333332999999E-2</c:v>
                </c:pt>
                <c:pt idx="8">
                  <c:v>2.7666666667E-2</c:v>
                </c:pt>
                <c:pt idx="9">
                  <c:v>0.03</c:v>
                </c:pt>
                <c:pt idx="10">
                  <c:v>3.2333333333000001E-2</c:v>
                </c:pt>
                <c:pt idx="11">
                  <c:v>3.4666666667000003E-2</c:v>
                </c:pt>
                <c:pt idx="12">
                  <c:v>3.6999999999999998E-2</c:v>
                </c:pt>
                <c:pt idx="13">
                  <c:v>3.9333333333000001E-2</c:v>
                </c:pt>
                <c:pt idx="14">
                  <c:v>4.1666666667000002E-2</c:v>
                </c:pt>
                <c:pt idx="15">
                  <c:v>4.3999999999999997E-2</c:v>
                </c:pt>
                <c:pt idx="16">
                  <c:v>4.6333333333E-2</c:v>
                </c:pt>
                <c:pt idx="17">
                  <c:v>4.8666666667000001E-2</c:v>
                </c:pt>
                <c:pt idx="18">
                  <c:v>5.0999999999999997E-2</c:v>
                </c:pt>
                <c:pt idx="19">
                  <c:v>5.3333333332999999E-2</c:v>
                </c:pt>
                <c:pt idx="20">
                  <c:v>5.5666666667E-2</c:v>
                </c:pt>
                <c:pt idx="21">
                  <c:v>5.8000000000000003E-2</c:v>
                </c:pt>
                <c:pt idx="22">
                  <c:v>6.0333333332999999E-2</c:v>
                </c:pt>
                <c:pt idx="23">
                  <c:v>6.2666666667000007E-2</c:v>
                </c:pt>
                <c:pt idx="24">
                  <c:v>6.5000000000000002E-2</c:v>
                </c:pt>
                <c:pt idx="25">
                  <c:v>6.7333333332999998E-2</c:v>
                </c:pt>
                <c:pt idx="26">
                  <c:v>6.9666666666999999E-2</c:v>
                </c:pt>
                <c:pt idx="27">
                  <c:v>7.1999999999999995E-2</c:v>
                </c:pt>
                <c:pt idx="28">
                  <c:v>7.4333333333000004E-2</c:v>
                </c:pt>
                <c:pt idx="29">
                  <c:v>7.6666666667000005E-2</c:v>
                </c:pt>
                <c:pt idx="30">
                  <c:v>7.9000000000000001E-2</c:v>
                </c:pt>
              </c:numCache>
            </c:numRef>
          </c:xVal>
          <c:yVal>
            <c:numRef>
              <c:f>Berea_256!$C$114:$C$144</c:f>
              <c:numCache>
                <c:formatCode>0.00E+00</c:formatCode>
                <c:ptCount val="31"/>
                <c:pt idx="0">
                  <c:v>1.9880410747E-5</c:v>
                </c:pt>
                <c:pt idx="1">
                  <c:v>0.12026787598999999</c:v>
                </c:pt>
                <c:pt idx="2">
                  <c:v>7.3554318049000006E-2</c:v>
                </c:pt>
                <c:pt idx="3">
                  <c:v>8.3453565960000003E-2</c:v>
                </c:pt>
                <c:pt idx="4">
                  <c:v>6.7028022184999994E-2</c:v>
                </c:pt>
                <c:pt idx="5">
                  <c:v>4.8356300113000003E-2</c:v>
                </c:pt>
                <c:pt idx="6">
                  <c:v>3.6720114891000001E-2</c:v>
                </c:pt>
                <c:pt idx="7">
                  <c:v>2.0123302555E-2</c:v>
                </c:pt>
                <c:pt idx="8">
                  <c:v>1.4232874447999999E-2</c:v>
                </c:pt>
                <c:pt idx="9">
                  <c:v>1.1488761651999999E-2</c:v>
                </c:pt>
                <c:pt idx="10">
                  <c:v>1.0841578542E-2</c:v>
                </c:pt>
                <c:pt idx="11">
                  <c:v>1.5363614943E-2</c:v>
                </c:pt>
                <c:pt idx="12">
                  <c:v>2.3892940937E-2</c:v>
                </c:pt>
                <c:pt idx="13">
                  <c:v>3.3706239084999999E-2</c:v>
                </c:pt>
                <c:pt idx="14">
                  <c:v>5.1750047525000002E-2</c:v>
                </c:pt>
                <c:pt idx="15">
                  <c:v>6.3050099225999995E-2</c:v>
                </c:pt>
                <c:pt idx="16">
                  <c:v>7.2686919496999999E-2</c:v>
                </c:pt>
                <c:pt idx="17">
                  <c:v>6.7126506663000005E-2</c:v>
                </c:pt>
                <c:pt idx="18">
                  <c:v>5.1998086142000001E-2</c:v>
                </c:pt>
                <c:pt idx="19">
                  <c:v>3.4140546241999997E-2</c:v>
                </c:pt>
                <c:pt idx="20">
                  <c:v>2.2109204027E-2</c:v>
                </c:pt>
                <c:pt idx="21">
                  <c:v>9.4997976042999997E-3</c:v>
                </c:pt>
                <c:pt idx="22">
                  <c:v>5.2178553911E-3</c:v>
                </c:pt>
                <c:pt idx="23">
                  <c:v>3.2555005634999998E-3</c:v>
                </c:pt>
                <c:pt idx="24">
                  <c:v>1.6953445103999999E-3</c:v>
                </c:pt>
                <c:pt idx="25">
                  <c:v>8.2091040004000004E-4</c:v>
                </c:pt>
                <c:pt idx="26">
                  <c:v>9.1327804166E-4</c:v>
                </c:pt>
                <c:pt idx="27">
                  <c:v>1.1230922233999999E-3</c:v>
                </c:pt>
                <c:pt idx="28">
                  <c:v>8.1968620267999998E-4</c:v>
                </c:pt>
                <c:pt idx="29">
                  <c:v>4.0617276667E-4</c:v>
                </c:pt>
                <c:pt idx="30">
                  <c:v>5.4337563217E-2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Berea_256!$N$114:$N$144</c:f>
              <c:numCache>
                <c:formatCode>0.00E+00</c:formatCode>
                <c:ptCount val="31"/>
                <c:pt idx="0">
                  <c:v>9.5029899999999994E-3</c:v>
                </c:pt>
                <c:pt idx="1">
                  <c:v>1.1621090333E-2</c:v>
                </c:pt>
                <c:pt idx="2">
                  <c:v>1.3739190667E-2</c:v>
                </c:pt>
                <c:pt idx="3">
                  <c:v>1.5857290999999999E-2</c:v>
                </c:pt>
                <c:pt idx="4">
                  <c:v>1.7975391332999999E-2</c:v>
                </c:pt>
                <c:pt idx="5">
                  <c:v>2.0093491666999998E-2</c:v>
                </c:pt>
                <c:pt idx="6">
                  <c:v>2.2211591999999999E-2</c:v>
                </c:pt>
                <c:pt idx="7">
                  <c:v>2.4329692332999999E-2</c:v>
                </c:pt>
                <c:pt idx="8">
                  <c:v>2.6447792667000002E-2</c:v>
                </c:pt>
                <c:pt idx="9">
                  <c:v>2.8565892999999998E-2</c:v>
                </c:pt>
                <c:pt idx="10">
                  <c:v>3.0683993332999999E-2</c:v>
                </c:pt>
                <c:pt idx="11">
                  <c:v>3.2802093667000001E-2</c:v>
                </c:pt>
                <c:pt idx="12">
                  <c:v>3.4920194000000002E-2</c:v>
                </c:pt>
                <c:pt idx="13">
                  <c:v>3.7038294333000002E-2</c:v>
                </c:pt>
                <c:pt idx="14">
                  <c:v>3.9156394667000001E-2</c:v>
                </c:pt>
                <c:pt idx="15">
                  <c:v>4.1274495000000001E-2</c:v>
                </c:pt>
                <c:pt idx="16">
                  <c:v>4.3392595333000002E-2</c:v>
                </c:pt>
                <c:pt idx="17">
                  <c:v>4.5510695667000001E-2</c:v>
                </c:pt>
                <c:pt idx="18">
                  <c:v>4.7628796000000001E-2</c:v>
                </c:pt>
                <c:pt idx="19">
                  <c:v>4.9746896333000001E-2</c:v>
                </c:pt>
                <c:pt idx="20">
                  <c:v>5.1864996667E-2</c:v>
                </c:pt>
                <c:pt idx="21">
                  <c:v>5.3983097000000001E-2</c:v>
                </c:pt>
                <c:pt idx="22">
                  <c:v>5.6101197333000001E-2</c:v>
                </c:pt>
                <c:pt idx="23">
                  <c:v>5.8219297667E-2</c:v>
                </c:pt>
                <c:pt idx="24">
                  <c:v>6.0337398E-2</c:v>
                </c:pt>
                <c:pt idx="25">
                  <c:v>6.2455498333000001E-2</c:v>
                </c:pt>
                <c:pt idx="26">
                  <c:v>6.4573598667000007E-2</c:v>
                </c:pt>
                <c:pt idx="27">
                  <c:v>6.6691698999999993E-2</c:v>
                </c:pt>
                <c:pt idx="28">
                  <c:v>6.8809799332999994E-2</c:v>
                </c:pt>
                <c:pt idx="29">
                  <c:v>7.0927899666999999E-2</c:v>
                </c:pt>
                <c:pt idx="30">
                  <c:v>7.3046E-2</c:v>
                </c:pt>
              </c:numCache>
            </c:numRef>
          </c:xVal>
          <c:yVal>
            <c:numRef>
              <c:f>Berea_256!$P$114:$P$144</c:f>
              <c:numCache>
                <c:formatCode>0.00E+00</c:formatCode>
                <c:ptCount val="31"/>
                <c:pt idx="0">
                  <c:v>4.6197721552999997E-6</c:v>
                </c:pt>
                <c:pt idx="1">
                  <c:v>0</c:v>
                </c:pt>
                <c:pt idx="2">
                  <c:v>2.5408717118E-5</c:v>
                </c:pt>
                <c:pt idx="3">
                  <c:v>2.0211509374000001E-5</c:v>
                </c:pt>
                <c:pt idx="4">
                  <c:v>5.3358397683999997E-4</c:v>
                </c:pt>
                <c:pt idx="5">
                  <c:v>1.9056559893000001E-4</c:v>
                </c:pt>
                <c:pt idx="6">
                  <c:v>1.70729449E-3</c:v>
                </c:pt>
                <c:pt idx="7">
                  <c:v>7.0691204577000002E-3</c:v>
                </c:pt>
                <c:pt idx="8">
                  <c:v>1.1305161467999999E-2</c:v>
                </c:pt>
                <c:pt idx="9">
                  <c:v>2.1758837661000001E-2</c:v>
                </c:pt>
                <c:pt idx="10">
                  <c:v>3.8601091646999999E-2</c:v>
                </c:pt>
                <c:pt idx="11">
                  <c:v>5.4086566316E-2</c:v>
                </c:pt>
                <c:pt idx="12">
                  <c:v>6.8682732780000005E-2</c:v>
                </c:pt>
                <c:pt idx="13">
                  <c:v>7.5782460804999993E-2</c:v>
                </c:pt>
                <c:pt idx="14">
                  <c:v>0.10159283592</c:v>
                </c:pt>
                <c:pt idx="15">
                  <c:v>0.10834838971999999</c:v>
                </c:pt>
                <c:pt idx="16">
                  <c:v>0.11488016739</c:v>
                </c:pt>
                <c:pt idx="17">
                  <c:v>0.10377048562000001</c:v>
                </c:pt>
                <c:pt idx="18">
                  <c:v>9.8531953680999998E-2</c:v>
                </c:pt>
                <c:pt idx="19">
                  <c:v>7.5038388430999997E-2</c:v>
                </c:pt>
                <c:pt idx="20">
                  <c:v>5.0380061220000001E-2</c:v>
                </c:pt>
                <c:pt idx="21">
                  <c:v>3.1891737395000001E-2</c:v>
                </c:pt>
                <c:pt idx="22">
                  <c:v>2.0031623746999998E-2</c:v>
                </c:pt>
                <c:pt idx="23">
                  <c:v>8.5953726247000005E-3</c:v>
                </c:pt>
                <c:pt idx="24">
                  <c:v>4.2640489550000004E-3</c:v>
                </c:pt>
                <c:pt idx="25">
                  <c:v>2.1196090041999999E-3</c:v>
                </c:pt>
                <c:pt idx="26">
                  <c:v>4.9980169781000002E-4</c:v>
                </c:pt>
                <c:pt idx="27">
                  <c:v>1.7959361404E-4</c:v>
                </c:pt>
                <c:pt idx="28">
                  <c:v>5.8324607353999998E-5</c:v>
                </c:pt>
                <c:pt idx="29">
                  <c:v>4.0422919629E-5</c:v>
                </c:pt>
                <c:pt idx="30">
                  <c:v>9.5282596269999992E-6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21944"/>
        <c:axId val="382830960"/>
      </c:scatterChart>
      <c:valAx>
        <c:axId val="38282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30960"/>
        <c:crosses val="autoZero"/>
        <c:crossBetween val="midCat"/>
      </c:valAx>
      <c:valAx>
        <c:axId val="3828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2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Pore Size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TwoscaleA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TwoscaleArtificial!$C$13:$C$21</c:f>
              <c:numCache>
                <c:formatCode>General</c:formatCode>
                <c:ptCount val="9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</c:numCache>
            </c:numRef>
          </c:xVal>
          <c:yVal>
            <c:numRef>
              <c:f>TwoscaleArtificial!$D$13:$D$21</c:f>
              <c:numCache>
                <c:formatCode>General</c:formatCode>
                <c:ptCount val="9"/>
                <c:pt idx="0">
                  <c:v>0.1784008</c:v>
                </c:pt>
                <c:pt idx="1">
                  <c:v>9.0337600000000004E-2</c:v>
                </c:pt>
                <c:pt idx="2">
                  <c:v>0.14145460000000001</c:v>
                </c:pt>
                <c:pt idx="3">
                  <c:v>0.14920929999999999</c:v>
                </c:pt>
                <c:pt idx="4">
                  <c:v>0.16769800000000001</c:v>
                </c:pt>
                <c:pt idx="5">
                  <c:v>0.12515209999999999</c:v>
                </c:pt>
                <c:pt idx="6">
                  <c:v>0.107525</c:v>
                </c:pt>
                <c:pt idx="7">
                  <c:v>2.3316799999999999E-2</c:v>
                </c:pt>
                <c:pt idx="8">
                  <c:v>1.6905819999999998E-2</c:v>
                </c:pt>
              </c:numCache>
            </c:numRef>
          </c:yVal>
          <c:smooth val="0"/>
        </c:ser>
        <c:ser>
          <c:idx val="2"/>
          <c:order val="1"/>
          <c:tx>
            <c:v>our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TwoscaleArtificial!$I$13:$I$23</c:f>
              <c:numCache>
                <c:formatCode>General</c:formatCode>
                <c:ptCount val="1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</c:numCache>
            </c:numRef>
          </c:xVal>
          <c:yVal>
            <c:numRef>
              <c:f>TwoscaleArtificial!$J$13:$J$23</c:f>
              <c:numCache>
                <c:formatCode>General</c:formatCode>
                <c:ptCount val="11"/>
                <c:pt idx="0">
                  <c:v>4.9183940000000002E-2</c:v>
                </c:pt>
                <c:pt idx="1">
                  <c:v>5.6817609999999998E-2</c:v>
                </c:pt>
                <c:pt idx="2">
                  <c:v>7.0839990000000005E-2</c:v>
                </c:pt>
                <c:pt idx="3">
                  <c:v>0.1420582</c:v>
                </c:pt>
                <c:pt idx="4">
                  <c:v>0.19086210000000001</c:v>
                </c:pt>
                <c:pt idx="5">
                  <c:v>0.1805117</c:v>
                </c:pt>
                <c:pt idx="6">
                  <c:v>0.138631</c:v>
                </c:pt>
                <c:pt idx="7">
                  <c:v>9.2745380000000002E-2</c:v>
                </c:pt>
                <c:pt idx="8">
                  <c:v>4.2893979999999998E-2</c:v>
                </c:pt>
                <c:pt idx="9">
                  <c:v>1.7004289999999998E-2</c:v>
                </c:pt>
                <c:pt idx="10">
                  <c:v>1.8451740000000001E-2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71416"/>
        <c:axId val="349171808"/>
      </c:scatterChart>
      <c:valAx>
        <c:axId val="349171416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71808"/>
        <c:crosses val="autoZero"/>
        <c:crossBetween val="midCat"/>
      </c:valAx>
      <c:valAx>
        <c:axId val="34917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7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TwoscaleA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TwoscaleArtificial!$M$22:$M$52</c:f>
              <c:numCache>
                <c:formatCode>0.00E+00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TwoscaleArtificial!$O$22:$O$52</c:f>
              <c:numCache>
                <c:formatCode>0.00E+00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TwoscaleArtificial!$R$22:$R$51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1.2466299332999999</c:v>
                </c:pt>
                <c:pt idx="2">
                  <c:v>1.9522978666999999</c:v>
                </c:pt>
                <c:pt idx="3">
                  <c:v>2.6579657999999999</c:v>
                </c:pt>
                <c:pt idx="4">
                  <c:v>3.3636337332999999</c:v>
                </c:pt>
                <c:pt idx="5">
                  <c:v>4.0693016667000004</c:v>
                </c:pt>
                <c:pt idx="6">
                  <c:v>4.7749696000000004</c:v>
                </c:pt>
                <c:pt idx="7">
                  <c:v>5.4806375333000004</c:v>
                </c:pt>
                <c:pt idx="8">
                  <c:v>6.1863054667000004</c:v>
                </c:pt>
                <c:pt idx="9">
                  <c:v>6.8919734000000004</c:v>
                </c:pt>
                <c:pt idx="10">
                  <c:v>7.5976413333000004</c:v>
                </c:pt>
                <c:pt idx="11">
                  <c:v>8.3033092666999995</c:v>
                </c:pt>
                <c:pt idx="12">
                  <c:v>9.0089772000000004</c:v>
                </c:pt>
                <c:pt idx="13">
                  <c:v>9.7146451332999995</c:v>
                </c:pt>
                <c:pt idx="14">
                  <c:v>10.420313067</c:v>
                </c:pt>
                <c:pt idx="15">
                  <c:v>11.125980999999999</c:v>
                </c:pt>
                <c:pt idx="16">
                  <c:v>11.831648933</c:v>
                </c:pt>
                <c:pt idx="17">
                  <c:v>12.537316866999999</c:v>
                </c:pt>
                <c:pt idx="18">
                  <c:v>13.2429848</c:v>
                </c:pt>
                <c:pt idx="19">
                  <c:v>13.948652732999999</c:v>
                </c:pt>
                <c:pt idx="20">
                  <c:v>14.654320667</c:v>
                </c:pt>
                <c:pt idx="21">
                  <c:v>15.359988599999999</c:v>
                </c:pt>
                <c:pt idx="22">
                  <c:v>16.065656532999999</c:v>
                </c:pt>
                <c:pt idx="23">
                  <c:v>16.771324466999999</c:v>
                </c:pt>
                <c:pt idx="24">
                  <c:v>17.4769924</c:v>
                </c:pt>
                <c:pt idx="25">
                  <c:v>18.182660333000001</c:v>
                </c:pt>
                <c:pt idx="26">
                  <c:v>18.888328266999999</c:v>
                </c:pt>
                <c:pt idx="27">
                  <c:v>19.593996199999999</c:v>
                </c:pt>
                <c:pt idx="28">
                  <c:v>21.005332067000001</c:v>
                </c:pt>
                <c:pt idx="29">
                  <c:v>21.710999999999999</c:v>
                </c:pt>
              </c:numCache>
            </c:numRef>
          </c:xVal>
          <c:yVal>
            <c:numRef>
              <c:f>TwoscaleArtificial!$T$22:$T$51</c:f>
              <c:numCache>
                <c:formatCode>0.00E+00</c:formatCode>
                <c:ptCount val="30"/>
                <c:pt idx="0">
                  <c:v>5.7844608919999996E-4</c:v>
                </c:pt>
                <c:pt idx="1">
                  <c:v>5.3002778572000003E-2</c:v>
                </c:pt>
                <c:pt idx="2">
                  <c:v>4.6002962074000002E-2</c:v>
                </c:pt>
                <c:pt idx="3">
                  <c:v>2.8714542948000001E-2</c:v>
                </c:pt>
                <c:pt idx="4">
                  <c:v>2.0623362095999999E-2</c:v>
                </c:pt>
                <c:pt idx="5">
                  <c:v>1.7979085313999998E-2</c:v>
                </c:pt>
                <c:pt idx="6">
                  <c:v>1.0624112252000001E-2</c:v>
                </c:pt>
                <c:pt idx="7">
                  <c:v>2.1801404101E-2</c:v>
                </c:pt>
                <c:pt idx="8">
                  <c:v>2.4948918281000002E-2</c:v>
                </c:pt>
                <c:pt idx="9">
                  <c:v>2.4700083139999999E-2</c:v>
                </c:pt>
                <c:pt idx="10">
                  <c:v>3.3330618818E-2</c:v>
                </c:pt>
                <c:pt idx="11">
                  <c:v>2.6397537355E-2</c:v>
                </c:pt>
                <c:pt idx="12">
                  <c:v>4.1583412558999999E-2</c:v>
                </c:pt>
                <c:pt idx="13">
                  <c:v>5.4558620040999997E-2</c:v>
                </c:pt>
                <c:pt idx="14">
                  <c:v>4.3738246077999997E-2</c:v>
                </c:pt>
                <c:pt idx="15">
                  <c:v>7.1086433741999994E-2</c:v>
                </c:pt>
                <c:pt idx="16">
                  <c:v>7.1918427963999998E-2</c:v>
                </c:pt>
                <c:pt idx="17">
                  <c:v>4.1515268768999997E-2</c:v>
                </c:pt>
                <c:pt idx="18">
                  <c:v>4.4681868224999997E-2</c:v>
                </c:pt>
                <c:pt idx="19">
                  <c:v>3.6643933586000002E-2</c:v>
                </c:pt>
                <c:pt idx="20">
                  <c:v>5.8921183122000002E-2</c:v>
                </c:pt>
                <c:pt idx="21">
                  <c:v>2.9875556362999999E-2</c:v>
                </c:pt>
                <c:pt idx="22">
                  <c:v>6.2655677861E-2</c:v>
                </c:pt>
                <c:pt idx="23">
                  <c:v>1.8947374486E-2</c:v>
                </c:pt>
                <c:pt idx="24">
                  <c:v>3.3585067782000003E-2</c:v>
                </c:pt>
                <c:pt idx="25">
                  <c:v>1.9067850870999999E-2</c:v>
                </c:pt>
                <c:pt idx="26">
                  <c:v>1.1678167053E-2</c:v>
                </c:pt>
                <c:pt idx="27">
                  <c:v>7.1387704263999995E-5</c:v>
                </c:pt>
                <c:pt idx="28">
                  <c:v>0</c:v>
                </c:pt>
                <c:pt idx="29">
                  <c:v>3.0713668138E-2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72592"/>
        <c:axId val="349172984"/>
      </c:scatterChart>
      <c:valAx>
        <c:axId val="349172592"/>
        <c:scaling>
          <c:orientation val="minMax"/>
          <c:max val="2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72984"/>
        <c:crosses val="autoZero"/>
        <c:crossBetween val="midCat"/>
      </c:valAx>
      <c:valAx>
        <c:axId val="3491729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7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2"/>
          <c:tx>
            <c:v>Macro-pores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TwoscaleArtificial!$X$10:$X$40</c:f>
              <c:numCache>
                <c:formatCode>0.00E+00</c:formatCode>
                <c:ptCount val="31"/>
                <c:pt idx="0">
                  <c:v>0.336538</c:v>
                </c:pt>
                <c:pt idx="1">
                  <c:v>0.92439340000000003</c:v>
                </c:pt>
                <c:pt idx="2">
                  <c:v>1.5122488000000001</c:v>
                </c:pt>
                <c:pt idx="3">
                  <c:v>2.1001042000000001</c:v>
                </c:pt>
                <c:pt idx="4">
                  <c:v>2.6879596000000001</c:v>
                </c:pt>
                <c:pt idx="5">
                  <c:v>3.2758150000000001</c:v>
                </c:pt>
                <c:pt idx="6">
                  <c:v>3.8636704000000002</c:v>
                </c:pt>
                <c:pt idx="7">
                  <c:v>4.4515257999999998</c:v>
                </c:pt>
                <c:pt idx="8">
                  <c:v>5.0393812000000002</c:v>
                </c:pt>
                <c:pt idx="9">
                  <c:v>5.6272365999999998</c:v>
                </c:pt>
                <c:pt idx="10">
                  <c:v>6.2150920000000003</c:v>
                </c:pt>
                <c:pt idx="11">
                  <c:v>6.8029473999999999</c:v>
                </c:pt>
                <c:pt idx="12">
                  <c:v>7.3908028000000003</c:v>
                </c:pt>
                <c:pt idx="13">
                  <c:v>7.9786581999999999</c:v>
                </c:pt>
                <c:pt idx="14">
                  <c:v>8.5665136000000004</c:v>
                </c:pt>
                <c:pt idx="15">
                  <c:v>9.1543690000000009</c:v>
                </c:pt>
                <c:pt idx="16">
                  <c:v>9.7422243999999996</c:v>
                </c:pt>
                <c:pt idx="17">
                  <c:v>10.3300798</c:v>
                </c:pt>
                <c:pt idx="18">
                  <c:v>10.917935200000001</c:v>
                </c:pt>
                <c:pt idx="19">
                  <c:v>11.505790599999999</c:v>
                </c:pt>
                <c:pt idx="20">
                  <c:v>12.093646</c:v>
                </c:pt>
                <c:pt idx="21">
                  <c:v>12.6815014</c:v>
                </c:pt>
                <c:pt idx="22">
                  <c:v>13.269356800000001</c:v>
                </c:pt>
                <c:pt idx="23">
                  <c:v>13.857212199999999</c:v>
                </c:pt>
                <c:pt idx="24">
                  <c:v>14.4450676</c:v>
                </c:pt>
                <c:pt idx="25">
                  <c:v>15.032923</c:v>
                </c:pt>
                <c:pt idx="26">
                  <c:v>15.620778400000001</c:v>
                </c:pt>
                <c:pt idx="27">
                  <c:v>16.208633800000001</c:v>
                </c:pt>
                <c:pt idx="28">
                  <c:v>16.7964892</c:v>
                </c:pt>
                <c:pt idx="29">
                  <c:v>17.384344599999999</c:v>
                </c:pt>
                <c:pt idx="30">
                  <c:v>17.972200000000001</c:v>
                </c:pt>
              </c:numCache>
            </c:numRef>
          </c:xVal>
          <c:yVal>
            <c:numRef>
              <c:f>TwoscaleArtificial!$Z$10:$Z$40</c:f>
              <c:numCache>
                <c:formatCode>0.00E+00</c:formatCode>
                <c:ptCount val="31"/>
                <c:pt idx="0">
                  <c:v>4.7515433563999999E-8</c:v>
                </c:pt>
                <c:pt idx="1">
                  <c:v>4.0858137396999998E-2</c:v>
                </c:pt>
                <c:pt idx="2">
                  <c:v>4.0768508084000003E-2</c:v>
                </c:pt>
                <c:pt idx="3">
                  <c:v>3.7917768331000003E-2</c:v>
                </c:pt>
                <c:pt idx="4">
                  <c:v>2.330421618E-2</c:v>
                </c:pt>
                <c:pt idx="5">
                  <c:v>3.1730080498000003E-2</c:v>
                </c:pt>
                <c:pt idx="6">
                  <c:v>3.9222333068999998E-2</c:v>
                </c:pt>
                <c:pt idx="7">
                  <c:v>3.7107470536999997E-2</c:v>
                </c:pt>
                <c:pt idx="8">
                  <c:v>5.2157750342E-2</c:v>
                </c:pt>
                <c:pt idx="9">
                  <c:v>2.5495574758E-2</c:v>
                </c:pt>
                <c:pt idx="10">
                  <c:v>2.1327085685E-2</c:v>
                </c:pt>
                <c:pt idx="11">
                  <c:v>2.5241688392999999E-2</c:v>
                </c:pt>
                <c:pt idx="12">
                  <c:v>3.3366069185999998E-2</c:v>
                </c:pt>
                <c:pt idx="13">
                  <c:v>4.0430519402000001E-2</c:v>
                </c:pt>
                <c:pt idx="14">
                  <c:v>5.6165196307000002E-2</c:v>
                </c:pt>
                <c:pt idx="15">
                  <c:v>1.287358639E-2</c:v>
                </c:pt>
                <c:pt idx="16">
                  <c:v>3.5583196334999997E-2</c:v>
                </c:pt>
                <c:pt idx="17">
                  <c:v>2.6282527270000001E-2</c:v>
                </c:pt>
                <c:pt idx="18">
                  <c:v>6.2551361808E-2</c:v>
                </c:pt>
                <c:pt idx="19">
                  <c:v>3.9055249798E-2</c:v>
                </c:pt>
                <c:pt idx="20">
                  <c:v>4.1148127888999998E-2</c:v>
                </c:pt>
                <c:pt idx="21">
                  <c:v>2.3519438286000002E-2</c:v>
                </c:pt>
                <c:pt idx="22">
                  <c:v>2.9406357226000001E-2</c:v>
                </c:pt>
                <c:pt idx="23">
                  <c:v>4.0527713170999999E-2</c:v>
                </c:pt>
                <c:pt idx="24">
                  <c:v>3.2690779844999997E-2</c:v>
                </c:pt>
                <c:pt idx="25">
                  <c:v>1.4243228266E-2</c:v>
                </c:pt>
                <c:pt idx="26">
                  <c:v>6.6991882441000003E-2</c:v>
                </c:pt>
                <c:pt idx="27">
                  <c:v>2.3813735578000001E-2</c:v>
                </c:pt>
                <c:pt idx="28">
                  <c:v>1.0152613187E-2</c:v>
                </c:pt>
                <c:pt idx="29">
                  <c:v>1.3779369299E-2</c:v>
                </c:pt>
                <c:pt idx="30">
                  <c:v>2.2288387526999999E-2</c:v>
                </c:pt>
              </c:numCache>
            </c:numRef>
          </c:yVal>
          <c:smooth val="0"/>
        </c:ser>
        <c:ser>
          <c:idx val="5"/>
          <c:order val="3"/>
          <c:tx>
            <c:v>model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TwoscaleArtificial!$R$22:$R$51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1.2466299332999999</c:v>
                </c:pt>
                <c:pt idx="2">
                  <c:v>1.9522978666999999</c:v>
                </c:pt>
                <c:pt idx="3">
                  <c:v>2.6579657999999999</c:v>
                </c:pt>
                <c:pt idx="4">
                  <c:v>3.3636337332999999</c:v>
                </c:pt>
                <c:pt idx="5">
                  <c:v>4.0693016667000004</c:v>
                </c:pt>
                <c:pt idx="6">
                  <c:v>4.7749696000000004</c:v>
                </c:pt>
                <c:pt idx="7">
                  <c:v>5.4806375333000004</c:v>
                </c:pt>
                <c:pt idx="8">
                  <c:v>6.1863054667000004</c:v>
                </c:pt>
                <c:pt idx="9">
                  <c:v>6.8919734000000004</c:v>
                </c:pt>
                <c:pt idx="10">
                  <c:v>7.5976413333000004</c:v>
                </c:pt>
                <c:pt idx="11">
                  <c:v>8.3033092666999995</c:v>
                </c:pt>
                <c:pt idx="12">
                  <c:v>9.0089772000000004</c:v>
                </c:pt>
                <c:pt idx="13">
                  <c:v>9.7146451332999995</c:v>
                </c:pt>
                <c:pt idx="14">
                  <c:v>10.420313067</c:v>
                </c:pt>
                <c:pt idx="15">
                  <c:v>11.125980999999999</c:v>
                </c:pt>
                <c:pt idx="16">
                  <c:v>11.831648933</c:v>
                </c:pt>
                <c:pt idx="17">
                  <c:v>12.537316866999999</c:v>
                </c:pt>
                <c:pt idx="18">
                  <c:v>13.2429848</c:v>
                </c:pt>
                <c:pt idx="19">
                  <c:v>13.948652732999999</c:v>
                </c:pt>
                <c:pt idx="20">
                  <c:v>14.654320667</c:v>
                </c:pt>
                <c:pt idx="21">
                  <c:v>15.359988599999999</c:v>
                </c:pt>
                <c:pt idx="22">
                  <c:v>16.065656532999999</c:v>
                </c:pt>
                <c:pt idx="23">
                  <c:v>16.771324466999999</c:v>
                </c:pt>
                <c:pt idx="24">
                  <c:v>17.4769924</c:v>
                </c:pt>
                <c:pt idx="25">
                  <c:v>18.182660333000001</c:v>
                </c:pt>
                <c:pt idx="26">
                  <c:v>18.888328266999999</c:v>
                </c:pt>
                <c:pt idx="27">
                  <c:v>19.593996199999999</c:v>
                </c:pt>
                <c:pt idx="28">
                  <c:v>21.005332067000001</c:v>
                </c:pt>
                <c:pt idx="29">
                  <c:v>21.710999999999999</c:v>
                </c:pt>
              </c:numCache>
            </c:numRef>
          </c:xVal>
          <c:yVal>
            <c:numRef>
              <c:f>TwoscaleArtificial!$T$22:$T$51</c:f>
              <c:numCache>
                <c:formatCode>0.00E+00</c:formatCode>
                <c:ptCount val="30"/>
                <c:pt idx="0">
                  <c:v>5.7844608919999996E-4</c:v>
                </c:pt>
                <c:pt idx="1">
                  <c:v>5.3002778572000003E-2</c:v>
                </c:pt>
                <c:pt idx="2">
                  <c:v>4.6002962074000002E-2</c:v>
                </c:pt>
                <c:pt idx="3">
                  <c:v>2.8714542948000001E-2</c:v>
                </c:pt>
                <c:pt idx="4">
                  <c:v>2.0623362095999999E-2</c:v>
                </c:pt>
                <c:pt idx="5">
                  <c:v>1.7979085313999998E-2</c:v>
                </c:pt>
                <c:pt idx="6">
                  <c:v>1.0624112252000001E-2</c:v>
                </c:pt>
                <c:pt idx="7">
                  <c:v>2.1801404101E-2</c:v>
                </c:pt>
                <c:pt idx="8">
                  <c:v>2.4948918281000002E-2</c:v>
                </c:pt>
                <c:pt idx="9">
                  <c:v>2.4700083139999999E-2</c:v>
                </c:pt>
                <c:pt idx="10">
                  <c:v>3.3330618818E-2</c:v>
                </c:pt>
                <c:pt idx="11">
                  <c:v>2.6397537355E-2</c:v>
                </c:pt>
                <c:pt idx="12">
                  <c:v>4.1583412558999999E-2</c:v>
                </c:pt>
                <c:pt idx="13">
                  <c:v>5.4558620040999997E-2</c:v>
                </c:pt>
                <c:pt idx="14">
                  <c:v>4.3738246077999997E-2</c:v>
                </c:pt>
                <c:pt idx="15">
                  <c:v>7.1086433741999994E-2</c:v>
                </c:pt>
                <c:pt idx="16">
                  <c:v>7.1918427963999998E-2</c:v>
                </c:pt>
                <c:pt idx="17">
                  <c:v>4.1515268768999997E-2</c:v>
                </c:pt>
                <c:pt idx="18">
                  <c:v>4.4681868224999997E-2</c:v>
                </c:pt>
                <c:pt idx="19">
                  <c:v>3.6643933586000002E-2</c:v>
                </c:pt>
                <c:pt idx="20">
                  <c:v>5.8921183122000002E-2</c:v>
                </c:pt>
                <c:pt idx="21">
                  <c:v>2.9875556362999999E-2</c:v>
                </c:pt>
                <c:pt idx="22">
                  <c:v>6.2655677861E-2</c:v>
                </c:pt>
                <c:pt idx="23">
                  <c:v>1.8947374486E-2</c:v>
                </c:pt>
                <c:pt idx="24">
                  <c:v>3.3585067782000003E-2</c:v>
                </c:pt>
                <c:pt idx="25">
                  <c:v>1.9067850870999999E-2</c:v>
                </c:pt>
                <c:pt idx="26">
                  <c:v>1.1678167053E-2</c:v>
                </c:pt>
                <c:pt idx="27">
                  <c:v>7.1387704263999995E-5</c:v>
                </c:pt>
                <c:pt idx="28">
                  <c:v>0</c:v>
                </c:pt>
                <c:pt idx="29">
                  <c:v>3.0713668138E-2</c:v>
                </c:pt>
              </c:numCache>
            </c:numRef>
          </c:yVal>
          <c:smooth val="0"/>
        </c:ser>
        <c:ser>
          <c:idx val="0"/>
          <c:order val="4"/>
          <c:tx>
            <c:v>TwoscaleA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TwoscaleArtificial!$M$22:$M$52</c:f>
              <c:numCache>
                <c:formatCode>0.00E+00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TwoscaleArtificial!$O$22:$O$52</c:f>
              <c:numCache>
                <c:formatCode>0.00E+00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73768"/>
        <c:axId val="3491741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TwoscaleA 500</c:v>
                </c:tx>
                <c:spPr>
                  <a:ln w="38100" cap="rnd">
                    <a:solidFill>
                      <a:srgbClr val="70AD47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TwoscaleArtificial!$AH$10:$AH$40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0.26900200000000002</c:v>
                      </c:pt>
                      <c:pt idx="1">
                        <c:v>0.88130193332999995</c:v>
                      </c:pt>
                      <c:pt idx="2">
                        <c:v>1.4936018666999999</c:v>
                      </c:pt>
                      <c:pt idx="3">
                        <c:v>2.1059017999999998</c:v>
                      </c:pt>
                      <c:pt idx="4">
                        <c:v>2.7182017332999999</c:v>
                      </c:pt>
                      <c:pt idx="5">
                        <c:v>3.3305016667</c:v>
                      </c:pt>
                      <c:pt idx="6">
                        <c:v>3.9428016000000001</c:v>
                      </c:pt>
                      <c:pt idx="7">
                        <c:v>4.5551015333000002</c:v>
                      </c:pt>
                      <c:pt idx="8">
                        <c:v>5.1674014667000003</c:v>
                      </c:pt>
                      <c:pt idx="9">
                        <c:v>5.7797014000000004</c:v>
                      </c:pt>
                      <c:pt idx="10">
                        <c:v>6.3920013332999996</c:v>
                      </c:pt>
                      <c:pt idx="11">
                        <c:v>7.0043012666999998</c:v>
                      </c:pt>
                      <c:pt idx="12">
                        <c:v>7.6166011999999998</c:v>
                      </c:pt>
                      <c:pt idx="13">
                        <c:v>8.2289011333000008</c:v>
                      </c:pt>
                      <c:pt idx="14">
                        <c:v>8.8412010667000001</c:v>
                      </c:pt>
                      <c:pt idx="15">
                        <c:v>9.4535009999999993</c:v>
                      </c:pt>
                      <c:pt idx="16">
                        <c:v>10.065800933</c:v>
                      </c:pt>
                      <c:pt idx="17">
                        <c:v>10.678100866999999</c:v>
                      </c:pt>
                      <c:pt idx="18">
                        <c:v>11.2904008</c:v>
                      </c:pt>
                      <c:pt idx="19">
                        <c:v>11.902700733</c:v>
                      </c:pt>
                      <c:pt idx="20">
                        <c:v>12.515000667000001</c:v>
                      </c:pt>
                      <c:pt idx="21">
                        <c:v>13.1273006</c:v>
                      </c:pt>
                      <c:pt idx="22">
                        <c:v>13.739600533000001</c:v>
                      </c:pt>
                      <c:pt idx="23">
                        <c:v>14.351900467</c:v>
                      </c:pt>
                      <c:pt idx="24">
                        <c:v>14.964200399999999</c:v>
                      </c:pt>
                      <c:pt idx="25">
                        <c:v>15.576500333</c:v>
                      </c:pt>
                      <c:pt idx="26">
                        <c:v>16.188800267000001</c:v>
                      </c:pt>
                      <c:pt idx="27">
                        <c:v>16.8011002</c:v>
                      </c:pt>
                      <c:pt idx="28">
                        <c:v>17.413400133</c:v>
                      </c:pt>
                      <c:pt idx="29">
                        <c:v>18.025700066999999</c:v>
                      </c:pt>
                      <c:pt idx="30">
                        <c:v>18.638000000000002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TwoscaleArtificial!$AJ$10:$AJ$40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3.9340086973000002E-8</c:v>
                      </c:pt>
                      <c:pt idx="1">
                        <c:v>0.1015918343</c:v>
                      </c:pt>
                      <c:pt idx="2">
                        <c:v>0.12960777024</c:v>
                      </c:pt>
                      <c:pt idx="3">
                        <c:v>9.0317777358000007E-2</c:v>
                      </c:pt>
                      <c:pt idx="4">
                        <c:v>3.7482989385999997E-2</c:v>
                      </c:pt>
                      <c:pt idx="5">
                        <c:v>3.3465014780000003E-2</c:v>
                      </c:pt>
                      <c:pt idx="6">
                        <c:v>3.2246778174999997E-2</c:v>
                      </c:pt>
                      <c:pt idx="7">
                        <c:v>3.3548540079000003E-2</c:v>
                      </c:pt>
                      <c:pt idx="8">
                        <c:v>2.8568524104000001E-2</c:v>
                      </c:pt>
                      <c:pt idx="9">
                        <c:v>2.9681083794000002E-2</c:v>
                      </c:pt>
                      <c:pt idx="10">
                        <c:v>2.4323873491E-2</c:v>
                      </c:pt>
                      <c:pt idx="11">
                        <c:v>3.0739292793999999E-2</c:v>
                      </c:pt>
                      <c:pt idx="12">
                        <c:v>3.3320625646000003E-2</c:v>
                      </c:pt>
                      <c:pt idx="13">
                        <c:v>3.2659683859999997E-2</c:v>
                      </c:pt>
                      <c:pt idx="14">
                        <c:v>1.8175030485999999E-2</c:v>
                      </c:pt>
                      <c:pt idx="15">
                        <c:v>2.0850150105999998E-2</c:v>
                      </c:pt>
                      <c:pt idx="16">
                        <c:v>1.9698983627999999E-2</c:v>
                      </c:pt>
                      <c:pt idx="17">
                        <c:v>2.9109093092E-2</c:v>
                      </c:pt>
                      <c:pt idx="18">
                        <c:v>3.9656809292000002E-2</c:v>
                      </c:pt>
                      <c:pt idx="19">
                        <c:v>2.9115771464999999E-2</c:v>
                      </c:pt>
                      <c:pt idx="20">
                        <c:v>1.7315372478999998E-2</c:v>
                      </c:pt>
                      <c:pt idx="21">
                        <c:v>2.2606247526999999E-2</c:v>
                      </c:pt>
                      <c:pt idx="22">
                        <c:v>3.1234428702000001E-2</c:v>
                      </c:pt>
                      <c:pt idx="23">
                        <c:v>1.7520971642000002E-2</c:v>
                      </c:pt>
                      <c:pt idx="24">
                        <c:v>1.9328481836E-2</c:v>
                      </c:pt>
                      <c:pt idx="25">
                        <c:v>4.8071081103999998E-2</c:v>
                      </c:pt>
                      <c:pt idx="26">
                        <c:v>1.6381177596E-2</c:v>
                      </c:pt>
                      <c:pt idx="27">
                        <c:v>6.8837048144999996E-3</c:v>
                      </c:pt>
                      <c:pt idx="28">
                        <c:v>8.1457505406000007E-3</c:v>
                      </c:pt>
                      <c:pt idx="29">
                        <c:v>1.8251502893999998E-2</c:v>
                      </c:pt>
                      <c:pt idx="30">
                        <c:v>1.0161544465E-4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1"/>
                <c:tx>
                  <c:v>Micro-pores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TwoscaleArtificial!$AC$10:$AC$39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0.27884599999999998</c:v>
                      </c:pt>
                      <c:pt idx="1">
                        <c:v>0.3862178</c:v>
                      </c:pt>
                      <c:pt idx="2">
                        <c:v>0.49358960000000002</c:v>
                      </c:pt>
                      <c:pt idx="3">
                        <c:v>0.60096139999999998</c:v>
                      </c:pt>
                      <c:pt idx="4">
                        <c:v>0.7083332</c:v>
                      </c:pt>
                      <c:pt idx="5">
                        <c:v>0.81570500000000001</c:v>
                      </c:pt>
                      <c:pt idx="6">
                        <c:v>0.92307680000000003</c:v>
                      </c:pt>
                      <c:pt idx="7">
                        <c:v>1.0304485999999999</c:v>
                      </c:pt>
                      <c:pt idx="8">
                        <c:v>1.1378204000000001</c:v>
                      </c:pt>
                      <c:pt idx="9">
                        <c:v>1.2451922</c:v>
                      </c:pt>
                      <c:pt idx="10">
                        <c:v>1.3525640000000001</c:v>
                      </c:pt>
                      <c:pt idx="11">
                        <c:v>1.4599358</c:v>
                      </c:pt>
                      <c:pt idx="12">
                        <c:v>1.5673075999999999</c:v>
                      </c:pt>
                      <c:pt idx="13">
                        <c:v>1.6746794</c:v>
                      </c:pt>
                      <c:pt idx="14">
                        <c:v>1.7820511999999999</c:v>
                      </c:pt>
                      <c:pt idx="15">
                        <c:v>1.8894230000000001</c:v>
                      </c:pt>
                      <c:pt idx="16">
                        <c:v>1.9967948</c:v>
                      </c:pt>
                      <c:pt idx="17">
                        <c:v>2.1041666000000001</c:v>
                      </c:pt>
                      <c:pt idx="18">
                        <c:v>2.2115383999999998</c:v>
                      </c:pt>
                      <c:pt idx="19">
                        <c:v>2.3189101999999999</c:v>
                      </c:pt>
                      <c:pt idx="20">
                        <c:v>2.426282</c:v>
                      </c:pt>
                      <c:pt idx="21">
                        <c:v>2.5336538000000002</c:v>
                      </c:pt>
                      <c:pt idx="22">
                        <c:v>2.6410255999999999</c:v>
                      </c:pt>
                      <c:pt idx="23">
                        <c:v>2.7483974</c:v>
                      </c:pt>
                      <c:pt idx="24">
                        <c:v>2.8557692000000001</c:v>
                      </c:pt>
                      <c:pt idx="25">
                        <c:v>2.9631409999999998</c:v>
                      </c:pt>
                      <c:pt idx="26">
                        <c:v>3.0705127999999999</c:v>
                      </c:pt>
                      <c:pt idx="27">
                        <c:v>3.1778846000000001</c:v>
                      </c:pt>
                      <c:pt idx="28">
                        <c:v>3.2852564000000002</c:v>
                      </c:pt>
                      <c:pt idx="29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TwoscaleArtificial!$AE$10:$AE$39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8.8431105851999997E-5</c:v>
                      </c:pt>
                      <c:pt idx="1">
                        <c:v>2.3057025652000001E-2</c:v>
                      </c:pt>
                      <c:pt idx="2">
                        <c:v>8.2769742022999998E-2</c:v>
                      </c:pt>
                      <c:pt idx="3">
                        <c:v>0.10034514727</c:v>
                      </c:pt>
                      <c:pt idx="4">
                        <c:v>8.7622814516E-2</c:v>
                      </c:pt>
                      <c:pt idx="5">
                        <c:v>4.9476428013E-2</c:v>
                      </c:pt>
                      <c:pt idx="6">
                        <c:v>6.1210504373999997E-2</c:v>
                      </c:pt>
                      <c:pt idx="7">
                        <c:v>7.1597280755000006E-2</c:v>
                      </c:pt>
                      <c:pt idx="8">
                        <c:v>9.0629915379000003E-2</c:v>
                      </c:pt>
                      <c:pt idx="9">
                        <c:v>6.8334638375999998E-2</c:v>
                      </c:pt>
                      <c:pt idx="10">
                        <c:v>2.2898780515000002E-2</c:v>
                      </c:pt>
                      <c:pt idx="11">
                        <c:v>4.9153732047999998E-2</c:v>
                      </c:pt>
                      <c:pt idx="12">
                        <c:v>7.3081105952E-2</c:v>
                      </c:pt>
                      <c:pt idx="13">
                        <c:v>5.3977549137000001E-2</c:v>
                      </c:pt>
                      <c:pt idx="14">
                        <c:v>1.6879702888999999E-2</c:v>
                      </c:pt>
                      <c:pt idx="15">
                        <c:v>5.9041836777999998E-2</c:v>
                      </c:pt>
                      <c:pt idx="16">
                        <c:v>9.7783969678999993E-4</c:v>
                      </c:pt>
                      <c:pt idx="17">
                        <c:v>3.2308382093999999E-2</c:v>
                      </c:pt>
                      <c:pt idx="18">
                        <c:v>1.9403203067999999E-2</c:v>
                      </c:pt>
                      <c:pt idx="19">
                        <c:v>1.1236956135E-2</c:v>
                      </c:pt>
                      <c:pt idx="20">
                        <c:v>3.898725772E-3</c:v>
                      </c:pt>
                      <c:pt idx="21">
                        <c:v>6.5642919627000003E-3</c:v>
                      </c:pt>
                      <c:pt idx="22">
                        <c:v>5.9153539228000004E-3</c:v>
                      </c:pt>
                      <c:pt idx="23">
                        <c:v>3.1666757905E-3</c:v>
                      </c:pt>
                      <c:pt idx="24">
                        <c:v>2.6795289968999998E-4</c:v>
                      </c:pt>
                      <c:pt idx="25">
                        <c:v>1.8286843468000001E-3</c:v>
                      </c:pt>
                      <c:pt idx="26">
                        <c:v>1.6039496567999999E-3</c:v>
                      </c:pt>
                      <c:pt idx="27">
                        <c:v>7.7438166378000003E-4</c:v>
                      </c:pt>
                      <c:pt idx="28">
                        <c:v>1.3348885978999999E-3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9173768"/>
        <c:scaling>
          <c:orientation val="minMax"/>
          <c:max val="2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74160"/>
        <c:crosses val="autoZero"/>
        <c:crossBetween val="midCat"/>
      </c:valAx>
      <c:valAx>
        <c:axId val="3491741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7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Extracted network PSD</a:t>
            </a:r>
          </a:p>
        </c:rich>
      </c:tx>
      <c:layout>
        <c:manualLayout>
          <c:xMode val="edge"/>
          <c:yMode val="edge"/>
          <c:x val="0.16198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TwoscaleA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TwoscaleArtificial!$M$22:$M$52</c:f>
              <c:numCache>
                <c:formatCode>0.00E+00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TwoscaleArtificial!$O$22:$O$52</c:f>
              <c:numCache>
                <c:formatCode>0.00E+00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TwoscaleArtificial!$R$22:$R$51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1.2466299332999999</c:v>
                </c:pt>
                <c:pt idx="2">
                  <c:v>1.9522978666999999</c:v>
                </c:pt>
                <c:pt idx="3">
                  <c:v>2.6579657999999999</c:v>
                </c:pt>
                <c:pt idx="4">
                  <c:v>3.3636337332999999</c:v>
                </c:pt>
                <c:pt idx="5">
                  <c:v>4.0693016667000004</c:v>
                </c:pt>
                <c:pt idx="6">
                  <c:v>4.7749696000000004</c:v>
                </c:pt>
                <c:pt idx="7">
                  <c:v>5.4806375333000004</c:v>
                </c:pt>
                <c:pt idx="8">
                  <c:v>6.1863054667000004</c:v>
                </c:pt>
                <c:pt idx="9">
                  <c:v>6.8919734000000004</c:v>
                </c:pt>
                <c:pt idx="10">
                  <c:v>7.5976413333000004</c:v>
                </c:pt>
                <c:pt idx="11">
                  <c:v>8.3033092666999995</c:v>
                </c:pt>
                <c:pt idx="12">
                  <c:v>9.0089772000000004</c:v>
                </c:pt>
                <c:pt idx="13">
                  <c:v>9.7146451332999995</c:v>
                </c:pt>
                <c:pt idx="14">
                  <c:v>10.420313067</c:v>
                </c:pt>
                <c:pt idx="15">
                  <c:v>11.125980999999999</c:v>
                </c:pt>
                <c:pt idx="16">
                  <c:v>11.831648933</c:v>
                </c:pt>
                <c:pt idx="17">
                  <c:v>12.537316866999999</c:v>
                </c:pt>
                <c:pt idx="18">
                  <c:v>13.2429848</c:v>
                </c:pt>
                <c:pt idx="19">
                  <c:v>13.948652732999999</c:v>
                </c:pt>
                <c:pt idx="20">
                  <c:v>14.654320667</c:v>
                </c:pt>
                <c:pt idx="21">
                  <c:v>15.359988599999999</c:v>
                </c:pt>
                <c:pt idx="22">
                  <c:v>16.065656532999999</c:v>
                </c:pt>
                <c:pt idx="23">
                  <c:v>16.771324466999999</c:v>
                </c:pt>
                <c:pt idx="24">
                  <c:v>17.4769924</c:v>
                </c:pt>
                <c:pt idx="25">
                  <c:v>18.182660333000001</c:v>
                </c:pt>
                <c:pt idx="26">
                  <c:v>18.888328266999999</c:v>
                </c:pt>
                <c:pt idx="27">
                  <c:v>19.593996199999999</c:v>
                </c:pt>
                <c:pt idx="28">
                  <c:v>21.005332067000001</c:v>
                </c:pt>
                <c:pt idx="29">
                  <c:v>21.710999999999999</c:v>
                </c:pt>
              </c:numCache>
            </c:numRef>
          </c:xVal>
          <c:yVal>
            <c:numRef>
              <c:f>TwoscaleArtificial!$T$22:$T$51</c:f>
              <c:numCache>
                <c:formatCode>0.00E+00</c:formatCode>
                <c:ptCount val="30"/>
                <c:pt idx="0">
                  <c:v>5.7844608919999996E-4</c:v>
                </c:pt>
                <c:pt idx="1">
                  <c:v>5.3002778572000003E-2</c:v>
                </c:pt>
                <c:pt idx="2">
                  <c:v>4.6002962074000002E-2</c:v>
                </c:pt>
                <c:pt idx="3">
                  <c:v>2.8714542948000001E-2</c:v>
                </c:pt>
                <c:pt idx="4">
                  <c:v>2.0623362095999999E-2</c:v>
                </c:pt>
                <c:pt idx="5">
                  <c:v>1.7979085313999998E-2</c:v>
                </c:pt>
                <c:pt idx="6">
                  <c:v>1.0624112252000001E-2</c:v>
                </c:pt>
                <c:pt idx="7">
                  <c:v>2.1801404101E-2</c:v>
                </c:pt>
                <c:pt idx="8">
                  <c:v>2.4948918281000002E-2</c:v>
                </c:pt>
                <c:pt idx="9">
                  <c:v>2.4700083139999999E-2</c:v>
                </c:pt>
                <c:pt idx="10">
                  <c:v>3.3330618818E-2</c:v>
                </c:pt>
                <c:pt idx="11">
                  <c:v>2.6397537355E-2</c:v>
                </c:pt>
                <c:pt idx="12">
                  <c:v>4.1583412558999999E-2</c:v>
                </c:pt>
                <c:pt idx="13">
                  <c:v>5.4558620040999997E-2</c:v>
                </c:pt>
                <c:pt idx="14">
                  <c:v>4.3738246077999997E-2</c:v>
                </c:pt>
                <c:pt idx="15">
                  <c:v>7.1086433741999994E-2</c:v>
                </c:pt>
                <c:pt idx="16">
                  <c:v>7.1918427963999998E-2</c:v>
                </c:pt>
                <c:pt idx="17">
                  <c:v>4.1515268768999997E-2</c:v>
                </c:pt>
                <c:pt idx="18">
                  <c:v>4.4681868224999997E-2</c:v>
                </c:pt>
                <c:pt idx="19">
                  <c:v>3.6643933586000002E-2</c:v>
                </c:pt>
                <c:pt idx="20">
                  <c:v>5.8921183122000002E-2</c:v>
                </c:pt>
                <c:pt idx="21">
                  <c:v>2.9875556362999999E-2</c:v>
                </c:pt>
                <c:pt idx="22">
                  <c:v>6.2655677861E-2</c:v>
                </c:pt>
                <c:pt idx="23">
                  <c:v>1.8947374486E-2</c:v>
                </c:pt>
                <c:pt idx="24">
                  <c:v>3.3585067782000003E-2</c:v>
                </c:pt>
                <c:pt idx="25">
                  <c:v>1.9067850870999999E-2</c:v>
                </c:pt>
                <c:pt idx="26">
                  <c:v>1.1678167053E-2</c:v>
                </c:pt>
                <c:pt idx="27">
                  <c:v>7.1387704263999995E-5</c:v>
                </c:pt>
                <c:pt idx="28">
                  <c:v>0</c:v>
                </c:pt>
                <c:pt idx="29">
                  <c:v>3.0713668138E-2</c:v>
                </c:pt>
              </c:numCache>
            </c:numRef>
          </c:yVal>
          <c:smooth val="0"/>
        </c:ser>
        <c:ser>
          <c:idx val="1"/>
          <c:order val="2"/>
          <c:tx>
            <c:v>Macro-pores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TwoscaleArtificial!$X$10:$X$40</c:f>
              <c:numCache>
                <c:formatCode>0.00E+00</c:formatCode>
                <c:ptCount val="31"/>
                <c:pt idx="0">
                  <c:v>0.336538</c:v>
                </c:pt>
                <c:pt idx="1">
                  <c:v>0.92439340000000003</c:v>
                </c:pt>
                <c:pt idx="2">
                  <c:v>1.5122488000000001</c:v>
                </c:pt>
                <c:pt idx="3">
                  <c:v>2.1001042000000001</c:v>
                </c:pt>
                <c:pt idx="4">
                  <c:v>2.6879596000000001</c:v>
                </c:pt>
                <c:pt idx="5">
                  <c:v>3.2758150000000001</c:v>
                </c:pt>
                <c:pt idx="6">
                  <c:v>3.8636704000000002</c:v>
                </c:pt>
                <c:pt idx="7">
                  <c:v>4.4515257999999998</c:v>
                </c:pt>
                <c:pt idx="8">
                  <c:v>5.0393812000000002</c:v>
                </c:pt>
                <c:pt idx="9">
                  <c:v>5.6272365999999998</c:v>
                </c:pt>
                <c:pt idx="10">
                  <c:v>6.2150920000000003</c:v>
                </c:pt>
                <c:pt idx="11">
                  <c:v>6.8029473999999999</c:v>
                </c:pt>
                <c:pt idx="12">
                  <c:v>7.3908028000000003</c:v>
                </c:pt>
                <c:pt idx="13">
                  <c:v>7.9786581999999999</c:v>
                </c:pt>
                <c:pt idx="14">
                  <c:v>8.5665136000000004</c:v>
                </c:pt>
                <c:pt idx="15">
                  <c:v>9.1543690000000009</c:v>
                </c:pt>
                <c:pt idx="16">
                  <c:v>9.7422243999999996</c:v>
                </c:pt>
                <c:pt idx="17">
                  <c:v>10.3300798</c:v>
                </c:pt>
                <c:pt idx="18">
                  <c:v>10.917935200000001</c:v>
                </c:pt>
                <c:pt idx="19">
                  <c:v>11.505790599999999</c:v>
                </c:pt>
                <c:pt idx="20">
                  <c:v>12.093646</c:v>
                </c:pt>
                <c:pt idx="21">
                  <c:v>12.6815014</c:v>
                </c:pt>
                <c:pt idx="22">
                  <c:v>13.269356800000001</c:v>
                </c:pt>
                <c:pt idx="23">
                  <c:v>13.857212199999999</c:v>
                </c:pt>
                <c:pt idx="24">
                  <c:v>14.4450676</c:v>
                </c:pt>
                <c:pt idx="25">
                  <c:v>15.032923</c:v>
                </c:pt>
                <c:pt idx="26">
                  <c:v>15.620778400000001</c:v>
                </c:pt>
                <c:pt idx="27">
                  <c:v>16.208633800000001</c:v>
                </c:pt>
                <c:pt idx="28">
                  <c:v>16.7964892</c:v>
                </c:pt>
                <c:pt idx="29">
                  <c:v>17.384344599999999</c:v>
                </c:pt>
                <c:pt idx="30">
                  <c:v>17.972200000000001</c:v>
                </c:pt>
              </c:numCache>
            </c:numRef>
          </c:xVal>
          <c:yVal>
            <c:numRef>
              <c:f>TwoscaleArtificial!$Z$10:$Z$40</c:f>
              <c:numCache>
                <c:formatCode>0.00E+00</c:formatCode>
                <c:ptCount val="31"/>
                <c:pt idx="0">
                  <c:v>4.7515433563999999E-8</c:v>
                </c:pt>
                <c:pt idx="1">
                  <c:v>4.0858137396999998E-2</c:v>
                </c:pt>
                <c:pt idx="2">
                  <c:v>4.0768508084000003E-2</c:v>
                </c:pt>
                <c:pt idx="3">
                  <c:v>3.7917768331000003E-2</c:v>
                </c:pt>
                <c:pt idx="4">
                  <c:v>2.330421618E-2</c:v>
                </c:pt>
                <c:pt idx="5">
                  <c:v>3.1730080498000003E-2</c:v>
                </c:pt>
                <c:pt idx="6">
                  <c:v>3.9222333068999998E-2</c:v>
                </c:pt>
                <c:pt idx="7">
                  <c:v>3.7107470536999997E-2</c:v>
                </c:pt>
                <c:pt idx="8">
                  <c:v>5.2157750342E-2</c:v>
                </c:pt>
                <c:pt idx="9">
                  <c:v>2.5495574758E-2</c:v>
                </c:pt>
                <c:pt idx="10">
                  <c:v>2.1327085685E-2</c:v>
                </c:pt>
                <c:pt idx="11">
                  <c:v>2.5241688392999999E-2</c:v>
                </c:pt>
                <c:pt idx="12">
                  <c:v>3.3366069185999998E-2</c:v>
                </c:pt>
                <c:pt idx="13">
                  <c:v>4.0430519402000001E-2</c:v>
                </c:pt>
                <c:pt idx="14">
                  <c:v>5.6165196307000002E-2</c:v>
                </c:pt>
                <c:pt idx="15">
                  <c:v>1.287358639E-2</c:v>
                </c:pt>
                <c:pt idx="16">
                  <c:v>3.5583196334999997E-2</c:v>
                </c:pt>
                <c:pt idx="17">
                  <c:v>2.6282527270000001E-2</c:v>
                </c:pt>
                <c:pt idx="18">
                  <c:v>6.2551361808E-2</c:v>
                </c:pt>
                <c:pt idx="19">
                  <c:v>3.9055249798E-2</c:v>
                </c:pt>
                <c:pt idx="20">
                  <c:v>4.1148127888999998E-2</c:v>
                </c:pt>
                <c:pt idx="21">
                  <c:v>2.3519438286000002E-2</c:v>
                </c:pt>
                <c:pt idx="22">
                  <c:v>2.9406357226000001E-2</c:v>
                </c:pt>
                <c:pt idx="23">
                  <c:v>4.0527713170999999E-2</c:v>
                </c:pt>
                <c:pt idx="24">
                  <c:v>3.2690779844999997E-2</c:v>
                </c:pt>
                <c:pt idx="25">
                  <c:v>1.4243228266E-2</c:v>
                </c:pt>
                <c:pt idx="26">
                  <c:v>6.6991882441000003E-2</c:v>
                </c:pt>
                <c:pt idx="27">
                  <c:v>2.3813735578000001E-2</c:v>
                </c:pt>
                <c:pt idx="28">
                  <c:v>1.0152613187E-2</c:v>
                </c:pt>
                <c:pt idx="29">
                  <c:v>1.3779369299E-2</c:v>
                </c:pt>
                <c:pt idx="30">
                  <c:v>2.2288387526999999E-2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74944"/>
        <c:axId val="349499280"/>
      </c:scatterChart>
      <c:valAx>
        <c:axId val="349174944"/>
        <c:scaling>
          <c:orientation val="minMax"/>
          <c:max val="2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99280"/>
        <c:crosses val="autoZero"/>
        <c:crossBetween val="midCat"/>
      </c:valAx>
      <c:valAx>
        <c:axId val="3494992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7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9673534558180228"/>
          <c:y val="5.2847404491105275E-2"/>
          <c:w val="0.30326465441819772"/>
          <c:h val="0.410302566345873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Total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triangle"/>
              <c:size val="9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0"/>
            <c:marker>
              <c:symbol val="triangle"/>
              <c:size val="9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5"/>
            <c:marker>
              <c:symbol val="triangle"/>
              <c:size val="9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1"/>
            <c:marker>
              <c:symbol val="triangle"/>
              <c:size val="9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'C2_256'!$J$28:$J$54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'C2_256'!$O$28:$O$54</c:f>
              <c:numCache>
                <c:formatCode>General</c:formatCode>
                <c:ptCount val="27"/>
                <c:pt idx="0">
                  <c:v>12460.991735537191</c:v>
                </c:pt>
                <c:pt idx="1">
                  <c:v>8202.1983471074382</c:v>
                </c:pt>
                <c:pt idx="2">
                  <c:v>7240.0743801652889</c:v>
                </c:pt>
                <c:pt idx="3">
                  <c:v>7062.9504132231405</c:v>
                </c:pt>
                <c:pt idx="4">
                  <c:v>6981.1570247933887</c:v>
                </c:pt>
                <c:pt idx="5">
                  <c:v>6921.8429752066113</c:v>
                </c:pt>
                <c:pt idx="6">
                  <c:v>6891.3305785123966</c:v>
                </c:pt>
                <c:pt idx="7">
                  <c:v>6868.2066115702482</c:v>
                </c:pt>
                <c:pt idx="8">
                  <c:v>6857.0413223140495</c:v>
                </c:pt>
                <c:pt idx="9">
                  <c:v>6838.3305785123966</c:v>
                </c:pt>
                <c:pt idx="10">
                  <c:v>4243.1322314049585</c:v>
                </c:pt>
                <c:pt idx="11">
                  <c:v>3319.2892561983472</c:v>
                </c:pt>
                <c:pt idx="12">
                  <c:v>3312.8925619834713</c:v>
                </c:pt>
                <c:pt idx="13">
                  <c:v>3359.0495867768595</c:v>
                </c:pt>
                <c:pt idx="14">
                  <c:v>3406.7024793388427</c:v>
                </c:pt>
                <c:pt idx="15">
                  <c:v>1236.9506172839506</c:v>
                </c:pt>
                <c:pt idx="16">
                  <c:v>613.65432098765427</c:v>
                </c:pt>
                <c:pt idx="17">
                  <c:v>485.4320987654321</c:v>
                </c:pt>
                <c:pt idx="18">
                  <c:v>484.48148148148147</c:v>
                </c:pt>
                <c:pt idx="19">
                  <c:v>487.7037037037037</c:v>
                </c:pt>
                <c:pt idx="20">
                  <c:v>492.20987654320987</c:v>
                </c:pt>
                <c:pt idx="21">
                  <c:v>123.8641975308642</c:v>
                </c:pt>
                <c:pt idx="22">
                  <c:v>71.592592592592595</c:v>
                </c:pt>
                <c:pt idx="23">
                  <c:v>61.283950617283949</c:v>
                </c:pt>
                <c:pt idx="24">
                  <c:v>58.061728395061728</c:v>
                </c:pt>
                <c:pt idx="25">
                  <c:v>56.641975308641975</c:v>
                </c:pt>
                <c:pt idx="26">
                  <c:v>55.851851851851855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00064"/>
        <c:axId val="349500456"/>
      </c:scatterChart>
      <c:valAx>
        <c:axId val="349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Iteration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00456"/>
        <c:crosses val="autoZero"/>
        <c:crossBetween val="midCat"/>
      </c:valAx>
      <c:valAx>
        <c:axId val="349500456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0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C2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'C2_256'!$A$59:$A$109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'C2_256'!$B$59:$B$109</c:f>
              <c:numCache>
                <c:formatCode>General</c:formatCode>
                <c:ptCount val="51"/>
                <c:pt idx="0">
                  <c:v>0.16789999999999999</c:v>
                </c:pt>
                <c:pt idx="1">
                  <c:v>0.1401</c:v>
                </c:pt>
                <c:pt idx="2">
                  <c:v>0.11899999999999999</c:v>
                </c:pt>
                <c:pt idx="3">
                  <c:v>0.104</c:v>
                </c:pt>
                <c:pt idx="4">
                  <c:v>9.2999999999999999E-2</c:v>
                </c:pt>
                <c:pt idx="5">
                  <c:v>8.4690000000000001E-2</c:v>
                </c:pt>
                <c:pt idx="6">
                  <c:v>7.8270000000000006E-2</c:v>
                </c:pt>
                <c:pt idx="7">
                  <c:v>7.3200000000000001E-2</c:v>
                </c:pt>
                <c:pt idx="8">
                  <c:v>6.9089999999999999E-2</c:v>
                </c:pt>
                <c:pt idx="9">
                  <c:v>6.5680000000000002E-2</c:v>
                </c:pt>
                <c:pt idx="10">
                  <c:v>6.2740000000000004E-2</c:v>
                </c:pt>
                <c:pt idx="11">
                  <c:v>6.0199999999999997E-2</c:v>
                </c:pt>
                <c:pt idx="12">
                  <c:v>5.799E-2</c:v>
                </c:pt>
                <c:pt idx="13">
                  <c:v>5.604E-2</c:v>
                </c:pt>
                <c:pt idx="14">
                  <c:v>5.4330000000000003E-2</c:v>
                </c:pt>
                <c:pt idx="15">
                  <c:v>5.2789999999999997E-2</c:v>
                </c:pt>
                <c:pt idx="16">
                  <c:v>5.1389999999999998E-2</c:v>
                </c:pt>
                <c:pt idx="17">
                  <c:v>5.0110000000000002E-2</c:v>
                </c:pt>
                <c:pt idx="18">
                  <c:v>4.897E-2</c:v>
                </c:pt>
                <c:pt idx="19">
                  <c:v>4.7899999999999998E-2</c:v>
                </c:pt>
                <c:pt idx="20">
                  <c:v>4.6940000000000003E-2</c:v>
                </c:pt>
                <c:pt idx="21">
                  <c:v>4.607E-2</c:v>
                </c:pt>
                <c:pt idx="22">
                  <c:v>4.5280000000000001E-2</c:v>
                </c:pt>
                <c:pt idx="23">
                  <c:v>4.4569999999999999E-2</c:v>
                </c:pt>
                <c:pt idx="24">
                  <c:v>4.3889999999999998E-2</c:v>
                </c:pt>
                <c:pt idx="25">
                  <c:v>4.326E-2</c:v>
                </c:pt>
                <c:pt idx="26">
                  <c:v>4.2599999999999999E-2</c:v>
                </c:pt>
                <c:pt idx="27">
                  <c:v>4.197E-2</c:v>
                </c:pt>
                <c:pt idx="28">
                  <c:v>4.1360000000000001E-2</c:v>
                </c:pt>
                <c:pt idx="29">
                  <c:v>4.0779999999999997E-2</c:v>
                </c:pt>
                <c:pt idx="30">
                  <c:v>4.0259999999999997E-2</c:v>
                </c:pt>
                <c:pt idx="31">
                  <c:v>3.9829999999999997E-2</c:v>
                </c:pt>
                <c:pt idx="32">
                  <c:v>3.952E-2</c:v>
                </c:pt>
                <c:pt idx="33">
                  <c:v>3.9269999999999999E-2</c:v>
                </c:pt>
                <c:pt idx="34">
                  <c:v>3.9059999999999997E-2</c:v>
                </c:pt>
                <c:pt idx="35">
                  <c:v>3.8800000000000001E-2</c:v>
                </c:pt>
                <c:pt idx="36">
                  <c:v>3.857E-2</c:v>
                </c:pt>
                <c:pt idx="37">
                  <c:v>3.8350000000000002E-2</c:v>
                </c:pt>
                <c:pt idx="38">
                  <c:v>3.8089999999999999E-2</c:v>
                </c:pt>
                <c:pt idx="39">
                  <c:v>3.7819999999999999E-2</c:v>
                </c:pt>
                <c:pt idx="40">
                  <c:v>3.7490000000000002E-2</c:v>
                </c:pt>
                <c:pt idx="41">
                  <c:v>3.7109999999999997E-2</c:v>
                </c:pt>
                <c:pt idx="42">
                  <c:v>3.6740000000000002E-2</c:v>
                </c:pt>
                <c:pt idx="43">
                  <c:v>3.6380000000000003E-2</c:v>
                </c:pt>
                <c:pt idx="44">
                  <c:v>3.6060000000000002E-2</c:v>
                </c:pt>
                <c:pt idx="45">
                  <c:v>3.5749999999999997E-2</c:v>
                </c:pt>
                <c:pt idx="46">
                  <c:v>3.551E-2</c:v>
                </c:pt>
                <c:pt idx="47">
                  <c:v>3.533E-2</c:v>
                </c:pt>
                <c:pt idx="48">
                  <c:v>3.5209999999999998E-2</c:v>
                </c:pt>
                <c:pt idx="49">
                  <c:v>3.5130000000000002E-2</c:v>
                </c:pt>
                <c:pt idx="50">
                  <c:v>3.5099999999999999E-2</c:v>
                </c:pt>
              </c:numCache>
            </c:numRef>
          </c:yVal>
          <c:smooth val="0"/>
        </c:ser>
        <c:ser>
          <c:idx val="2"/>
          <c:order val="1"/>
          <c:tx>
            <c:v>C2 input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'C2_256'!$F$59:$F$109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'C2_256'!$G$59:$G$109</c:f>
              <c:numCache>
                <c:formatCode>General</c:formatCode>
                <c:ptCount val="51"/>
                <c:pt idx="0">
                  <c:v>0.1661</c:v>
                </c:pt>
                <c:pt idx="1">
                  <c:v>0.1542</c:v>
                </c:pt>
                <c:pt idx="2">
                  <c:v>0.14580000000000001</c:v>
                </c:pt>
                <c:pt idx="3">
                  <c:v>0.13819999999999999</c:v>
                </c:pt>
                <c:pt idx="4">
                  <c:v>0.13100000000000001</c:v>
                </c:pt>
                <c:pt idx="5">
                  <c:v>0.1246</c:v>
                </c:pt>
                <c:pt idx="6">
                  <c:v>0.11890000000000001</c:v>
                </c:pt>
                <c:pt idx="7">
                  <c:v>0.114</c:v>
                </c:pt>
                <c:pt idx="8">
                  <c:v>0.1099</c:v>
                </c:pt>
                <c:pt idx="9">
                  <c:v>0.10630000000000001</c:v>
                </c:pt>
                <c:pt idx="10">
                  <c:v>0.10340000000000001</c:v>
                </c:pt>
                <c:pt idx="11">
                  <c:v>0.1008</c:v>
                </c:pt>
                <c:pt idx="12">
                  <c:v>9.8629999999999995E-2</c:v>
                </c:pt>
                <c:pt idx="13">
                  <c:v>9.6680000000000002E-2</c:v>
                </c:pt>
                <c:pt idx="14">
                  <c:v>9.4890000000000002E-2</c:v>
                </c:pt>
                <c:pt idx="15">
                  <c:v>9.3229999999999993E-2</c:v>
                </c:pt>
                <c:pt idx="16">
                  <c:v>9.1689999999999994E-2</c:v>
                </c:pt>
                <c:pt idx="17">
                  <c:v>9.0260000000000007E-2</c:v>
                </c:pt>
                <c:pt idx="18">
                  <c:v>8.8940000000000005E-2</c:v>
                </c:pt>
                <c:pt idx="19">
                  <c:v>8.7709999999999996E-2</c:v>
                </c:pt>
                <c:pt idx="20">
                  <c:v>8.6569999999999994E-2</c:v>
                </c:pt>
                <c:pt idx="21">
                  <c:v>8.5519999999999999E-2</c:v>
                </c:pt>
                <c:pt idx="22">
                  <c:v>8.4540000000000004E-2</c:v>
                </c:pt>
                <c:pt idx="23">
                  <c:v>8.3580000000000002E-2</c:v>
                </c:pt>
                <c:pt idx="24">
                  <c:v>8.2640000000000005E-2</c:v>
                </c:pt>
                <c:pt idx="25">
                  <c:v>8.1689999999999999E-2</c:v>
                </c:pt>
                <c:pt idx="26">
                  <c:v>8.0759999999999998E-2</c:v>
                </c:pt>
                <c:pt idx="27">
                  <c:v>7.9799999999999996E-2</c:v>
                </c:pt>
                <c:pt idx="28">
                  <c:v>7.8810000000000005E-2</c:v>
                </c:pt>
                <c:pt idx="29">
                  <c:v>7.7780000000000002E-2</c:v>
                </c:pt>
                <c:pt idx="30">
                  <c:v>7.6730000000000007E-2</c:v>
                </c:pt>
                <c:pt idx="31">
                  <c:v>7.5660000000000005E-2</c:v>
                </c:pt>
                <c:pt idx="32">
                  <c:v>7.4569999999999997E-2</c:v>
                </c:pt>
                <c:pt idx="33">
                  <c:v>7.3469999999999994E-2</c:v>
                </c:pt>
                <c:pt idx="34">
                  <c:v>7.238E-2</c:v>
                </c:pt>
                <c:pt idx="35">
                  <c:v>7.127E-2</c:v>
                </c:pt>
                <c:pt idx="36">
                  <c:v>7.0139999999999994E-2</c:v>
                </c:pt>
                <c:pt idx="37">
                  <c:v>6.9010000000000002E-2</c:v>
                </c:pt>
                <c:pt idx="38">
                  <c:v>6.787E-2</c:v>
                </c:pt>
                <c:pt idx="39">
                  <c:v>6.6750000000000004E-2</c:v>
                </c:pt>
                <c:pt idx="40">
                  <c:v>6.5619999999999998E-2</c:v>
                </c:pt>
                <c:pt idx="41">
                  <c:v>6.4519999999999994E-2</c:v>
                </c:pt>
                <c:pt idx="42">
                  <c:v>6.3439999999999996E-2</c:v>
                </c:pt>
                <c:pt idx="43">
                  <c:v>6.2370000000000002E-2</c:v>
                </c:pt>
                <c:pt idx="44">
                  <c:v>6.1330000000000003E-2</c:v>
                </c:pt>
                <c:pt idx="45">
                  <c:v>6.0319999999999999E-2</c:v>
                </c:pt>
                <c:pt idx="46">
                  <c:v>5.9369999999999999E-2</c:v>
                </c:pt>
                <c:pt idx="47">
                  <c:v>5.8459999999999998E-2</c:v>
                </c:pt>
                <c:pt idx="48">
                  <c:v>5.7630000000000001E-2</c:v>
                </c:pt>
                <c:pt idx="49">
                  <c:v>5.6849999999999998E-2</c:v>
                </c:pt>
                <c:pt idx="50">
                  <c:v>5.6149999999999999E-2</c:v>
                </c:pt>
              </c:numCache>
            </c:numRef>
          </c:yVal>
          <c:smooth val="0"/>
        </c:ser>
        <c:ser>
          <c:idx val="1"/>
          <c:order val="2"/>
          <c:tx>
            <c:v>C2 random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'C2_256'!$K$59:$K$109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'C2_256'!$L$59:$L$109</c:f>
              <c:numCache>
                <c:formatCode>General</c:formatCode>
                <c:ptCount val="51"/>
                <c:pt idx="0">
                  <c:v>0.16139999999999999</c:v>
                </c:pt>
                <c:pt idx="1">
                  <c:v>0.15</c:v>
                </c:pt>
                <c:pt idx="2">
                  <c:v>0.14169999999999999</c:v>
                </c:pt>
                <c:pt idx="3">
                  <c:v>0.13400000000000001</c:v>
                </c:pt>
                <c:pt idx="4">
                  <c:v>0.1268</c:v>
                </c:pt>
                <c:pt idx="5">
                  <c:v>0.1202</c:v>
                </c:pt>
                <c:pt idx="6">
                  <c:v>0.1144</c:v>
                </c:pt>
                <c:pt idx="7">
                  <c:v>0.10929999999999999</c:v>
                </c:pt>
                <c:pt idx="8">
                  <c:v>0.10489999999999999</c:v>
                </c:pt>
                <c:pt idx="9">
                  <c:v>0.1011</c:v>
                </c:pt>
                <c:pt idx="10">
                  <c:v>9.7799999999999998E-2</c:v>
                </c:pt>
                <c:pt idx="11">
                  <c:v>9.4839999999999994E-2</c:v>
                </c:pt>
                <c:pt idx="12">
                  <c:v>9.214E-2</c:v>
                </c:pt>
                <c:pt idx="13">
                  <c:v>8.9639999999999997E-2</c:v>
                </c:pt>
                <c:pt idx="14">
                  <c:v>8.7290000000000006E-2</c:v>
                </c:pt>
                <c:pt idx="15">
                  <c:v>8.5099999999999995E-2</c:v>
                </c:pt>
                <c:pt idx="16">
                  <c:v>8.3059999999999995E-2</c:v>
                </c:pt>
                <c:pt idx="17">
                  <c:v>8.1199999999999994E-2</c:v>
                </c:pt>
                <c:pt idx="18">
                  <c:v>7.9500000000000001E-2</c:v>
                </c:pt>
                <c:pt idx="19">
                  <c:v>7.7969999999999998E-2</c:v>
                </c:pt>
                <c:pt idx="20">
                  <c:v>7.6579999999999995E-2</c:v>
                </c:pt>
                <c:pt idx="21">
                  <c:v>7.5340000000000004E-2</c:v>
                </c:pt>
                <c:pt idx="22">
                  <c:v>7.4200000000000002E-2</c:v>
                </c:pt>
                <c:pt idx="23">
                  <c:v>7.3160000000000003E-2</c:v>
                </c:pt>
                <c:pt idx="24">
                  <c:v>7.2169999999999998E-2</c:v>
                </c:pt>
                <c:pt idx="25">
                  <c:v>7.1199999999999999E-2</c:v>
                </c:pt>
                <c:pt idx="26">
                  <c:v>7.0230000000000001E-2</c:v>
                </c:pt>
                <c:pt idx="27">
                  <c:v>6.923E-2</c:v>
                </c:pt>
                <c:pt idx="28">
                  <c:v>6.8180000000000004E-2</c:v>
                </c:pt>
                <c:pt idx="29">
                  <c:v>6.7070000000000005E-2</c:v>
                </c:pt>
                <c:pt idx="30">
                  <c:v>6.5920000000000006E-2</c:v>
                </c:pt>
                <c:pt idx="31">
                  <c:v>6.4710000000000004E-2</c:v>
                </c:pt>
                <c:pt idx="32">
                  <c:v>6.3469999999999999E-2</c:v>
                </c:pt>
                <c:pt idx="33">
                  <c:v>6.2190000000000002E-2</c:v>
                </c:pt>
                <c:pt idx="34">
                  <c:v>6.0900000000000003E-2</c:v>
                </c:pt>
                <c:pt idx="35">
                  <c:v>5.9589999999999997E-2</c:v>
                </c:pt>
                <c:pt idx="36">
                  <c:v>5.8310000000000001E-2</c:v>
                </c:pt>
                <c:pt idx="37">
                  <c:v>5.7049999999999997E-2</c:v>
                </c:pt>
                <c:pt idx="38">
                  <c:v>5.5820000000000002E-2</c:v>
                </c:pt>
                <c:pt idx="39">
                  <c:v>5.4620000000000002E-2</c:v>
                </c:pt>
                <c:pt idx="40">
                  <c:v>5.3440000000000001E-2</c:v>
                </c:pt>
                <c:pt idx="41">
                  <c:v>5.2299999999999999E-2</c:v>
                </c:pt>
                <c:pt idx="42">
                  <c:v>5.1229999999999998E-2</c:v>
                </c:pt>
                <c:pt idx="43">
                  <c:v>5.0229999999999997E-2</c:v>
                </c:pt>
                <c:pt idx="44">
                  <c:v>4.9279999999999997E-2</c:v>
                </c:pt>
                <c:pt idx="45">
                  <c:v>4.8370000000000003E-2</c:v>
                </c:pt>
                <c:pt idx="46">
                  <c:v>4.7489999999999997E-2</c:v>
                </c:pt>
                <c:pt idx="47">
                  <c:v>4.6629999999999998E-2</c:v>
                </c:pt>
                <c:pt idx="48">
                  <c:v>4.5780000000000001E-2</c:v>
                </c:pt>
                <c:pt idx="49">
                  <c:v>4.4929999999999998E-2</c:v>
                </c:pt>
                <c:pt idx="50">
                  <c:v>4.41E-2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01240"/>
        <c:axId val="349501632"/>
      </c:scatterChart>
      <c:valAx>
        <c:axId val="349501240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01632"/>
        <c:crosses val="autoZero"/>
        <c:crossBetween val="midCat"/>
      </c:valAx>
      <c:valAx>
        <c:axId val="34950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01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'C2_256'!$C$116:$C$125</c:f>
              <c:numCache>
                <c:formatCode>General</c:formatCode>
                <c:ptCount val="10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</c:numCache>
            </c:numRef>
          </c:xVal>
          <c:yVal>
            <c:numRef>
              <c:f>'C2_256'!$D$116:$D$125</c:f>
              <c:numCache>
                <c:formatCode>General</c:formatCode>
                <c:ptCount val="10"/>
                <c:pt idx="0">
                  <c:v>0.10428809999999999</c:v>
                </c:pt>
                <c:pt idx="1">
                  <c:v>0.38100519999999999</c:v>
                </c:pt>
                <c:pt idx="2">
                  <c:v>0.25890940000000001</c:v>
                </c:pt>
                <c:pt idx="3">
                  <c:v>0.13567509999999999</c:v>
                </c:pt>
                <c:pt idx="4">
                  <c:v>5.6485279999999999E-2</c:v>
                </c:pt>
                <c:pt idx="5">
                  <c:v>3.1456619999999998E-2</c:v>
                </c:pt>
                <c:pt idx="6">
                  <c:v>1.7115669999999999E-2</c:v>
                </c:pt>
                <c:pt idx="7">
                  <c:v>7.6576669999999999E-3</c:v>
                </c:pt>
                <c:pt idx="8">
                  <c:v>3.3652539999999998E-3</c:v>
                </c:pt>
                <c:pt idx="9">
                  <c:v>4.0417140000000001E-3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'C2_256'!$M$116:$M$130</c:f>
              <c:numCache>
                <c:formatCode>General</c:formatCode>
                <c:ptCount val="15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  <c:pt idx="10">
                  <c:v>31.5</c:v>
                </c:pt>
                <c:pt idx="11">
                  <c:v>34.5</c:v>
                </c:pt>
                <c:pt idx="12">
                  <c:v>37.5</c:v>
                </c:pt>
                <c:pt idx="13">
                  <c:v>40.5</c:v>
                </c:pt>
                <c:pt idx="14">
                  <c:v>43.5</c:v>
                </c:pt>
              </c:numCache>
            </c:numRef>
          </c:xVal>
          <c:yVal>
            <c:numRef>
              <c:f>'C2_256'!$N$116:$N$130</c:f>
              <c:numCache>
                <c:formatCode>General</c:formatCode>
                <c:ptCount val="15"/>
                <c:pt idx="0">
                  <c:v>4.1376169999999997E-2</c:v>
                </c:pt>
                <c:pt idx="1">
                  <c:v>0.1121659</c:v>
                </c:pt>
                <c:pt idx="2">
                  <c:v>0.12522169999999999</c:v>
                </c:pt>
                <c:pt idx="3">
                  <c:v>0.12725349999999999</c:v>
                </c:pt>
                <c:pt idx="4">
                  <c:v>0.112028</c:v>
                </c:pt>
                <c:pt idx="5">
                  <c:v>0.11356040000000001</c:v>
                </c:pt>
                <c:pt idx="6">
                  <c:v>0.1048499</c:v>
                </c:pt>
                <c:pt idx="7">
                  <c:v>7.1216349999999998E-2</c:v>
                </c:pt>
                <c:pt idx="8">
                  <c:v>4.8176879999999998E-2</c:v>
                </c:pt>
                <c:pt idx="9">
                  <c:v>2.289455E-2</c:v>
                </c:pt>
                <c:pt idx="10">
                  <c:v>4.2510729999999997E-2</c:v>
                </c:pt>
                <c:pt idx="11">
                  <c:v>3.3659380000000003E-2</c:v>
                </c:pt>
                <c:pt idx="12">
                  <c:v>9.3056920000000008E-3</c:v>
                </c:pt>
                <c:pt idx="13">
                  <c:v>3.104645E-2</c:v>
                </c:pt>
                <c:pt idx="14">
                  <c:v>4.7345460000000001E-3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'C2_256'!$H$116:$H$129</c:f>
              <c:numCache>
                <c:formatCode>General</c:formatCode>
                <c:ptCount val="14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  <c:pt idx="10">
                  <c:v>31.5</c:v>
                </c:pt>
                <c:pt idx="11">
                  <c:v>34.5</c:v>
                </c:pt>
                <c:pt idx="12">
                  <c:v>37.5</c:v>
                </c:pt>
                <c:pt idx="13">
                  <c:v>40.5</c:v>
                </c:pt>
              </c:numCache>
            </c:numRef>
          </c:xVal>
          <c:yVal>
            <c:numRef>
              <c:f>'C2_256'!$I$116:$I$129</c:f>
              <c:numCache>
                <c:formatCode>General</c:formatCode>
                <c:ptCount val="14"/>
                <c:pt idx="0">
                  <c:v>4.9336430000000001E-2</c:v>
                </c:pt>
                <c:pt idx="1">
                  <c:v>0.1187877</c:v>
                </c:pt>
                <c:pt idx="2">
                  <c:v>0.12916920000000001</c:v>
                </c:pt>
                <c:pt idx="3">
                  <c:v>0.1117158</c:v>
                </c:pt>
                <c:pt idx="4">
                  <c:v>0.10433679999999999</c:v>
                </c:pt>
                <c:pt idx="5">
                  <c:v>0.1039783</c:v>
                </c:pt>
                <c:pt idx="6">
                  <c:v>9.4506359999999998E-2</c:v>
                </c:pt>
                <c:pt idx="7">
                  <c:v>5.1987909999999998E-2</c:v>
                </c:pt>
                <c:pt idx="8">
                  <c:v>6.5720130000000002E-2</c:v>
                </c:pt>
                <c:pt idx="9">
                  <c:v>3.7596949999999997E-2</c:v>
                </c:pt>
                <c:pt idx="10">
                  <c:v>3.6575440000000001E-2</c:v>
                </c:pt>
                <c:pt idx="11">
                  <c:v>5.0972499999999997E-2</c:v>
                </c:pt>
                <c:pt idx="12">
                  <c:v>1.333784E-2</c:v>
                </c:pt>
                <c:pt idx="13">
                  <c:v>3.1978630000000001E-2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02416"/>
        <c:axId val="349502808"/>
      </c:scatterChart>
      <c:valAx>
        <c:axId val="349502416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02808"/>
        <c:crosses val="autoZero"/>
        <c:crossBetween val="midCat"/>
      </c:valAx>
      <c:valAx>
        <c:axId val="349502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0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 point connectivity</a:t>
            </a:r>
            <a:r>
              <a:rPr lang="en-GB" baseline="0"/>
              <a:t> (Pore)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Ola's model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OlaCoquina3!$C$41:$C$91</c:f>
              <c:numCache>
                <c:formatCode>General</c:formatCode>
                <c:ptCount val="51"/>
                <c:pt idx="0">
                  <c:v>0.42059999999999997</c:v>
                </c:pt>
                <c:pt idx="1">
                  <c:v>0.40699999999999997</c:v>
                </c:pt>
                <c:pt idx="2">
                  <c:v>0.39200000000000002</c:v>
                </c:pt>
                <c:pt idx="3">
                  <c:v>0.37719999999999998</c:v>
                </c:pt>
                <c:pt idx="4">
                  <c:v>0.36259999999999998</c:v>
                </c:pt>
                <c:pt idx="5">
                  <c:v>0.34810000000000002</c:v>
                </c:pt>
                <c:pt idx="6">
                  <c:v>0.33379999999999999</c:v>
                </c:pt>
                <c:pt idx="7">
                  <c:v>0.31979999999999997</c:v>
                </c:pt>
                <c:pt idx="8">
                  <c:v>0.30609999999999998</c:v>
                </c:pt>
                <c:pt idx="9">
                  <c:v>0.29260000000000003</c:v>
                </c:pt>
                <c:pt idx="10">
                  <c:v>0.27950000000000003</c:v>
                </c:pt>
                <c:pt idx="11">
                  <c:v>0.26679999999999998</c:v>
                </c:pt>
                <c:pt idx="12">
                  <c:v>0.25459999999999999</c:v>
                </c:pt>
                <c:pt idx="13">
                  <c:v>0.24299999999999999</c:v>
                </c:pt>
                <c:pt idx="14">
                  <c:v>0.2319</c:v>
                </c:pt>
                <c:pt idx="15">
                  <c:v>0.22140000000000001</c:v>
                </c:pt>
                <c:pt idx="16">
                  <c:v>0.21149999999999999</c:v>
                </c:pt>
                <c:pt idx="17">
                  <c:v>0.20200000000000001</c:v>
                </c:pt>
                <c:pt idx="18">
                  <c:v>0.19320000000000001</c:v>
                </c:pt>
                <c:pt idx="19">
                  <c:v>0.18479999999999999</c:v>
                </c:pt>
                <c:pt idx="20">
                  <c:v>0.1769</c:v>
                </c:pt>
                <c:pt idx="21">
                  <c:v>0.1694</c:v>
                </c:pt>
                <c:pt idx="22">
                  <c:v>0.16239999999999999</c:v>
                </c:pt>
                <c:pt idx="23">
                  <c:v>0.15579999999999999</c:v>
                </c:pt>
                <c:pt idx="24">
                  <c:v>0.14949999999999999</c:v>
                </c:pt>
                <c:pt idx="25">
                  <c:v>0.14360000000000001</c:v>
                </c:pt>
                <c:pt idx="26">
                  <c:v>0.13800000000000001</c:v>
                </c:pt>
                <c:pt idx="27">
                  <c:v>0.1326</c:v>
                </c:pt>
                <c:pt idx="28">
                  <c:v>0.12759999999999999</c:v>
                </c:pt>
                <c:pt idx="29">
                  <c:v>0.12280000000000001</c:v>
                </c:pt>
                <c:pt idx="30">
                  <c:v>0.1182</c:v>
                </c:pt>
                <c:pt idx="31">
                  <c:v>0.1139</c:v>
                </c:pt>
                <c:pt idx="32">
                  <c:v>0.10970000000000001</c:v>
                </c:pt>
                <c:pt idx="33">
                  <c:v>0.1057</c:v>
                </c:pt>
                <c:pt idx="34">
                  <c:v>0.1018</c:v>
                </c:pt>
                <c:pt idx="35">
                  <c:v>9.8129999999999995E-2</c:v>
                </c:pt>
                <c:pt idx="36">
                  <c:v>9.461E-2</c:v>
                </c:pt>
                <c:pt idx="37">
                  <c:v>9.1219999999999996E-2</c:v>
                </c:pt>
                <c:pt idx="38">
                  <c:v>8.7959999999999997E-2</c:v>
                </c:pt>
                <c:pt idx="39">
                  <c:v>8.4809999999999997E-2</c:v>
                </c:pt>
                <c:pt idx="40">
                  <c:v>8.1780000000000005E-2</c:v>
                </c:pt>
                <c:pt idx="41">
                  <c:v>7.8869999999999996E-2</c:v>
                </c:pt>
                <c:pt idx="42">
                  <c:v>7.6050000000000006E-2</c:v>
                </c:pt>
                <c:pt idx="43">
                  <c:v>7.3330000000000006E-2</c:v>
                </c:pt>
                <c:pt idx="44">
                  <c:v>7.0699999999999999E-2</c:v>
                </c:pt>
                <c:pt idx="45">
                  <c:v>6.8159999999999998E-2</c:v>
                </c:pt>
                <c:pt idx="46">
                  <c:v>6.5710000000000005E-2</c:v>
                </c:pt>
                <c:pt idx="47">
                  <c:v>6.3350000000000004E-2</c:v>
                </c:pt>
                <c:pt idx="48">
                  <c:v>6.1060000000000003E-2</c:v>
                </c:pt>
                <c:pt idx="49">
                  <c:v>5.885E-2</c:v>
                </c:pt>
                <c:pt idx="50">
                  <c:v>5.6710000000000003E-2</c:v>
                </c:pt>
              </c:numCache>
            </c:numRef>
          </c:yVal>
          <c:smooth val="0"/>
        </c:ser>
        <c:ser>
          <c:idx val="4"/>
          <c:order val="1"/>
          <c:tx>
            <c:v>Our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OlaCoquina3!$H$41:$H$91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OlaCoquina3!$J$41:$J$91</c:f>
              <c:numCache>
                <c:formatCode>General</c:formatCode>
                <c:ptCount val="51"/>
                <c:pt idx="0">
                  <c:v>0.4451</c:v>
                </c:pt>
                <c:pt idx="1">
                  <c:v>0.43469999999999998</c:v>
                </c:pt>
                <c:pt idx="2">
                  <c:v>0.42270000000000002</c:v>
                </c:pt>
                <c:pt idx="3">
                  <c:v>0.4108</c:v>
                </c:pt>
                <c:pt idx="4">
                  <c:v>0.39910000000000001</c:v>
                </c:pt>
                <c:pt idx="5">
                  <c:v>0.3876</c:v>
                </c:pt>
                <c:pt idx="6">
                  <c:v>0.37619999999999998</c:v>
                </c:pt>
                <c:pt idx="7">
                  <c:v>0.36499999999999999</c:v>
                </c:pt>
                <c:pt idx="8">
                  <c:v>0.35399999999999998</c:v>
                </c:pt>
                <c:pt idx="9">
                  <c:v>0.34320000000000001</c:v>
                </c:pt>
                <c:pt idx="10">
                  <c:v>0.33260000000000001</c:v>
                </c:pt>
                <c:pt idx="11">
                  <c:v>0.32219999999999999</c:v>
                </c:pt>
                <c:pt idx="12">
                  <c:v>0.312</c:v>
                </c:pt>
                <c:pt idx="13">
                  <c:v>0.30209999999999998</c:v>
                </c:pt>
                <c:pt idx="14">
                  <c:v>0.29239999999999999</c:v>
                </c:pt>
                <c:pt idx="15">
                  <c:v>0.28299999999999997</c:v>
                </c:pt>
                <c:pt idx="16">
                  <c:v>0.27389999999999998</c:v>
                </c:pt>
                <c:pt idx="17">
                  <c:v>0.2651</c:v>
                </c:pt>
                <c:pt idx="18">
                  <c:v>0.25669999999999998</c:v>
                </c:pt>
                <c:pt idx="19">
                  <c:v>0.2485</c:v>
                </c:pt>
                <c:pt idx="20">
                  <c:v>0.24049999999999999</c:v>
                </c:pt>
                <c:pt idx="21">
                  <c:v>0.2329</c:v>
                </c:pt>
                <c:pt idx="22">
                  <c:v>0.22539999999999999</c:v>
                </c:pt>
                <c:pt idx="23">
                  <c:v>0.21820000000000001</c:v>
                </c:pt>
                <c:pt idx="24">
                  <c:v>0.21129999999999999</c:v>
                </c:pt>
                <c:pt idx="25">
                  <c:v>0.20449999999999999</c:v>
                </c:pt>
                <c:pt idx="26">
                  <c:v>0.19789999999999999</c:v>
                </c:pt>
                <c:pt idx="27">
                  <c:v>0.1915</c:v>
                </c:pt>
                <c:pt idx="28">
                  <c:v>0.18540000000000001</c:v>
                </c:pt>
                <c:pt idx="29">
                  <c:v>0.1794</c:v>
                </c:pt>
                <c:pt idx="30">
                  <c:v>0.1736</c:v>
                </c:pt>
                <c:pt idx="31">
                  <c:v>0.16789999999999999</c:v>
                </c:pt>
                <c:pt idx="32">
                  <c:v>0.16239999999999999</c:v>
                </c:pt>
                <c:pt idx="33">
                  <c:v>0.15709999999999999</c:v>
                </c:pt>
                <c:pt idx="34">
                  <c:v>0.152</c:v>
                </c:pt>
                <c:pt idx="35">
                  <c:v>0.14699999999999999</c:v>
                </c:pt>
                <c:pt idx="36">
                  <c:v>0.14219999999999999</c:v>
                </c:pt>
                <c:pt idx="37">
                  <c:v>0.13750000000000001</c:v>
                </c:pt>
                <c:pt idx="38">
                  <c:v>0.13300000000000001</c:v>
                </c:pt>
                <c:pt idx="39">
                  <c:v>0.12859999999999999</c:v>
                </c:pt>
                <c:pt idx="40">
                  <c:v>0.1244</c:v>
                </c:pt>
                <c:pt idx="41">
                  <c:v>0.1203</c:v>
                </c:pt>
                <c:pt idx="42">
                  <c:v>0.1163</c:v>
                </c:pt>
                <c:pt idx="43">
                  <c:v>0.1124</c:v>
                </c:pt>
                <c:pt idx="44">
                  <c:v>0.1087</c:v>
                </c:pt>
                <c:pt idx="45">
                  <c:v>0.1051</c:v>
                </c:pt>
                <c:pt idx="46">
                  <c:v>0.1017</c:v>
                </c:pt>
                <c:pt idx="47">
                  <c:v>9.8299999999999998E-2</c:v>
                </c:pt>
                <c:pt idx="48">
                  <c:v>9.5049999999999996E-2</c:v>
                </c:pt>
                <c:pt idx="49">
                  <c:v>9.1899999999999996E-2</c:v>
                </c:pt>
                <c:pt idx="50">
                  <c:v>8.8840000000000002E-2</c:v>
                </c:pt>
              </c:numCache>
            </c:numRef>
          </c:yVal>
          <c:smooth val="0"/>
        </c:ser>
        <c:ser>
          <c:idx val="0"/>
          <c:order val="2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Berea_256!$H$5:$H$55</c:f>
              <c:numCache>
                <c:formatCode>General</c:formatCode>
                <c:ptCount val="51"/>
                <c:pt idx="0">
                  <c:v>0.19489999999999999</c:v>
                </c:pt>
                <c:pt idx="1">
                  <c:v>0.16300000000000001</c:v>
                </c:pt>
                <c:pt idx="2">
                  <c:v>0.1336</c:v>
                </c:pt>
                <c:pt idx="3">
                  <c:v>0.10929999999999999</c:v>
                </c:pt>
                <c:pt idx="4">
                  <c:v>8.9880000000000002E-2</c:v>
                </c:pt>
                <c:pt idx="5">
                  <c:v>7.4099999999999999E-2</c:v>
                </c:pt>
                <c:pt idx="6">
                  <c:v>6.1219999999999997E-2</c:v>
                </c:pt>
                <c:pt idx="7">
                  <c:v>5.0650000000000001E-2</c:v>
                </c:pt>
                <c:pt idx="8">
                  <c:v>4.197E-2</c:v>
                </c:pt>
                <c:pt idx="9">
                  <c:v>3.4810000000000001E-2</c:v>
                </c:pt>
                <c:pt idx="10">
                  <c:v>2.8899999999999999E-2</c:v>
                </c:pt>
                <c:pt idx="11">
                  <c:v>2.4029999999999999E-2</c:v>
                </c:pt>
                <c:pt idx="12">
                  <c:v>1.9980000000000001E-2</c:v>
                </c:pt>
                <c:pt idx="13">
                  <c:v>1.6629999999999999E-2</c:v>
                </c:pt>
                <c:pt idx="14">
                  <c:v>1.3849999999999999E-2</c:v>
                </c:pt>
                <c:pt idx="15">
                  <c:v>1.155E-2</c:v>
                </c:pt>
                <c:pt idx="16">
                  <c:v>9.6530000000000001E-3</c:v>
                </c:pt>
                <c:pt idx="17">
                  <c:v>8.0770000000000008E-3</c:v>
                </c:pt>
                <c:pt idx="18">
                  <c:v>6.77E-3</c:v>
                </c:pt>
                <c:pt idx="19">
                  <c:v>5.6909999999999999E-3</c:v>
                </c:pt>
                <c:pt idx="20">
                  <c:v>4.7889999999999999E-3</c:v>
                </c:pt>
                <c:pt idx="21">
                  <c:v>4.0309999999999999E-3</c:v>
                </c:pt>
                <c:pt idx="22">
                  <c:v>3.3930000000000002E-3</c:v>
                </c:pt>
                <c:pt idx="23">
                  <c:v>2.8540000000000002E-3</c:v>
                </c:pt>
                <c:pt idx="24">
                  <c:v>2.4030000000000002E-3</c:v>
                </c:pt>
                <c:pt idx="25">
                  <c:v>2.0230000000000001E-3</c:v>
                </c:pt>
                <c:pt idx="26">
                  <c:v>1.712E-3</c:v>
                </c:pt>
                <c:pt idx="27">
                  <c:v>1.4530000000000001E-3</c:v>
                </c:pt>
                <c:pt idx="28">
                  <c:v>1.238E-3</c:v>
                </c:pt>
                <c:pt idx="29">
                  <c:v>1.057E-3</c:v>
                </c:pt>
                <c:pt idx="30">
                  <c:v>9.0410000000000002E-4</c:v>
                </c:pt>
                <c:pt idx="31">
                  <c:v>7.7430000000000001E-4</c:v>
                </c:pt>
                <c:pt idx="32">
                  <c:v>6.6430000000000005E-4</c:v>
                </c:pt>
                <c:pt idx="33">
                  <c:v>5.7109999999999995E-4</c:v>
                </c:pt>
                <c:pt idx="34">
                  <c:v>4.9120000000000001E-4</c:v>
                </c:pt>
                <c:pt idx="35">
                  <c:v>4.2230000000000002E-4</c:v>
                </c:pt>
                <c:pt idx="36">
                  <c:v>3.636E-4</c:v>
                </c:pt>
                <c:pt idx="37">
                  <c:v>3.1389999999999999E-4</c:v>
                </c:pt>
                <c:pt idx="38">
                  <c:v>2.7169999999999999E-4</c:v>
                </c:pt>
                <c:pt idx="39">
                  <c:v>2.3599999999999999E-4</c:v>
                </c:pt>
                <c:pt idx="40">
                  <c:v>2.0489999999999999E-4</c:v>
                </c:pt>
                <c:pt idx="41">
                  <c:v>1.7770000000000001E-4</c:v>
                </c:pt>
                <c:pt idx="42">
                  <c:v>1.548E-4</c:v>
                </c:pt>
                <c:pt idx="43">
                  <c:v>1.349E-4</c:v>
                </c:pt>
                <c:pt idx="44">
                  <c:v>1.182E-4</c:v>
                </c:pt>
                <c:pt idx="45">
                  <c:v>1.033E-4</c:v>
                </c:pt>
                <c:pt idx="46" formatCode="0.00E+00">
                  <c:v>9.0119999999999998E-5</c:v>
                </c:pt>
                <c:pt idx="47" formatCode="0.00E+00">
                  <c:v>7.8380000000000005E-5</c:v>
                </c:pt>
                <c:pt idx="48" formatCode="0.00E+00">
                  <c:v>6.7349999999999997E-5</c:v>
                </c:pt>
                <c:pt idx="49" formatCode="0.00E+00">
                  <c:v>5.728E-5</c:v>
                </c:pt>
                <c:pt idx="50" formatCode="0.00E+00">
                  <c:v>4.8699999999999998E-5</c:v>
                </c:pt>
              </c:numCache>
            </c:numRef>
          </c:yVal>
          <c:smooth val="0"/>
        </c:ser>
        <c:ser>
          <c:idx val="2"/>
          <c:order val="3"/>
          <c:tx>
            <c:v>Berea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Berea_256!$K$5:$K$55</c:f>
              <c:numCache>
                <c:formatCode>General</c:formatCode>
                <c:ptCount val="51"/>
                <c:pt idx="0">
                  <c:v>0.20549999999999999</c:v>
                </c:pt>
                <c:pt idx="1">
                  <c:v>0.17749999999999999</c:v>
                </c:pt>
                <c:pt idx="2">
                  <c:v>0.1507</c:v>
                </c:pt>
                <c:pt idx="3">
                  <c:v>0.12659999999999999</c:v>
                </c:pt>
                <c:pt idx="4">
                  <c:v>0.10589999999999999</c:v>
                </c:pt>
                <c:pt idx="5">
                  <c:v>8.8749999999999996E-2</c:v>
                </c:pt>
                <c:pt idx="6">
                  <c:v>7.4999999999999997E-2</c:v>
                </c:pt>
                <c:pt idx="7">
                  <c:v>6.3920000000000005E-2</c:v>
                </c:pt>
                <c:pt idx="8">
                  <c:v>5.4870000000000002E-2</c:v>
                </c:pt>
                <c:pt idx="9">
                  <c:v>4.7370000000000002E-2</c:v>
                </c:pt>
                <c:pt idx="10">
                  <c:v>4.1090000000000002E-2</c:v>
                </c:pt>
                <c:pt idx="11">
                  <c:v>3.576E-2</c:v>
                </c:pt>
                <c:pt idx="12">
                  <c:v>3.1220000000000001E-2</c:v>
                </c:pt>
                <c:pt idx="13">
                  <c:v>2.7320000000000001E-2</c:v>
                </c:pt>
                <c:pt idx="14">
                  <c:v>2.3910000000000001E-2</c:v>
                </c:pt>
                <c:pt idx="15">
                  <c:v>2.095E-2</c:v>
                </c:pt>
                <c:pt idx="16">
                  <c:v>1.8339999999999999E-2</c:v>
                </c:pt>
                <c:pt idx="17">
                  <c:v>1.6060000000000001E-2</c:v>
                </c:pt>
                <c:pt idx="18">
                  <c:v>1.405E-2</c:v>
                </c:pt>
                <c:pt idx="19">
                  <c:v>1.227E-2</c:v>
                </c:pt>
                <c:pt idx="20">
                  <c:v>1.068E-2</c:v>
                </c:pt>
                <c:pt idx="21">
                  <c:v>9.2829999999999996E-3</c:v>
                </c:pt>
                <c:pt idx="22">
                  <c:v>8.0429999999999998E-3</c:v>
                </c:pt>
                <c:pt idx="23">
                  <c:v>6.9540000000000001E-3</c:v>
                </c:pt>
                <c:pt idx="24">
                  <c:v>6.0010000000000003E-3</c:v>
                </c:pt>
                <c:pt idx="25">
                  <c:v>5.1710000000000002E-3</c:v>
                </c:pt>
                <c:pt idx="26">
                  <c:v>4.4530000000000004E-3</c:v>
                </c:pt>
                <c:pt idx="27">
                  <c:v>3.8340000000000002E-3</c:v>
                </c:pt>
                <c:pt idx="28">
                  <c:v>3.3029999999999999E-3</c:v>
                </c:pt>
                <c:pt idx="29">
                  <c:v>2.8479999999999998E-3</c:v>
                </c:pt>
                <c:pt idx="30">
                  <c:v>2.4580000000000001E-3</c:v>
                </c:pt>
                <c:pt idx="31">
                  <c:v>2.124E-3</c:v>
                </c:pt>
                <c:pt idx="32">
                  <c:v>1.838E-3</c:v>
                </c:pt>
                <c:pt idx="33">
                  <c:v>1.5900000000000001E-3</c:v>
                </c:pt>
                <c:pt idx="34">
                  <c:v>1.374E-3</c:v>
                </c:pt>
                <c:pt idx="35">
                  <c:v>1.1839999999999999E-3</c:v>
                </c:pt>
                <c:pt idx="36">
                  <c:v>1.021E-3</c:v>
                </c:pt>
                <c:pt idx="37">
                  <c:v>8.811E-4</c:v>
                </c:pt>
                <c:pt idx="38">
                  <c:v>7.6230000000000004E-4</c:v>
                </c:pt>
                <c:pt idx="39">
                  <c:v>6.579E-4</c:v>
                </c:pt>
                <c:pt idx="40">
                  <c:v>5.6769999999999998E-4</c:v>
                </c:pt>
                <c:pt idx="41">
                  <c:v>4.9120000000000001E-4</c:v>
                </c:pt>
                <c:pt idx="42">
                  <c:v>4.2549999999999999E-4</c:v>
                </c:pt>
                <c:pt idx="43">
                  <c:v>3.679E-4</c:v>
                </c:pt>
                <c:pt idx="44">
                  <c:v>3.1720000000000001E-4</c:v>
                </c:pt>
                <c:pt idx="45">
                  <c:v>2.7349999999999998E-4</c:v>
                </c:pt>
                <c:pt idx="46">
                  <c:v>2.3709999999999999E-4</c:v>
                </c:pt>
                <c:pt idx="47">
                  <c:v>2.064E-4</c:v>
                </c:pt>
                <c:pt idx="48">
                  <c:v>1.805E-4</c:v>
                </c:pt>
                <c:pt idx="49">
                  <c:v>1.5870000000000001E-4</c:v>
                </c:pt>
                <c:pt idx="50">
                  <c:v>1.393E-4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77248"/>
        <c:axId val="343777640"/>
        <c:extLst/>
      </c:scatterChart>
      <c:valAx>
        <c:axId val="343777248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77640"/>
        <c:crosses val="autoZero"/>
        <c:crossBetween val="midCat"/>
      </c:valAx>
      <c:valAx>
        <c:axId val="343777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7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</a:t>
            </a:r>
            <a:r>
              <a:rPr lang="en-GB" baseline="0"/>
              <a:t> point connectivity (Solid)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Ola's model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OlaCoquina3!$D$41:$D$91</c:f>
              <c:numCache>
                <c:formatCode>General</c:formatCode>
                <c:ptCount val="51"/>
                <c:pt idx="0">
                  <c:v>0.57550000000000001</c:v>
                </c:pt>
                <c:pt idx="1">
                  <c:v>0.56179999999999997</c:v>
                </c:pt>
                <c:pt idx="2">
                  <c:v>0.54610000000000003</c:v>
                </c:pt>
                <c:pt idx="3">
                  <c:v>0.53069999999999995</c:v>
                </c:pt>
                <c:pt idx="4">
                  <c:v>0.51570000000000005</c:v>
                </c:pt>
                <c:pt idx="5">
                  <c:v>0.501</c:v>
                </c:pt>
                <c:pt idx="6">
                  <c:v>0.48670000000000002</c:v>
                </c:pt>
                <c:pt idx="7">
                  <c:v>0.47270000000000001</c:v>
                </c:pt>
                <c:pt idx="8">
                  <c:v>0.45900000000000002</c:v>
                </c:pt>
                <c:pt idx="9">
                  <c:v>0.44569999999999999</c:v>
                </c:pt>
                <c:pt idx="10">
                  <c:v>0.43269999999999997</c:v>
                </c:pt>
                <c:pt idx="11">
                  <c:v>0.42</c:v>
                </c:pt>
                <c:pt idx="12">
                  <c:v>0.40760000000000002</c:v>
                </c:pt>
                <c:pt idx="13">
                  <c:v>0.39550000000000002</c:v>
                </c:pt>
                <c:pt idx="14">
                  <c:v>0.38369999999999999</c:v>
                </c:pt>
                <c:pt idx="15">
                  <c:v>0.37219999999999998</c:v>
                </c:pt>
                <c:pt idx="16">
                  <c:v>0.36099999999999999</c:v>
                </c:pt>
                <c:pt idx="17">
                  <c:v>0.35010000000000002</c:v>
                </c:pt>
                <c:pt idx="18">
                  <c:v>0.33939999999999998</c:v>
                </c:pt>
                <c:pt idx="19">
                  <c:v>0.32900000000000001</c:v>
                </c:pt>
                <c:pt idx="20">
                  <c:v>0.31879999999999997</c:v>
                </c:pt>
                <c:pt idx="21">
                  <c:v>0.30880000000000002</c:v>
                </c:pt>
                <c:pt idx="22">
                  <c:v>0.29909999999999998</c:v>
                </c:pt>
                <c:pt idx="23">
                  <c:v>0.28970000000000001</c:v>
                </c:pt>
                <c:pt idx="24">
                  <c:v>0.28039999999999998</c:v>
                </c:pt>
                <c:pt idx="25">
                  <c:v>0.27139999999999997</c:v>
                </c:pt>
                <c:pt idx="26">
                  <c:v>0.26269999999999999</c:v>
                </c:pt>
                <c:pt idx="27">
                  <c:v>0.25409999999999999</c:v>
                </c:pt>
                <c:pt idx="28">
                  <c:v>0.24579999999999999</c:v>
                </c:pt>
                <c:pt idx="29">
                  <c:v>0.23769999999999999</c:v>
                </c:pt>
                <c:pt idx="30">
                  <c:v>0.22989999999999999</c:v>
                </c:pt>
                <c:pt idx="31">
                  <c:v>0.2223</c:v>
                </c:pt>
                <c:pt idx="32">
                  <c:v>0.21479999999999999</c:v>
                </c:pt>
                <c:pt idx="33">
                  <c:v>0.20760000000000001</c:v>
                </c:pt>
                <c:pt idx="34">
                  <c:v>0.2006</c:v>
                </c:pt>
                <c:pt idx="35">
                  <c:v>0.1938</c:v>
                </c:pt>
                <c:pt idx="36">
                  <c:v>0.18720000000000001</c:v>
                </c:pt>
                <c:pt idx="37">
                  <c:v>0.1807</c:v>
                </c:pt>
                <c:pt idx="38">
                  <c:v>0.17449999999999999</c:v>
                </c:pt>
                <c:pt idx="39">
                  <c:v>0.16850000000000001</c:v>
                </c:pt>
                <c:pt idx="40">
                  <c:v>0.16259999999999999</c:v>
                </c:pt>
                <c:pt idx="41">
                  <c:v>0.15690000000000001</c:v>
                </c:pt>
                <c:pt idx="42">
                  <c:v>0.15140000000000001</c:v>
                </c:pt>
                <c:pt idx="43">
                  <c:v>0.14599999999999999</c:v>
                </c:pt>
                <c:pt idx="44">
                  <c:v>0.14080000000000001</c:v>
                </c:pt>
                <c:pt idx="45">
                  <c:v>0.1358</c:v>
                </c:pt>
                <c:pt idx="46">
                  <c:v>0.13089999999999999</c:v>
                </c:pt>
                <c:pt idx="47">
                  <c:v>0.12620000000000001</c:v>
                </c:pt>
                <c:pt idx="48">
                  <c:v>0.1217</c:v>
                </c:pt>
                <c:pt idx="49">
                  <c:v>0.1173</c:v>
                </c:pt>
                <c:pt idx="50">
                  <c:v>0.113</c:v>
                </c:pt>
              </c:numCache>
            </c:numRef>
          </c:yVal>
          <c:smooth val="0"/>
        </c:ser>
        <c:ser>
          <c:idx val="4"/>
          <c:order val="1"/>
          <c:tx>
            <c:v>Our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OlaCoquina3!$H$41:$H$91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OlaCoquina3!$K$41:$K$91</c:f>
              <c:numCache>
                <c:formatCode>General</c:formatCode>
                <c:ptCount val="51"/>
                <c:pt idx="0">
                  <c:v>0.55100000000000005</c:v>
                </c:pt>
                <c:pt idx="1">
                  <c:v>0.54049999999999998</c:v>
                </c:pt>
                <c:pt idx="2">
                  <c:v>0.52810000000000001</c:v>
                </c:pt>
                <c:pt idx="3">
                  <c:v>0.51580000000000004</c:v>
                </c:pt>
                <c:pt idx="4">
                  <c:v>0.50370000000000004</c:v>
                </c:pt>
                <c:pt idx="5">
                  <c:v>0.49180000000000001</c:v>
                </c:pt>
                <c:pt idx="6">
                  <c:v>0.48010000000000003</c:v>
                </c:pt>
                <c:pt idx="7">
                  <c:v>0.46860000000000002</c:v>
                </c:pt>
                <c:pt idx="8">
                  <c:v>0.45729999999999998</c:v>
                </c:pt>
                <c:pt idx="9">
                  <c:v>0.4461</c:v>
                </c:pt>
                <c:pt idx="10">
                  <c:v>0.43519999999999998</c:v>
                </c:pt>
                <c:pt idx="11">
                  <c:v>0.42459999999999998</c:v>
                </c:pt>
                <c:pt idx="12">
                  <c:v>0.41410000000000002</c:v>
                </c:pt>
                <c:pt idx="13">
                  <c:v>0.40379999999999999</c:v>
                </c:pt>
                <c:pt idx="14">
                  <c:v>0.39369999999999999</c:v>
                </c:pt>
                <c:pt idx="15">
                  <c:v>0.38379999999999997</c:v>
                </c:pt>
                <c:pt idx="16">
                  <c:v>0.37409999999999999</c:v>
                </c:pt>
                <c:pt idx="17">
                  <c:v>0.36459999999999998</c:v>
                </c:pt>
                <c:pt idx="18">
                  <c:v>0.3553</c:v>
                </c:pt>
                <c:pt idx="19">
                  <c:v>0.34610000000000002</c:v>
                </c:pt>
                <c:pt idx="20">
                  <c:v>0.3372</c:v>
                </c:pt>
                <c:pt idx="21">
                  <c:v>0.32840000000000003</c:v>
                </c:pt>
                <c:pt idx="22">
                  <c:v>0.31990000000000002</c:v>
                </c:pt>
                <c:pt idx="23">
                  <c:v>0.3115</c:v>
                </c:pt>
                <c:pt idx="24">
                  <c:v>0.30330000000000001</c:v>
                </c:pt>
                <c:pt idx="25">
                  <c:v>0.29530000000000001</c:v>
                </c:pt>
                <c:pt idx="26">
                  <c:v>0.28739999999999999</c:v>
                </c:pt>
                <c:pt idx="27">
                  <c:v>0.2797</c:v>
                </c:pt>
                <c:pt idx="28">
                  <c:v>0.2722</c:v>
                </c:pt>
                <c:pt idx="29">
                  <c:v>0.26479999999999998</c:v>
                </c:pt>
                <c:pt idx="30">
                  <c:v>0.2576</c:v>
                </c:pt>
                <c:pt idx="31">
                  <c:v>0.2505</c:v>
                </c:pt>
                <c:pt idx="32">
                  <c:v>0.24360000000000001</c:v>
                </c:pt>
                <c:pt idx="33">
                  <c:v>0.23680000000000001</c:v>
                </c:pt>
                <c:pt idx="34">
                  <c:v>0.23019999999999999</c:v>
                </c:pt>
                <c:pt idx="35">
                  <c:v>0.22370000000000001</c:v>
                </c:pt>
                <c:pt idx="36">
                  <c:v>0.21740000000000001</c:v>
                </c:pt>
                <c:pt idx="37">
                  <c:v>0.21129999999999999</c:v>
                </c:pt>
                <c:pt idx="38">
                  <c:v>0.20530000000000001</c:v>
                </c:pt>
                <c:pt idx="39">
                  <c:v>0.19939999999999999</c:v>
                </c:pt>
                <c:pt idx="40">
                  <c:v>0.19370000000000001</c:v>
                </c:pt>
                <c:pt idx="41">
                  <c:v>0.18809999999999999</c:v>
                </c:pt>
                <c:pt idx="42">
                  <c:v>0.18260000000000001</c:v>
                </c:pt>
                <c:pt idx="43">
                  <c:v>0.17730000000000001</c:v>
                </c:pt>
                <c:pt idx="44">
                  <c:v>0.1721</c:v>
                </c:pt>
                <c:pt idx="45">
                  <c:v>0.16700000000000001</c:v>
                </c:pt>
                <c:pt idx="46">
                  <c:v>0.16209999999999999</c:v>
                </c:pt>
                <c:pt idx="47">
                  <c:v>0.15740000000000001</c:v>
                </c:pt>
                <c:pt idx="48">
                  <c:v>0.1527</c:v>
                </c:pt>
                <c:pt idx="49">
                  <c:v>0.1482</c:v>
                </c:pt>
                <c:pt idx="50">
                  <c:v>0.14380000000000001</c:v>
                </c:pt>
              </c:numCache>
            </c:numRef>
          </c:yVal>
          <c:smooth val="0"/>
        </c:ser>
        <c:ser>
          <c:idx val="0"/>
          <c:order val="2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Berea_256!$I$5:$I$55</c:f>
              <c:numCache>
                <c:formatCode>General</c:formatCode>
                <c:ptCount val="51"/>
                <c:pt idx="0">
                  <c:v>0.80120000000000002</c:v>
                </c:pt>
                <c:pt idx="1">
                  <c:v>0.76910000000000001</c:v>
                </c:pt>
                <c:pt idx="2">
                  <c:v>0.7349</c:v>
                </c:pt>
                <c:pt idx="3">
                  <c:v>0.70209999999999995</c:v>
                </c:pt>
                <c:pt idx="4">
                  <c:v>0.67069999999999996</c:v>
                </c:pt>
                <c:pt idx="5">
                  <c:v>0.64039999999999997</c:v>
                </c:pt>
                <c:pt idx="6">
                  <c:v>0.61119999999999997</c:v>
                </c:pt>
                <c:pt idx="7">
                  <c:v>0.58320000000000005</c:v>
                </c:pt>
                <c:pt idx="8">
                  <c:v>0.55630000000000002</c:v>
                </c:pt>
                <c:pt idx="9">
                  <c:v>0.53049999999999997</c:v>
                </c:pt>
                <c:pt idx="10">
                  <c:v>0.50580000000000003</c:v>
                </c:pt>
                <c:pt idx="11">
                  <c:v>0.48209999999999997</c:v>
                </c:pt>
                <c:pt idx="12">
                  <c:v>0.45950000000000002</c:v>
                </c:pt>
                <c:pt idx="13">
                  <c:v>0.43790000000000001</c:v>
                </c:pt>
                <c:pt idx="14">
                  <c:v>0.41739999999999999</c:v>
                </c:pt>
                <c:pt idx="15">
                  <c:v>0.39779999999999999</c:v>
                </c:pt>
                <c:pt idx="16">
                  <c:v>0.37919999999999998</c:v>
                </c:pt>
                <c:pt idx="17">
                  <c:v>0.36149999999999999</c:v>
                </c:pt>
                <c:pt idx="18">
                  <c:v>0.34470000000000001</c:v>
                </c:pt>
                <c:pt idx="19">
                  <c:v>0.32869999999999999</c:v>
                </c:pt>
                <c:pt idx="20">
                  <c:v>0.3135</c:v>
                </c:pt>
                <c:pt idx="21">
                  <c:v>0.29899999999999999</c:v>
                </c:pt>
                <c:pt idx="22">
                  <c:v>0.28520000000000001</c:v>
                </c:pt>
                <c:pt idx="23">
                  <c:v>0.27210000000000001</c:v>
                </c:pt>
                <c:pt idx="24">
                  <c:v>0.2596</c:v>
                </c:pt>
                <c:pt idx="25">
                  <c:v>0.2477</c:v>
                </c:pt>
                <c:pt idx="26">
                  <c:v>0.23630000000000001</c:v>
                </c:pt>
                <c:pt idx="27">
                  <c:v>0.22539999999999999</c:v>
                </c:pt>
                <c:pt idx="28">
                  <c:v>0.21510000000000001</c:v>
                </c:pt>
                <c:pt idx="29">
                  <c:v>0.20519999999999999</c:v>
                </c:pt>
                <c:pt idx="30">
                  <c:v>0.1958</c:v>
                </c:pt>
                <c:pt idx="31">
                  <c:v>0.18679999999999999</c:v>
                </c:pt>
                <c:pt idx="32">
                  <c:v>0.17829999999999999</c:v>
                </c:pt>
                <c:pt idx="33">
                  <c:v>0.1701</c:v>
                </c:pt>
                <c:pt idx="34">
                  <c:v>0.1623</c:v>
                </c:pt>
                <c:pt idx="35">
                  <c:v>0.15479999999999999</c:v>
                </c:pt>
                <c:pt idx="36">
                  <c:v>0.1477</c:v>
                </c:pt>
                <c:pt idx="37">
                  <c:v>0.1409</c:v>
                </c:pt>
                <c:pt idx="38">
                  <c:v>0.13439999999999999</c:v>
                </c:pt>
                <c:pt idx="39">
                  <c:v>0.12820000000000001</c:v>
                </c:pt>
                <c:pt idx="40">
                  <c:v>0.12230000000000001</c:v>
                </c:pt>
                <c:pt idx="41">
                  <c:v>0.1168</c:v>
                </c:pt>
                <c:pt idx="42">
                  <c:v>0.1114</c:v>
                </c:pt>
                <c:pt idx="43">
                  <c:v>0.10630000000000001</c:v>
                </c:pt>
                <c:pt idx="44">
                  <c:v>0.10150000000000001</c:v>
                </c:pt>
                <c:pt idx="45">
                  <c:v>9.6860000000000002E-2</c:v>
                </c:pt>
                <c:pt idx="46">
                  <c:v>9.2439999999999994E-2</c:v>
                </c:pt>
                <c:pt idx="47">
                  <c:v>8.8209999999999997E-2</c:v>
                </c:pt>
                <c:pt idx="48">
                  <c:v>8.4169999999999995E-2</c:v>
                </c:pt>
                <c:pt idx="49">
                  <c:v>8.0299999999999996E-2</c:v>
                </c:pt>
                <c:pt idx="50">
                  <c:v>7.6609999999999998E-2</c:v>
                </c:pt>
              </c:numCache>
            </c:numRef>
          </c:yVal>
          <c:smooth val="0"/>
        </c:ser>
        <c:ser>
          <c:idx val="2"/>
          <c:order val="3"/>
          <c:tx>
            <c:v>Berea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Berea_256!$L$5:$L$55</c:f>
              <c:numCache>
                <c:formatCode>General</c:formatCode>
                <c:ptCount val="51"/>
                <c:pt idx="0">
                  <c:v>0.79059999999999997</c:v>
                </c:pt>
                <c:pt idx="1">
                  <c:v>0.76280000000000003</c:v>
                </c:pt>
                <c:pt idx="2">
                  <c:v>0.7329</c:v>
                </c:pt>
                <c:pt idx="3">
                  <c:v>0.7046</c:v>
                </c:pt>
                <c:pt idx="4">
                  <c:v>0.67789999999999995</c:v>
                </c:pt>
                <c:pt idx="5">
                  <c:v>0.65239999999999998</c:v>
                </c:pt>
                <c:pt idx="6">
                  <c:v>0.62780000000000002</c:v>
                </c:pt>
                <c:pt idx="7">
                  <c:v>0.60370000000000001</c:v>
                </c:pt>
                <c:pt idx="8">
                  <c:v>0.58030000000000004</c:v>
                </c:pt>
                <c:pt idx="9">
                  <c:v>0.55730000000000002</c:v>
                </c:pt>
                <c:pt idx="10">
                  <c:v>0.53490000000000004</c:v>
                </c:pt>
                <c:pt idx="11">
                  <c:v>0.5131</c:v>
                </c:pt>
                <c:pt idx="12">
                  <c:v>0.49170000000000003</c:v>
                </c:pt>
                <c:pt idx="13">
                  <c:v>0.47089999999999999</c:v>
                </c:pt>
                <c:pt idx="14">
                  <c:v>0.45069999999999999</c:v>
                </c:pt>
                <c:pt idx="15">
                  <c:v>0.43109999999999998</c:v>
                </c:pt>
                <c:pt idx="16">
                  <c:v>0.41220000000000001</c:v>
                </c:pt>
                <c:pt idx="17">
                  <c:v>0.39400000000000002</c:v>
                </c:pt>
                <c:pt idx="18">
                  <c:v>0.3765</c:v>
                </c:pt>
                <c:pt idx="19">
                  <c:v>0.35980000000000001</c:v>
                </c:pt>
                <c:pt idx="20">
                  <c:v>0.34379999999999999</c:v>
                </c:pt>
                <c:pt idx="21">
                  <c:v>0.32869999999999999</c:v>
                </c:pt>
                <c:pt idx="22">
                  <c:v>0.31430000000000002</c:v>
                </c:pt>
                <c:pt idx="23">
                  <c:v>0.30059999999999998</c:v>
                </c:pt>
                <c:pt idx="24">
                  <c:v>0.28770000000000001</c:v>
                </c:pt>
                <c:pt idx="25">
                  <c:v>0.27529999999999999</c:v>
                </c:pt>
                <c:pt idx="26">
                  <c:v>0.2636</c:v>
                </c:pt>
                <c:pt idx="27">
                  <c:v>0.25240000000000001</c:v>
                </c:pt>
                <c:pt idx="28">
                  <c:v>0.2417</c:v>
                </c:pt>
                <c:pt idx="29">
                  <c:v>0.23150000000000001</c:v>
                </c:pt>
                <c:pt idx="30">
                  <c:v>0.22170000000000001</c:v>
                </c:pt>
                <c:pt idx="31">
                  <c:v>0.2122</c:v>
                </c:pt>
                <c:pt idx="32">
                  <c:v>0.20319999999999999</c:v>
                </c:pt>
                <c:pt idx="33">
                  <c:v>0.19450000000000001</c:v>
                </c:pt>
                <c:pt idx="34">
                  <c:v>0.1862</c:v>
                </c:pt>
                <c:pt idx="35">
                  <c:v>0.1782</c:v>
                </c:pt>
                <c:pt idx="36">
                  <c:v>0.17050000000000001</c:v>
                </c:pt>
                <c:pt idx="37">
                  <c:v>0.16320000000000001</c:v>
                </c:pt>
                <c:pt idx="38">
                  <c:v>0.15609999999999999</c:v>
                </c:pt>
                <c:pt idx="39">
                  <c:v>0.14929999999999999</c:v>
                </c:pt>
                <c:pt idx="40">
                  <c:v>0.1429</c:v>
                </c:pt>
                <c:pt idx="41">
                  <c:v>0.13669999999999999</c:v>
                </c:pt>
                <c:pt idx="42">
                  <c:v>0.1308</c:v>
                </c:pt>
                <c:pt idx="43">
                  <c:v>0.12509999999999999</c:v>
                </c:pt>
                <c:pt idx="44">
                  <c:v>0.1198</c:v>
                </c:pt>
                <c:pt idx="45">
                  <c:v>0.11459999999999999</c:v>
                </c:pt>
                <c:pt idx="46">
                  <c:v>0.10970000000000001</c:v>
                </c:pt>
                <c:pt idx="47">
                  <c:v>0.105</c:v>
                </c:pt>
                <c:pt idx="48">
                  <c:v>0.10050000000000001</c:v>
                </c:pt>
                <c:pt idx="49">
                  <c:v>9.622E-2</c:v>
                </c:pt>
                <c:pt idx="50">
                  <c:v>9.2119999999999994E-2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78424"/>
        <c:axId val="347439104"/>
        <c:extLst/>
      </c:scatterChart>
      <c:valAx>
        <c:axId val="343778424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9104"/>
        <c:crosses val="autoZero"/>
        <c:crossBetween val="midCat"/>
      </c:valAx>
      <c:valAx>
        <c:axId val="34743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7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Two Point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Ola's model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OlaCoquina3!$E$41:$E$91</c:f>
              <c:numCache>
                <c:formatCode>General</c:formatCode>
                <c:ptCount val="51"/>
                <c:pt idx="0">
                  <c:v>0.42226666666666662</c:v>
                </c:pt>
                <c:pt idx="1">
                  <c:v>0.39993333333333331</c:v>
                </c:pt>
                <c:pt idx="2">
                  <c:v>0.37836666666666668</c:v>
                </c:pt>
                <c:pt idx="3">
                  <c:v>0.35746666666666665</c:v>
                </c:pt>
                <c:pt idx="4">
                  <c:v>0.33733333333333332</c:v>
                </c:pt>
                <c:pt idx="5">
                  <c:v>0.31793333333333335</c:v>
                </c:pt>
                <c:pt idx="6">
                  <c:v>0.29933333333333334</c:v>
                </c:pt>
                <c:pt idx="7">
                  <c:v>0.2823</c:v>
                </c:pt>
                <c:pt idx="8">
                  <c:v>0.26736666666666664</c:v>
                </c:pt>
                <c:pt idx="9">
                  <c:v>0.25516666666666665</c:v>
                </c:pt>
                <c:pt idx="10">
                  <c:v>0.2455333333333333</c:v>
                </c:pt>
                <c:pt idx="11">
                  <c:v>0.23783333333333334</c:v>
                </c:pt>
                <c:pt idx="12">
                  <c:v>0.23146666666666668</c:v>
                </c:pt>
                <c:pt idx="13">
                  <c:v>0.22610000000000005</c:v>
                </c:pt>
                <c:pt idx="14">
                  <c:v>0.22150000000000003</c:v>
                </c:pt>
                <c:pt idx="15">
                  <c:v>0.21743333333333337</c:v>
                </c:pt>
                <c:pt idx="16">
                  <c:v>0.21396666666666667</c:v>
                </c:pt>
                <c:pt idx="17">
                  <c:v>0.2109</c:v>
                </c:pt>
                <c:pt idx="18">
                  <c:v>0.20820000000000002</c:v>
                </c:pt>
                <c:pt idx="19">
                  <c:v>0.20586666666666664</c:v>
                </c:pt>
                <c:pt idx="20">
                  <c:v>0.20379999999999998</c:v>
                </c:pt>
                <c:pt idx="21">
                  <c:v>0.20196666666666666</c:v>
                </c:pt>
                <c:pt idx="22">
                  <c:v>0.20026666666666668</c:v>
                </c:pt>
                <c:pt idx="23">
                  <c:v>0.19873333333333335</c:v>
                </c:pt>
                <c:pt idx="24">
                  <c:v>0.19733333333333336</c:v>
                </c:pt>
                <c:pt idx="25">
                  <c:v>0.19603333333333331</c:v>
                </c:pt>
                <c:pt idx="26">
                  <c:v>0.19486666666666666</c:v>
                </c:pt>
                <c:pt idx="27">
                  <c:v>0.19373333333333334</c:v>
                </c:pt>
                <c:pt idx="28">
                  <c:v>0.19256666666666666</c:v>
                </c:pt>
                <c:pt idx="29">
                  <c:v>0.19153333333333333</c:v>
                </c:pt>
                <c:pt idx="30">
                  <c:v>0.1905</c:v>
                </c:pt>
                <c:pt idx="31">
                  <c:v>0.18953333333333333</c:v>
                </c:pt>
                <c:pt idx="32">
                  <c:v>0.18866666666666668</c:v>
                </c:pt>
                <c:pt idx="33">
                  <c:v>0.18786666666666665</c:v>
                </c:pt>
                <c:pt idx="34">
                  <c:v>0.1870333333333333</c:v>
                </c:pt>
                <c:pt idx="35">
                  <c:v>0.18629999999999999</c:v>
                </c:pt>
                <c:pt idx="36">
                  <c:v>0.18556666666666666</c:v>
                </c:pt>
                <c:pt idx="37">
                  <c:v>0.18499999999999997</c:v>
                </c:pt>
                <c:pt idx="38">
                  <c:v>0.18446666666666667</c:v>
                </c:pt>
                <c:pt idx="39">
                  <c:v>0.18403333333333335</c:v>
                </c:pt>
                <c:pt idx="40">
                  <c:v>0.18359999999999999</c:v>
                </c:pt>
                <c:pt idx="41">
                  <c:v>0.18329999999999999</c:v>
                </c:pt>
                <c:pt idx="42">
                  <c:v>0.18303333333333335</c:v>
                </c:pt>
                <c:pt idx="43">
                  <c:v>0.18286666666666665</c:v>
                </c:pt>
                <c:pt idx="44">
                  <c:v>0.18276666666666666</c:v>
                </c:pt>
                <c:pt idx="45">
                  <c:v>0.18263333333333331</c:v>
                </c:pt>
                <c:pt idx="46">
                  <c:v>0.18253333333333333</c:v>
                </c:pt>
                <c:pt idx="47">
                  <c:v>0.18246666666666667</c:v>
                </c:pt>
                <c:pt idx="48">
                  <c:v>0.18229999999999999</c:v>
                </c:pt>
                <c:pt idx="49">
                  <c:v>0.18216666666666667</c:v>
                </c:pt>
                <c:pt idx="50">
                  <c:v>0.18206666666666668</c:v>
                </c:pt>
              </c:numCache>
            </c:numRef>
          </c:yVal>
          <c:smooth val="0"/>
        </c:ser>
        <c:ser>
          <c:idx val="2"/>
          <c:order val="1"/>
          <c:tx>
            <c:v>Our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OlaCoquina3!$AI$41:$AI$91</c:f>
              <c:numCache>
                <c:formatCode>General</c:formatCode>
                <c:ptCount val="51"/>
                <c:pt idx="0">
                  <c:v>0.44683333333333336</c:v>
                </c:pt>
                <c:pt idx="1">
                  <c:v>0.42799999999999999</c:v>
                </c:pt>
                <c:pt idx="2">
                  <c:v>0.40939999999999999</c:v>
                </c:pt>
                <c:pt idx="3">
                  <c:v>0.39113333333333333</c:v>
                </c:pt>
                <c:pt idx="4">
                  <c:v>0.37323333333333331</c:v>
                </c:pt>
                <c:pt idx="5">
                  <c:v>0.35576666666666662</c:v>
                </c:pt>
                <c:pt idx="6">
                  <c:v>0.33883333333333332</c:v>
                </c:pt>
                <c:pt idx="7">
                  <c:v>0.32276666666666665</c:v>
                </c:pt>
                <c:pt idx="8">
                  <c:v>0.30816666666666664</c:v>
                </c:pt>
                <c:pt idx="9">
                  <c:v>0.29573333333333335</c:v>
                </c:pt>
                <c:pt idx="10">
                  <c:v>0.28556666666666669</c:v>
                </c:pt>
                <c:pt idx="11">
                  <c:v>0.27693333333333331</c:v>
                </c:pt>
                <c:pt idx="12">
                  <c:v>0.26956666666666668</c:v>
                </c:pt>
                <c:pt idx="13">
                  <c:v>0.26309999999999995</c:v>
                </c:pt>
                <c:pt idx="14">
                  <c:v>0.25756666666666667</c:v>
                </c:pt>
                <c:pt idx="15">
                  <c:v>0.25286666666666663</c:v>
                </c:pt>
                <c:pt idx="16">
                  <c:v>0.24886666666666665</c:v>
                </c:pt>
                <c:pt idx="17">
                  <c:v>0.24556666666666663</c:v>
                </c:pt>
                <c:pt idx="18">
                  <c:v>0.24286666666666665</c:v>
                </c:pt>
                <c:pt idx="19">
                  <c:v>0.24073333333333335</c:v>
                </c:pt>
                <c:pt idx="20">
                  <c:v>0.23893333333333336</c:v>
                </c:pt>
                <c:pt idx="21">
                  <c:v>0.23746666666666663</c:v>
                </c:pt>
                <c:pt idx="22">
                  <c:v>0.23609999999999998</c:v>
                </c:pt>
                <c:pt idx="23">
                  <c:v>0.23473333333333332</c:v>
                </c:pt>
                <c:pt idx="24">
                  <c:v>0.23329999999999998</c:v>
                </c:pt>
                <c:pt idx="25">
                  <c:v>0.23146666666666668</c:v>
                </c:pt>
                <c:pt idx="26">
                  <c:v>0.22936666666666664</c:v>
                </c:pt>
                <c:pt idx="27">
                  <c:v>0.22693333333333332</c:v>
                </c:pt>
                <c:pt idx="28">
                  <c:v>0.2242666666666667</c:v>
                </c:pt>
                <c:pt idx="29">
                  <c:v>0.22146666666666667</c:v>
                </c:pt>
                <c:pt idx="30">
                  <c:v>0.21856666666666666</c:v>
                </c:pt>
                <c:pt idx="31">
                  <c:v>0.21579999999999999</c:v>
                </c:pt>
                <c:pt idx="32">
                  <c:v>0.21313333333333331</c:v>
                </c:pt>
                <c:pt idx="33">
                  <c:v>0.21063333333333334</c:v>
                </c:pt>
                <c:pt idx="34">
                  <c:v>0.20826666666666668</c:v>
                </c:pt>
                <c:pt idx="35">
                  <c:v>0.20613333333333336</c:v>
                </c:pt>
                <c:pt idx="36">
                  <c:v>0.20420000000000002</c:v>
                </c:pt>
                <c:pt idx="37">
                  <c:v>0.2024</c:v>
                </c:pt>
                <c:pt idx="38">
                  <c:v>0.20083333333333334</c:v>
                </c:pt>
                <c:pt idx="39">
                  <c:v>0.19926666666666668</c:v>
                </c:pt>
                <c:pt idx="40">
                  <c:v>0.1978</c:v>
                </c:pt>
                <c:pt idx="41">
                  <c:v>0.19643333333333332</c:v>
                </c:pt>
                <c:pt idx="42">
                  <c:v>0.19523333333333334</c:v>
                </c:pt>
                <c:pt idx="43">
                  <c:v>0.19416666666666668</c:v>
                </c:pt>
                <c:pt idx="44">
                  <c:v>0.19316666666666668</c:v>
                </c:pt>
                <c:pt idx="45">
                  <c:v>0.19223333333333334</c:v>
                </c:pt>
                <c:pt idx="46">
                  <c:v>0.19139999999999999</c:v>
                </c:pt>
                <c:pt idx="47">
                  <c:v>0.19056666666666666</c:v>
                </c:pt>
                <c:pt idx="48">
                  <c:v>0.18986666666666666</c:v>
                </c:pt>
                <c:pt idx="49">
                  <c:v>0.18913333333333335</c:v>
                </c:pt>
                <c:pt idx="50">
                  <c:v>0.18846666666666664</c:v>
                </c:pt>
              </c:numCache>
            </c:numRef>
          </c:yVal>
          <c:smooth val="0"/>
        </c:ser>
        <c:ser>
          <c:idx val="1"/>
          <c:order val="2"/>
          <c:tx>
            <c:v>Berea CT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Berea_256!$G$5:$G$55</c:f>
              <c:numCache>
                <c:formatCode>General</c:formatCode>
                <c:ptCount val="51"/>
                <c:pt idx="0">
                  <c:v>0.19570000000000001</c:v>
                </c:pt>
                <c:pt idx="1">
                  <c:v>0.1636</c:v>
                </c:pt>
                <c:pt idx="2">
                  <c:v>0.13539999999999999</c:v>
                </c:pt>
                <c:pt idx="3">
                  <c:v>0.1133</c:v>
                </c:pt>
                <c:pt idx="4">
                  <c:v>9.6409999999999996E-2</c:v>
                </c:pt>
                <c:pt idx="5">
                  <c:v>8.3330000000000001E-2</c:v>
                </c:pt>
                <c:pt idx="6">
                  <c:v>7.3099999999999998E-2</c:v>
                </c:pt>
                <c:pt idx="7">
                  <c:v>6.5089999999999995E-2</c:v>
                </c:pt>
                <c:pt idx="8">
                  <c:v>5.885E-2</c:v>
                </c:pt>
                <c:pt idx="9">
                  <c:v>5.398E-2</c:v>
                </c:pt>
                <c:pt idx="10">
                  <c:v>5.024E-2</c:v>
                </c:pt>
                <c:pt idx="11">
                  <c:v>4.7419999999999997E-2</c:v>
                </c:pt>
                <c:pt idx="12">
                  <c:v>4.5289999999999997E-2</c:v>
                </c:pt>
                <c:pt idx="13">
                  <c:v>4.3740000000000001E-2</c:v>
                </c:pt>
                <c:pt idx="14">
                  <c:v>4.2610000000000002E-2</c:v>
                </c:pt>
                <c:pt idx="15">
                  <c:v>4.181E-2</c:v>
                </c:pt>
                <c:pt idx="16">
                  <c:v>4.1259999999999998E-2</c:v>
                </c:pt>
                <c:pt idx="17">
                  <c:v>4.0890000000000003E-2</c:v>
                </c:pt>
                <c:pt idx="18">
                  <c:v>4.0660000000000002E-2</c:v>
                </c:pt>
                <c:pt idx="19">
                  <c:v>4.0529999999999997E-2</c:v>
                </c:pt>
                <c:pt idx="20">
                  <c:v>4.0419999999999998E-2</c:v>
                </c:pt>
                <c:pt idx="21">
                  <c:v>4.0289999999999999E-2</c:v>
                </c:pt>
                <c:pt idx="22">
                  <c:v>4.0140000000000002E-2</c:v>
                </c:pt>
                <c:pt idx="23">
                  <c:v>3.9980000000000002E-2</c:v>
                </c:pt>
                <c:pt idx="24">
                  <c:v>3.9800000000000002E-2</c:v>
                </c:pt>
                <c:pt idx="25">
                  <c:v>3.9579999999999997E-2</c:v>
                </c:pt>
                <c:pt idx="26">
                  <c:v>3.9359999999999999E-2</c:v>
                </c:pt>
                <c:pt idx="27">
                  <c:v>3.916E-2</c:v>
                </c:pt>
                <c:pt idx="28">
                  <c:v>3.9010000000000003E-2</c:v>
                </c:pt>
                <c:pt idx="29">
                  <c:v>3.8929999999999999E-2</c:v>
                </c:pt>
                <c:pt idx="30">
                  <c:v>3.891E-2</c:v>
                </c:pt>
                <c:pt idx="31">
                  <c:v>3.8879999999999998E-2</c:v>
                </c:pt>
                <c:pt idx="32">
                  <c:v>3.8760000000000003E-2</c:v>
                </c:pt>
                <c:pt idx="33">
                  <c:v>3.8649999999999997E-2</c:v>
                </c:pt>
                <c:pt idx="34">
                  <c:v>3.8589999999999999E-2</c:v>
                </c:pt>
                <c:pt idx="35">
                  <c:v>3.8589999999999999E-2</c:v>
                </c:pt>
                <c:pt idx="36">
                  <c:v>3.8589999999999999E-2</c:v>
                </c:pt>
                <c:pt idx="37">
                  <c:v>3.8640000000000001E-2</c:v>
                </c:pt>
                <c:pt idx="38">
                  <c:v>3.8739999999999997E-2</c:v>
                </c:pt>
                <c:pt idx="39">
                  <c:v>3.8859999999999999E-2</c:v>
                </c:pt>
                <c:pt idx="40">
                  <c:v>3.8949999999999999E-2</c:v>
                </c:pt>
                <c:pt idx="41">
                  <c:v>3.9010000000000003E-2</c:v>
                </c:pt>
                <c:pt idx="42">
                  <c:v>3.9039999999999998E-2</c:v>
                </c:pt>
                <c:pt idx="43">
                  <c:v>3.9030000000000002E-2</c:v>
                </c:pt>
                <c:pt idx="44">
                  <c:v>3.8949999999999999E-2</c:v>
                </c:pt>
                <c:pt idx="45">
                  <c:v>3.8800000000000001E-2</c:v>
                </c:pt>
                <c:pt idx="46">
                  <c:v>3.8640000000000001E-2</c:v>
                </c:pt>
                <c:pt idx="47">
                  <c:v>3.8469999999999997E-2</c:v>
                </c:pt>
                <c:pt idx="48">
                  <c:v>3.8330000000000003E-2</c:v>
                </c:pt>
                <c:pt idx="49">
                  <c:v>3.8199999999999998E-2</c:v>
                </c:pt>
                <c:pt idx="50">
                  <c:v>3.8129999999999997E-2</c:v>
                </c:pt>
              </c:numCache>
            </c:numRef>
          </c:yVal>
          <c:smooth val="0"/>
        </c:ser>
        <c:ser>
          <c:idx val="3"/>
          <c:order val="3"/>
          <c:tx>
            <c:v>Berea model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Berea_256!$J$5:$J$55</c:f>
              <c:numCache>
                <c:formatCode>General</c:formatCode>
                <c:ptCount val="51"/>
                <c:pt idx="0">
                  <c:v>0.20630000000000001</c:v>
                </c:pt>
                <c:pt idx="1">
                  <c:v>0.1782</c:v>
                </c:pt>
                <c:pt idx="2">
                  <c:v>0.15279999999999999</c:v>
                </c:pt>
                <c:pt idx="3">
                  <c:v>0.13120000000000001</c:v>
                </c:pt>
                <c:pt idx="4">
                  <c:v>0.1137</c:v>
                </c:pt>
                <c:pt idx="5">
                  <c:v>0.1002</c:v>
                </c:pt>
                <c:pt idx="6">
                  <c:v>8.9760000000000006E-2</c:v>
                </c:pt>
                <c:pt idx="7">
                  <c:v>8.1470000000000001E-2</c:v>
                </c:pt>
                <c:pt idx="8">
                  <c:v>7.4679999999999996E-2</c:v>
                </c:pt>
                <c:pt idx="9">
                  <c:v>6.8940000000000001E-2</c:v>
                </c:pt>
                <c:pt idx="10">
                  <c:v>6.4000000000000001E-2</c:v>
                </c:pt>
                <c:pt idx="11">
                  <c:v>5.9749999999999998E-2</c:v>
                </c:pt>
                <c:pt idx="12">
                  <c:v>5.6140000000000002E-2</c:v>
                </c:pt>
                <c:pt idx="13">
                  <c:v>5.3120000000000001E-2</c:v>
                </c:pt>
                <c:pt idx="14">
                  <c:v>5.0630000000000001E-2</c:v>
                </c:pt>
                <c:pt idx="15">
                  <c:v>4.8660000000000002E-2</c:v>
                </c:pt>
                <c:pt idx="16">
                  <c:v>4.7129999999999998E-2</c:v>
                </c:pt>
                <c:pt idx="17">
                  <c:v>4.6019999999999998E-2</c:v>
                </c:pt>
                <c:pt idx="18">
                  <c:v>4.53E-2</c:v>
                </c:pt>
                <c:pt idx="19">
                  <c:v>4.4889999999999999E-2</c:v>
                </c:pt>
                <c:pt idx="20">
                  <c:v>4.471E-2</c:v>
                </c:pt>
                <c:pt idx="21">
                  <c:v>4.4630000000000003E-2</c:v>
                </c:pt>
                <c:pt idx="22">
                  <c:v>4.4569999999999999E-2</c:v>
                </c:pt>
                <c:pt idx="23">
                  <c:v>4.4519999999999997E-2</c:v>
                </c:pt>
                <c:pt idx="24">
                  <c:v>4.444E-2</c:v>
                </c:pt>
                <c:pt idx="25">
                  <c:v>4.4310000000000002E-2</c:v>
                </c:pt>
                <c:pt idx="26">
                  <c:v>4.4089999999999997E-2</c:v>
                </c:pt>
                <c:pt idx="27">
                  <c:v>4.3819999999999998E-2</c:v>
                </c:pt>
                <c:pt idx="28">
                  <c:v>4.3549999999999998E-2</c:v>
                </c:pt>
                <c:pt idx="29">
                  <c:v>4.3249999999999997E-2</c:v>
                </c:pt>
                <c:pt idx="30">
                  <c:v>4.2959999999999998E-2</c:v>
                </c:pt>
                <c:pt idx="31">
                  <c:v>4.2700000000000002E-2</c:v>
                </c:pt>
                <c:pt idx="32">
                  <c:v>4.249E-2</c:v>
                </c:pt>
                <c:pt idx="33">
                  <c:v>4.2320000000000003E-2</c:v>
                </c:pt>
                <c:pt idx="34">
                  <c:v>4.2220000000000001E-2</c:v>
                </c:pt>
                <c:pt idx="35">
                  <c:v>4.2169999999999999E-2</c:v>
                </c:pt>
                <c:pt idx="36">
                  <c:v>4.2169999999999999E-2</c:v>
                </c:pt>
                <c:pt idx="37">
                  <c:v>4.2180000000000002E-2</c:v>
                </c:pt>
                <c:pt idx="38">
                  <c:v>4.2220000000000001E-2</c:v>
                </c:pt>
                <c:pt idx="39">
                  <c:v>4.2250000000000003E-2</c:v>
                </c:pt>
                <c:pt idx="40">
                  <c:v>4.2270000000000002E-2</c:v>
                </c:pt>
                <c:pt idx="41">
                  <c:v>4.2299999999999997E-2</c:v>
                </c:pt>
                <c:pt idx="42">
                  <c:v>4.2369999999999998E-2</c:v>
                </c:pt>
                <c:pt idx="43">
                  <c:v>4.2450000000000002E-2</c:v>
                </c:pt>
                <c:pt idx="44">
                  <c:v>4.2540000000000001E-2</c:v>
                </c:pt>
                <c:pt idx="45">
                  <c:v>4.2599999999999999E-2</c:v>
                </c:pt>
                <c:pt idx="46">
                  <c:v>4.2630000000000001E-2</c:v>
                </c:pt>
                <c:pt idx="47">
                  <c:v>4.2619999999999998E-2</c:v>
                </c:pt>
                <c:pt idx="48">
                  <c:v>4.2590000000000003E-2</c:v>
                </c:pt>
                <c:pt idx="49">
                  <c:v>4.2500000000000003E-2</c:v>
                </c:pt>
                <c:pt idx="50">
                  <c:v>4.231E-2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39888"/>
        <c:axId val="347440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Ola's  X,Y direction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OlaCoquina3!$M$41:$M$91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OlaCoquina3!$U$41:$U$91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0.42230000000000001</c:v>
                      </c:pt>
                      <c:pt idx="1">
                        <c:v>0.39560000000000001</c:v>
                      </c:pt>
                      <c:pt idx="2">
                        <c:v>0.36985000000000001</c:v>
                      </c:pt>
                      <c:pt idx="3">
                        <c:v>0.34494999999999998</c:v>
                      </c:pt>
                      <c:pt idx="4">
                        <c:v>0.32105</c:v>
                      </c:pt>
                      <c:pt idx="5">
                        <c:v>0.29810000000000003</c:v>
                      </c:pt>
                      <c:pt idx="6">
                        <c:v>0.2762</c:v>
                      </c:pt>
                      <c:pt idx="7">
                        <c:v>0.25645000000000001</c:v>
                      </c:pt>
                      <c:pt idx="8">
                        <c:v>0.23970000000000002</c:v>
                      </c:pt>
                      <c:pt idx="9">
                        <c:v>0.22685</c:v>
                      </c:pt>
                      <c:pt idx="10">
                        <c:v>0.21760000000000002</c:v>
                      </c:pt>
                      <c:pt idx="11">
                        <c:v>0.21099999999999999</c:v>
                      </c:pt>
                      <c:pt idx="12">
                        <c:v>0.20610000000000001</c:v>
                      </c:pt>
                      <c:pt idx="13">
                        <c:v>0.20240000000000002</c:v>
                      </c:pt>
                      <c:pt idx="14">
                        <c:v>0.19950000000000001</c:v>
                      </c:pt>
                      <c:pt idx="15">
                        <c:v>0.19714999999999999</c:v>
                      </c:pt>
                      <c:pt idx="16">
                        <c:v>0.19535000000000002</c:v>
                      </c:pt>
                      <c:pt idx="17">
                        <c:v>0.19390000000000002</c:v>
                      </c:pt>
                      <c:pt idx="18">
                        <c:v>0.19275</c:v>
                      </c:pt>
                      <c:pt idx="19">
                        <c:v>0.19184999999999999</c:v>
                      </c:pt>
                      <c:pt idx="20">
                        <c:v>0.19114999999999999</c:v>
                      </c:pt>
                      <c:pt idx="21">
                        <c:v>0.19059999999999999</c:v>
                      </c:pt>
                      <c:pt idx="22">
                        <c:v>0.19005</c:v>
                      </c:pt>
                      <c:pt idx="23">
                        <c:v>0.18959999999999999</c:v>
                      </c:pt>
                      <c:pt idx="24">
                        <c:v>0.18919999999999998</c:v>
                      </c:pt>
                      <c:pt idx="25">
                        <c:v>0.18880000000000002</c:v>
                      </c:pt>
                      <c:pt idx="26">
                        <c:v>0.18845000000000001</c:v>
                      </c:pt>
                      <c:pt idx="27">
                        <c:v>0.188</c:v>
                      </c:pt>
                      <c:pt idx="28">
                        <c:v>0.18745000000000001</c:v>
                      </c:pt>
                      <c:pt idx="29">
                        <c:v>0.18690000000000001</c:v>
                      </c:pt>
                      <c:pt idx="30">
                        <c:v>0.18630000000000002</c:v>
                      </c:pt>
                      <c:pt idx="31">
                        <c:v>0.18569999999999998</c:v>
                      </c:pt>
                      <c:pt idx="32">
                        <c:v>0.1852</c:v>
                      </c:pt>
                      <c:pt idx="33">
                        <c:v>0.18465000000000001</c:v>
                      </c:pt>
                      <c:pt idx="34">
                        <c:v>0.18404999999999999</c:v>
                      </c:pt>
                      <c:pt idx="35">
                        <c:v>0.1835</c:v>
                      </c:pt>
                      <c:pt idx="36">
                        <c:v>0.18290000000000001</c:v>
                      </c:pt>
                      <c:pt idx="37">
                        <c:v>0.18245</c:v>
                      </c:pt>
                      <c:pt idx="38">
                        <c:v>0.182</c:v>
                      </c:pt>
                      <c:pt idx="39">
                        <c:v>0.18164999999999998</c:v>
                      </c:pt>
                      <c:pt idx="40">
                        <c:v>0.18130000000000002</c:v>
                      </c:pt>
                      <c:pt idx="41">
                        <c:v>0.18109999999999998</c:v>
                      </c:pt>
                      <c:pt idx="42">
                        <c:v>0.18090000000000001</c:v>
                      </c:pt>
                      <c:pt idx="43">
                        <c:v>0.18085000000000001</c:v>
                      </c:pt>
                      <c:pt idx="44">
                        <c:v>0.18085000000000001</c:v>
                      </c:pt>
                      <c:pt idx="45">
                        <c:v>0.18079999999999999</c:v>
                      </c:pt>
                      <c:pt idx="46">
                        <c:v>0.18074999999999999</c:v>
                      </c:pt>
                      <c:pt idx="47">
                        <c:v>0.1807</c:v>
                      </c:pt>
                      <c:pt idx="48">
                        <c:v>0.18049999999999999</c:v>
                      </c:pt>
                      <c:pt idx="49">
                        <c:v>0.18035000000000001</c:v>
                      </c:pt>
                      <c:pt idx="50">
                        <c:v>0.1802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our  X,Y direction</c:v>
                </c:tx>
                <c:spPr>
                  <a:ln w="38100" cap="rnd">
                    <a:solidFill>
                      <a:srgbClr val="70AD47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OlaCoquina3!$AB$41:$AB$91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OlaCoquina3!$AF$41:$AF$91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0.44684999999999997</c:v>
                      </c:pt>
                      <c:pt idx="1">
                        <c:v>0.42380000000000001</c:v>
                      </c:pt>
                      <c:pt idx="2">
                        <c:v>0.40105000000000002</c:v>
                      </c:pt>
                      <c:pt idx="3">
                        <c:v>0.37874999999999998</c:v>
                      </c:pt>
                      <c:pt idx="4">
                        <c:v>0.35685</c:v>
                      </c:pt>
                      <c:pt idx="5">
                        <c:v>0.33555000000000001</c:v>
                      </c:pt>
                      <c:pt idx="6">
                        <c:v>0.31495000000000001</c:v>
                      </c:pt>
                      <c:pt idx="7">
                        <c:v>0.29549999999999998</c:v>
                      </c:pt>
                      <c:pt idx="8">
                        <c:v>0.2782</c:v>
                      </c:pt>
                      <c:pt idx="9">
                        <c:v>0.26400000000000001</c:v>
                      </c:pt>
                      <c:pt idx="10">
                        <c:v>0.25305</c:v>
                      </c:pt>
                      <c:pt idx="11">
                        <c:v>0.24429999999999999</c:v>
                      </c:pt>
                      <c:pt idx="12">
                        <c:v>0.23730000000000001</c:v>
                      </c:pt>
                      <c:pt idx="13">
                        <c:v>0.23154999999999998</c:v>
                      </c:pt>
                      <c:pt idx="14">
                        <c:v>0.22700000000000001</c:v>
                      </c:pt>
                      <c:pt idx="15">
                        <c:v>0.22355</c:v>
                      </c:pt>
                      <c:pt idx="16">
                        <c:v>0.22099999999999997</c:v>
                      </c:pt>
                      <c:pt idx="17">
                        <c:v>0.21929999999999999</c:v>
                      </c:pt>
                      <c:pt idx="18">
                        <c:v>0.21834999999999999</c:v>
                      </c:pt>
                      <c:pt idx="19">
                        <c:v>0.21805000000000002</c:v>
                      </c:pt>
                      <c:pt idx="20">
                        <c:v>0.21815000000000001</c:v>
                      </c:pt>
                      <c:pt idx="21">
                        <c:v>0.21854999999999999</c:v>
                      </c:pt>
                      <c:pt idx="22">
                        <c:v>0.21904999999999999</c:v>
                      </c:pt>
                      <c:pt idx="23">
                        <c:v>0.21939999999999998</c:v>
                      </c:pt>
                      <c:pt idx="24">
                        <c:v>0.2195</c:v>
                      </c:pt>
                      <c:pt idx="25">
                        <c:v>0.21895000000000001</c:v>
                      </c:pt>
                      <c:pt idx="26">
                        <c:v>0.21789999999999998</c:v>
                      </c:pt>
                      <c:pt idx="27">
                        <c:v>0.21625</c:v>
                      </c:pt>
                      <c:pt idx="28">
                        <c:v>0.21415000000000001</c:v>
                      </c:pt>
                      <c:pt idx="29">
                        <c:v>0.21174999999999999</c:v>
                      </c:pt>
                      <c:pt idx="30">
                        <c:v>0.20915</c:v>
                      </c:pt>
                      <c:pt idx="31">
                        <c:v>0.20665</c:v>
                      </c:pt>
                      <c:pt idx="32">
                        <c:v>0.20419999999999999</c:v>
                      </c:pt>
                      <c:pt idx="33">
                        <c:v>0.20190000000000002</c:v>
                      </c:pt>
                      <c:pt idx="34">
                        <c:v>0.19980000000000001</c:v>
                      </c:pt>
                      <c:pt idx="35">
                        <c:v>0.19790000000000002</c:v>
                      </c:pt>
                      <c:pt idx="36">
                        <c:v>0.19625000000000001</c:v>
                      </c:pt>
                      <c:pt idx="37">
                        <c:v>0.19475000000000001</c:v>
                      </c:pt>
                      <c:pt idx="38">
                        <c:v>0.19345000000000001</c:v>
                      </c:pt>
                      <c:pt idx="39">
                        <c:v>0.19214999999999999</c:v>
                      </c:pt>
                      <c:pt idx="40">
                        <c:v>0.19090000000000001</c:v>
                      </c:pt>
                      <c:pt idx="41">
                        <c:v>0.18975</c:v>
                      </c:pt>
                      <c:pt idx="42">
                        <c:v>0.18875</c:v>
                      </c:pt>
                      <c:pt idx="43">
                        <c:v>0.18790000000000001</c:v>
                      </c:pt>
                      <c:pt idx="44">
                        <c:v>0.18709999999999999</c:v>
                      </c:pt>
                      <c:pt idx="45">
                        <c:v>0.18635000000000002</c:v>
                      </c:pt>
                      <c:pt idx="46">
                        <c:v>0.18569999999999998</c:v>
                      </c:pt>
                      <c:pt idx="47">
                        <c:v>0.185</c:v>
                      </c:pt>
                      <c:pt idx="48">
                        <c:v>0.18440000000000001</c:v>
                      </c:pt>
                      <c:pt idx="49">
                        <c:v>0.1837</c:v>
                      </c:pt>
                      <c:pt idx="50">
                        <c:v>0.18309999999999998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7439888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40280"/>
        <c:crosses val="autoZero"/>
        <c:crossBetween val="midCat"/>
      </c:valAx>
      <c:valAx>
        <c:axId val="347440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 point connectivity</a:t>
            </a:r>
            <a:r>
              <a:rPr lang="en-GB" baseline="0"/>
              <a:t> (Pore)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Ola's  X,Y direction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OlaCoquina3!$Q$41:$Q$91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OlaCoquina3!$V$41:$V$91</c:f>
              <c:numCache>
                <c:formatCode>General</c:formatCode>
                <c:ptCount val="51"/>
                <c:pt idx="0">
                  <c:v>0.42064999999999997</c:v>
                </c:pt>
                <c:pt idx="1">
                  <c:v>0.39405000000000001</c:v>
                </c:pt>
                <c:pt idx="2">
                  <c:v>0.36619999999999997</c:v>
                </c:pt>
                <c:pt idx="3">
                  <c:v>0.33850000000000002</c:v>
                </c:pt>
                <c:pt idx="4">
                  <c:v>0.31110000000000004</c:v>
                </c:pt>
                <c:pt idx="5">
                  <c:v>0.28395000000000004</c:v>
                </c:pt>
                <c:pt idx="6">
                  <c:v>0.25724999999999998</c:v>
                </c:pt>
                <c:pt idx="7">
                  <c:v>0.23180000000000001</c:v>
                </c:pt>
                <c:pt idx="8">
                  <c:v>0.2089</c:v>
                </c:pt>
                <c:pt idx="9">
                  <c:v>0.189225</c:v>
                </c:pt>
                <c:pt idx="10">
                  <c:v>0.17296499999999998</c:v>
                </c:pt>
                <c:pt idx="11">
                  <c:v>0.15920000000000001</c:v>
                </c:pt>
                <c:pt idx="12">
                  <c:v>0.14731</c:v>
                </c:pt>
                <c:pt idx="13">
                  <c:v>0.13677</c:v>
                </c:pt>
                <c:pt idx="14">
                  <c:v>0.12728</c:v>
                </c:pt>
                <c:pt idx="15">
                  <c:v>0.118765</c:v>
                </c:pt>
                <c:pt idx="16">
                  <c:v>0.11118500000000001</c:v>
                </c:pt>
                <c:pt idx="17">
                  <c:v>0.104355</c:v>
                </c:pt>
                <c:pt idx="18">
                  <c:v>9.8180000000000003E-2</c:v>
                </c:pt>
                <c:pt idx="19">
                  <c:v>9.2709999999999987E-2</c:v>
                </c:pt>
                <c:pt idx="20">
                  <c:v>8.7735000000000007E-2</c:v>
                </c:pt>
                <c:pt idx="21">
                  <c:v>8.3162E-2</c:v>
                </c:pt>
                <c:pt idx="22">
                  <c:v>7.9047999999999993E-2</c:v>
                </c:pt>
                <c:pt idx="23">
                  <c:v>7.5216500000000006E-2</c:v>
                </c:pt>
                <c:pt idx="24">
                  <c:v>7.1688000000000002E-2</c:v>
                </c:pt>
                <c:pt idx="25">
                  <c:v>6.8491999999999997E-2</c:v>
                </c:pt>
                <c:pt idx="26">
                  <c:v>6.5465499999999996E-2</c:v>
                </c:pt>
                <c:pt idx="27">
                  <c:v>6.2651999999999999E-2</c:v>
                </c:pt>
                <c:pt idx="28">
                  <c:v>5.9986499999999998E-2</c:v>
                </c:pt>
                <c:pt idx="29">
                  <c:v>5.7513000000000002E-2</c:v>
                </c:pt>
                <c:pt idx="30">
                  <c:v>5.5174500000000001E-2</c:v>
                </c:pt>
                <c:pt idx="31">
                  <c:v>5.2966500000000007E-2</c:v>
                </c:pt>
                <c:pt idx="32">
                  <c:v>5.0884500000000006E-2</c:v>
                </c:pt>
                <c:pt idx="33">
                  <c:v>4.8882500000000002E-2</c:v>
                </c:pt>
                <c:pt idx="34">
                  <c:v>4.6982950000000002E-2</c:v>
                </c:pt>
                <c:pt idx="35">
                  <c:v>4.5169049999999995E-2</c:v>
                </c:pt>
                <c:pt idx="36">
                  <c:v>4.3435750000000002E-2</c:v>
                </c:pt>
                <c:pt idx="37">
                  <c:v>4.1773100000000001E-2</c:v>
                </c:pt>
                <c:pt idx="38">
                  <c:v>4.0173799999999996E-2</c:v>
                </c:pt>
                <c:pt idx="39">
                  <c:v>3.86361E-2</c:v>
                </c:pt>
                <c:pt idx="40">
                  <c:v>3.7158199999999995E-2</c:v>
                </c:pt>
                <c:pt idx="41">
                  <c:v>3.5730450000000004E-2</c:v>
                </c:pt>
                <c:pt idx="42">
                  <c:v>3.4355499999999997E-2</c:v>
                </c:pt>
                <c:pt idx="43">
                  <c:v>3.3023150000000001E-2</c:v>
                </c:pt>
                <c:pt idx="44">
                  <c:v>3.1743399999999998E-2</c:v>
                </c:pt>
                <c:pt idx="45">
                  <c:v>3.0500799999999998E-2</c:v>
                </c:pt>
                <c:pt idx="46">
                  <c:v>2.9304549999999999E-2</c:v>
                </c:pt>
                <c:pt idx="47">
                  <c:v>2.8144679999999998E-2</c:v>
                </c:pt>
                <c:pt idx="48">
                  <c:v>2.7025589999999999E-2</c:v>
                </c:pt>
                <c:pt idx="49">
                  <c:v>2.5947544999999999E-2</c:v>
                </c:pt>
                <c:pt idx="50">
                  <c:v>2.4905244999999999E-2</c:v>
                </c:pt>
              </c:numCache>
            </c:numRef>
          </c:yVal>
          <c:smooth val="0"/>
        </c:ser>
        <c:ser>
          <c:idx val="4"/>
          <c:order val="1"/>
          <c:tx>
            <c:v>Our  X,Y direction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OlaCoquina3!$AB$41:$AB$91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OlaCoquina3!$AG$41:$AG$91</c:f>
              <c:numCache>
                <c:formatCode>General</c:formatCode>
                <c:ptCount val="51"/>
                <c:pt idx="0">
                  <c:v>0.4451</c:v>
                </c:pt>
                <c:pt idx="1">
                  <c:v>0.42215000000000003</c:v>
                </c:pt>
                <c:pt idx="2">
                  <c:v>0.3977</c:v>
                </c:pt>
                <c:pt idx="3">
                  <c:v>0.37339999999999995</c:v>
                </c:pt>
                <c:pt idx="4">
                  <c:v>0.34944999999999998</c:v>
                </c:pt>
                <c:pt idx="5">
                  <c:v>0.32569999999999999</c:v>
                </c:pt>
                <c:pt idx="6">
                  <c:v>0.30225000000000002</c:v>
                </c:pt>
                <c:pt idx="7">
                  <c:v>0.27949999999999997</c:v>
                </c:pt>
                <c:pt idx="8">
                  <c:v>0.25814999999999999</c:v>
                </c:pt>
                <c:pt idx="9">
                  <c:v>0.23930000000000001</c:v>
                </c:pt>
                <c:pt idx="10">
                  <c:v>0.223</c:v>
                </c:pt>
                <c:pt idx="11">
                  <c:v>0.20855000000000001</c:v>
                </c:pt>
                <c:pt idx="12">
                  <c:v>0.19547999999999999</c:v>
                </c:pt>
                <c:pt idx="13">
                  <c:v>0.18347999999999998</c:v>
                </c:pt>
                <c:pt idx="14">
                  <c:v>0.17246</c:v>
                </c:pt>
                <c:pt idx="15">
                  <c:v>0.16234499999999999</c:v>
                </c:pt>
                <c:pt idx="16">
                  <c:v>0.153005</c:v>
                </c:pt>
                <c:pt idx="17">
                  <c:v>0.14449999999999999</c:v>
                </c:pt>
                <c:pt idx="18">
                  <c:v>0.136685</c:v>
                </c:pt>
                <c:pt idx="19">
                  <c:v>0.12954499999999999</c:v>
                </c:pt>
                <c:pt idx="20">
                  <c:v>0.12296499999999999</c:v>
                </c:pt>
                <c:pt idx="21">
                  <c:v>0.11688</c:v>
                </c:pt>
                <c:pt idx="22">
                  <c:v>0.11119499999999999</c:v>
                </c:pt>
                <c:pt idx="23">
                  <c:v>0.105905</c:v>
                </c:pt>
                <c:pt idx="24">
                  <c:v>0.10098</c:v>
                </c:pt>
                <c:pt idx="25">
                  <c:v>9.6284999999999996E-2</c:v>
                </c:pt>
                <c:pt idx="26">
                  <c:v>9.1910000000000006E-2</c:v>
                </c:pt>
                <c:pt idx="27">
                  <c:v>8.7739999999999999E-2</c:v>
                </c:pt>
                <c:pt idx="28">
                  <c:v>8.3765000000000006E-2</c:v>
                </c:pt>
                <c:pt idx="29">
                  <c:v>8.0083000000000001E-2</c:v>
                </c:pt>
                <c:pt idx="30">
                  <c:v>7.6551499999999995E-2</c:v>
                </c:pt>
                <c:pt idx="31">
                  <c:v>7.3208999999999996E-2</c:v>
                </c:pt>
                <c:pt idx="32">
                  <c:v>7.0098500000000008E-2</c:v>
                </c:pt>
                <c:pt idx="33">
                  <c:v>6.7105499999999998E-2</c:v>
                </c:pt>
                <c:pt idx="34">
                  <c:v>6.4280000000000004E-2</c:v>
                </c:pt>
                <c:pt idx="35">
                  <c:v>6.1608500000000004E-2</c:v>
                </c:pt>
                <c:pt idx="36">
                  <c:v>5.9031E-2</c:v>
                </c:pt>
                <c:pt idx="37">
                  <c:v>5.6591999999999996E-2</c:v>
                </c:pt>
                <c:pt idx="38">
                  <c:v>5.4235499999999999E-2</c:v>
                </c:pt>
                <c:pt idx="39">
                  <c:v>5.2005000000000003E-2</c:v>
                </c:pt>
                <c:pt idx="40">
                  <c:v>4.9868499999999996E-2</c:v>
                </c:pt>
                <c:pt idx="41">
                  <c:v>4.7809999999999998E-2</c:v>
                </c:pt>
                <c:pt idx="42">
                  <c:v>4.58415E-2</c:v>
                </c:pt>
                <c:pt idx="43">
                  <c:v>4.3949000000000002E-2</c:v>
                </c:pt>
                <c:pt idx="44">
                  <c:v>4.2134049999999999E-2</c:v>
                </c:pt>
                <c:pt idx="45">
                  <c:v>4.0402199999999999E-2</c:v>
                </c:pt>
                <c:pt idx="46">
                  <c:v>3.8740149999999994E-2</c:v>
                </c:pt>
                <c:pt idx="47">
                  <c:v>3.7153649999999996E-2</c:v>
                </c:pt>
                <c:pt idx="48">
                  <c:v>3.5629949999999994E-2</c:v>
                </c:pt>
                <c:pt idx="49">
                  <c:v>3.4178800000000002E-2</c:v>
                </c:pt>
                <c:pt idx="50">
                  <c:v>3.2786900000000001E-2</c:v>
                </c:pt>
              </c:numCache>
            </c:numRef>
          </c:yVal>
          <c:smooth val="0"/>
        </c:ser>
        <c:ser>
          <c:idx val="0"/>
          <c:order val="2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Berea_256!$H$5:$H$55</c:f>
              <c:numCache>
                <c:formatCode>General</c:formatCode>
                <c:ptCount val="51"/>
                <c:pt idx="0">
                  <c:v>0.19489999999999999</c:v>
                </c:pt>
                <c:pt idx="1">
                  <c:v>0.16300000000000001</c:v>
                </c:pt>
                <c:pt idx="2">
                  <c:v>0.1336</c:v>
                </c:pt>
                <c:pt idx="3">
                  <c:v>0.10929999999999999</c:v>
                </c:pt>
                <c:pt idx="4">
                  <c:v>8.9880000000000002E-2</c:v>
                </c:pt>
                <c:pt idx="5">
                  <c:v>7.4099999999999999E-2</c:v>
                </c:pt>
                <c:pt idx="6">
                  <c:v>6.1219999999999997E-2</c:v>
                </c:pt>
                <c:pt idx="7">
                  <c:v>5.0650000000000001E-2</c:v>
                </c:pt>
                <c:pt idx="8">
                  <c:v>4.197E-2</c:v>
                </c:pt>
                <c:pt idx="9">
                  <c:v>3.4810000000000001E-2</c:v>
                </c:pt>
                <c:pt idx="10">
                  <c:v>2.8899999999999999E-2</c:v>
                </c:pt>
                <c:pt idx="11">
                  <c:v>2.4029999999999999E-2</c:v>
                </c:pt>
                <c:pt idx="12">
                  <c:v>1.9980000000000001E-2</c:v>
                </c:pt>
                <c:pt idx="13">
                  <c:v>1.6629999999999999E-2</c:v>
                </c:pt>
                <c:pt idx="14">
                  <c:v>1.3849999999999999E-2</c:v>
                </c:pt>
                <c:pt idx="15">
                  <c:v>1.155E-2</c:v>
                </c:pt>
                <c:pt idx="16">
                  <c:v>9.6530000000000001E-3</c:v>
                </c:pt>
                <c:pt idx="17">
                  <c:v>8.0770000000000008E-3</c:v>
                </c:pt>
                <c:pt idx="18">
                  <c:v>6.77E-3</c:v>
                </c:pt>
                <c:pt idx="19">
                  <c:v>5.6909999999999999E-3</c:v>
                </c:pt>
                <c:pt idx="20">
                  <c:v>4.7889999999999999E-3</c:v>
                </c:pt>
                <c:pt idx="21">
                  <c:v>4.0309999999999999E-3</c:v>
                </c:pt>
                <c:pt idx="22">
                  <c:v>3.3930000000000002E-3</c:v>
                </c:pt>
                <c:pt idx="23">
                  <c:v>2.8540000000000002E-3</c:v>
                </c:pt>
                <c:pt idx="24">
                  <c:v>2.4030000000000002E-3</c:v>
                </c:pt>
                <c:pt idx="25">
                  <c:v>2.0230000000000001E-3</c:v>
                </c:pt>
                <c:pt idx="26">
                  <c:v>1.712E-3</c:v>
                </c:pt>
                <c:pt idx="27">
                  <c:v>1.4530000000000001E-3</c:v>
                </c:pt>
                <c:pt idx="28">
                  <c:v>1.238E-3</c:v>
                </c:pt>
                <c:pt idx="29">
                  <c:v>1.057E-3</c:v>
                </c:pt>
                <c:pt idx="30">
                  <c:v>9.0410000000000002E-4</c:v>
                </c:pt>
                <c:pt idx="31">
                  <c:v>7.7430000000000001E-4</c:v>
                </c:pt>
                <c:pt idx="32">
                  <c:v>6.6430000000000005E-4</c:v>
                </c:pt>
                <c:pt idx="33">
                  <c:v>5.7109999999999995E-4</c:v>
                </c:pt>
                <c:pt idx="34">
                  <c:v>4.9120000000000001E-4</c:v>
                </c:pt>
                <c:pt idx="35">
                  <c:v>4.2230000000000002E-4</c:v>
                </c:pt>
                <c:pt idx="36">
                  <c:v>3.636E-4</c:v>
                </c:pt>
                <c:pt idx="37">
                  <c:v>3.1389999999999999E-4</c:v>
                </c:pt>
                <c:pt idx="38">
                  <c:v>2.7169999999999999E-4</c:v>
                </c:pt>
                <c:pt idx="39">
                  <c:v>2.3599999999999999E-4</c:v>
                </c:pt>
                <c:pt idx="40">
                  <c:v>2.0489999999999999E-4</c:v>
                </c:pt>
                <c:pt idx="41">
                  <c:v>1.7770000000000001E-4</c:v>
                </c:pt>
                <c:pt idx="42">
                  <c:v>1.548E-4</c:v>
                </c:pt>
                <c:pt idx="43">
                  <c:v>1.349E-4</c:v>
                </c:pt>
                <c:pt idx="44">
                  <c:v>1.182E-4</c:v>
                </c:pt>
                <c:pt idx="45">
                  <c:v>1.033E-4</c:v>
                </c:pt>
                <c:pt idx="46" formatCode="0.00E+00">
                  <c:v>9.0119999999999998E-5</c:v>
                </c:pt>
                <c:pt idx="47" formatCode="0.00E+00">
                  <c:v>7.8380000000000005E-5</c:v>
                </c:pt>
                <c:pt idx="48" formatCode="0.00E+00">
                  <c:v>6.7349999999999997E-5</c:v>
                </c:pt>
                <c:pt idx="49" formatCode="0.00E+00">
                  <c:v>5.728E-5</c:v>
                </c:pt>
                <c:pt idx="50" formatCode="0.00E+00">
                  <c:v>4.8699999999999998E-5</c:v>
                </c:pt>
              </c:numCache>
            </c:numRef>
          </c:yVal>
          <c:smooth val="0"/>
        </c:ser>
        <c:ser>
          <c:idx val="2"/>
          <c:order val="3"/>
          <c:tx>
            <c:v>Berea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Berea_256!$K$5:$K$55</c:f>
              <c:numCache>
                <c:formatCode>General</c:formatCode>
                <c:ptCount val="51"/>
                <c:pt idx="0">
                  <c:v>0.20549999999999999</c:v>
                </c:pt>
                <c:pt idx="1">
                  <c:v>0.17749999999999999</c:v>
                </c:pt>
                <c:pt idx="2">
                  <c:v>0.1507</c:v>
                </c:pt>
                <c:pt idx="3">
                  <c:v>0.12659999999999999</c:v>
                </c:pt>
                <c:pt idx="4">
                  <c:v>0.10589999999999999</c:v>
                </c:pt>
                <c:pt idx="5">
                  <c:v>8.8749999999999996E-2</c:v>
                </c:pt>
                <c:pt idx="6">
                  <c:v>7.4999999999999997E-2</c:v>
                </c:pt>
                <c:pt idx="7">
                  <c:v>6.3920000000000005E-2</c:v>
                </c:pt>
                <c:pt idx="8">
                  <c:v>5.4870000000000002E-2</c:v>
                </c:pt>
                <c:pt idx="9">
                  <c:v>4.7370000000000002E-2</c:v>
                </c:pt>
                <c:pt idx="10">
                  <c:v>4.1090000000000002E-2</c:v>
                </c:pt>
                <c:pt idx="11">
                  <c:v>3.576E-2</c:v>
                </c:pt>
                <c:pt idx="12">
                  <c:v>3.1220000000000001E-2</c:v>
                </c:pt>
                <c:pt idx="13">
                  <c:v>2.7320000000000001E-2</c:v>
                </c:pt>
                <c:pt idx="14">
                  <c:v>2.3910000000000001E-2</c:v>
                </c:pt>
                <c:pt idx="15">
                  <c:v>2.095E-2</c:v>
                </c:pt>
                <c:pt idx="16">
                  <c:v>1.8339999999999999E-2</c:v>
                </c:pt>
                <c:pt idx="17">
                  <c:v>1.6060000000000001E-2</c:v>
                </c:pt>
                <c:pt idx="18">
                  <c:v>1.405E-2</c:v>
                </c:pt>
                <c:pt idx="19">
                  <c:v>1.227E-2</c:v>
                </c:pt>
                <c:pt idx="20">
                  <c:v>1.068E-2</c:v>
                </c:pt>
                <c:pt idx="21">
                  <c:v>9.2829999999999996E-3</c:v>
                </c:pt>
                <c:pt idx="22">
                  <c:v>8.0429999999999998E-3</c:v>
                </c:pt>
                <c:pt idx="23">
                  <c:v>6.9540000000000001E-3</c:v>
                </c:pt>
                <c:pt idx="24">
                  <c:v>6.0010000000000003E-3</c:v>
                </c:pt>
                <c:pt idx="25">
                  <c:v>5.1710000000000002E-3</c:v>
                </c:pt>
                <c:pt idx="26">
                  <c:v>4.4530000000000004E-3</c:v>
                </c:pt>
                <c:pt idx="27">
                  <c:v>3.8340000000000002E-3</c:v>
                </c:pt>
                <c:pt idx="28">
                  <c:v>3.3029999999999999E-3</c:v>
                </c:pt>
                <c:pt idx="29">
                  <c:v>2.8479999999999998E-3</c:v>
                </c:pt>
                <c:pt idx="30">
                  <c:v>2.4580000000000001E-3</c:v>
                </c:pt>
                <c:pt idx="31">
                  <c:v>2.124E-3</c:v>
                </c:pt>
                <c:pt idx="32">
                  <c:v>1.838E-3</c:v>
                </c:pt>
                <c:pt idx="33">
                  <c:v>1.5900000000000001E-3</c:v>
                </c:pt>
                <c:pt idx="34">
                  <c:v>1.374E-3</c:v>
                </c:pt>
                <c:pt idx="35">
                  <c:v>1.1839999999999999E-3</c:v>
                </c:pt>
                <c:pt idx="36">
                  <c:v>1.021E-3</c:v>
                </c:pt>
                <c:pt idx="37">
                  <c:v>8.811E-4</c:v>
                </c:pt>
                <c:pt idx="38">
                  <c:v>7.6230000000000004E-4</c:v>
                </c:pt>
                <c:pt idx="39">
                  <c:v>6.579E-4</c:v>
                </c:pt>
                <c:pt idx="40">
                  <c:v>5.6769999999999998E-4</c:v>
                </c:pt>
                <c:pt idx="41">
                  <c:v>4.9120000000000001E-4</c:v>
                </c:pt>
                <c:pt idx="42">
                  <c:v>4.2549999999999999E-4</c:v>
                </c:pt>
                <c:pt idx="43">
                  <c:v>3.679E-4</c:v>
                </c:pt>
                <c:pt idx="44">
                  <c:v>3.1720000000000001E-4</c:v>
                </c:pt>
                <c:pt idx="45">
                  <c:v>2.7349999999999998E-4</c:v>
                </c:pt>
                <c:pt idx="46">
                  <c:v>2.3709999999999999E-4</c:v>
                </c:pt>
                <c:pt idx="47">
                  <c:v>2.064E-4</c:v>
                </c:pt>
                <c:pt idx="48">
                  <c:v>1.805E-4</c:v>
                </c:pt>
                <c:pt idx="49">
                  <c:v>1.5870000000000001E-4</c:v>
                </c:pt>
                <c:pt idx="50">
                  <c:v>1.393E-4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41064"/>
        <c:axId val="347441456"/>
        <c:extLst/>
      </c:scatterChart>
      <c:valAx>
        <c:axId val="347441064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41456"/>
        <c:crosses val="autoZero"/>
        <c:crossBetween val="midCat"/>
      </c:valAx>
      <c:valAx>
        <c:axId val="34744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4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</a:t>
            </a:r>
            <a:r>
              <a:rPr lang="en-GB" baseline="0"/>
              <a:t> point connectivity (Solid)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Ola's X,Y direction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OlaCoquina3!$M$41:$M$91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OlaCoquina3!$W$41:$W$91</c:f>
              <c:numCache>
                <c:formatCode>General</c:formatCode>
                <c:ptCount val="51"/>
                <c:pt idx="0">
                  <c:v>0.57545000000000002</c:v>
                </c:pt>
                <c:pt idx="1">
                  <c:v>0.54879999999999995</c:v>
                </c:pt>
                <c:pt idx="2">
                  <c:v>0.52069999999999994</c:v>
                </c:pt>
                <c:pt idx="3">
                  <c:v>0.49370000000000003</c:v>
                </c:pt>
                <c:pt idx="4">
                  <c:v>0.46784999999999999</c:v>
                </c:pt>
                <c:pt idx="5">
                  <c:v>0.44309999999999999</c:v>
                </c:pt>
                <c:pt idx="6">
                  <c:v>0.41944999999999999</c:v>
                </c:pt>
                <c:pt idx="7">
                  <c:v>0.39695000000000003</c:v>
                </c:pt>
                <c:pt idx="8">
                  <c:v>0.37545000000000001</c:v>
                </c:pt>
                <c:pt idx="9">
                  <c:v>0.35504999999999998</c:v>
                </c:pt>
                <c:pt idx="10">
                  <c:v>0.3357</c:v>
                </c:pt>
                <c:pt idx="11">
                  <c:v>0.31740000000000002</c:v>
                </c:pt>
                <c:pt idx="12">
                  <c:v>0.30010000000000003</c:v>
                </c:pt>
                <c:pt idx="13">
                  <c:v>0.28384999999999999</c:v>
                </c:pt>
                <c:pt idx="14">
                  <c:v>0.26850000000000002</c:v>
                </c:pt>
                <c:pt idx="15">
                  <c:v>0.25419999999999998</c:v>
                </c:pt>
                <c:pt idx="16">
                  <c:v>0.24075000000000002</c:v>
                </c:pt>
                <c:pt idx="17">
                  <c:v>0.22825000000000001</c:v>
                </c:pt>
                <c:pt idx="18">
                  <c:v>0.2165</c:v>
                </c:pt>
                <c:pt idx="19">
                  <c:v>0.20556000000000002</c:v>
                </c:pt>
                <c:pt idx="20">
                  <c:v>0.19523000000000001</c:v>
                </c:pt>
                <c:pt idx="21">
                  <c:v>0.18559999999999999</c:v>
                </c:pt>
                <c:pt idx="22">
                  <c:v>0.17649999999999999</c:v>
                </c:pt>
                <c:pt idx="23">
                  <c:v>0.16796</c:v>
                </c:pt>
                <c:pt idx="24">
                  <c:v>0.159915</c:v>
                </c:pt>
                <c:pt idx="25">
                  <c:v>0.15237499999999998</c:v>
                </c:pt>
                <c:pt idx="26">
                  <c:v>0.14530000000000001</c:v>
                </c:pt>
                <c:pt idx="27">
                  <c:v>0.13861499999999999</c:v>
                </c:pt>
                <c:pt idx="28">
                  <c:v>0.13233500000000001</c:v>
                </c:pt>
                <c:pt idx="29">
                  <c:v>0.12643499999999999</c:v>
                </c:pt>
                <c:pt idx="30">
                  <c:v>0.12078</c:v>
                </c:pt>
                <c:pt idx="31">
                  <c:v>0.11550000000000001</c:v>
                </c:pt>
                <c:pt idx="32">
                  <c:v>0.11041999999999999</c:v>
                </c:pt>
                <c:pt idx="33">
                  <c:v>0.10562000000000001</c:v>
                </c:pt>
                <c:pt idx="34">
                  <c:v>0.101035</c:v>
                </c:pt>
                <c:pt idx="35">
                  <c:v>9.6655000000000005E-2</c:v>
                </c:pt>
                <c:pt idx="36">
                  <c:v>9.2475000000000002E-2</c:v>
                </c:pt>
                <c:pt idx="37">
                  <c:v>8.8474999999999998E-2</c:v>
                </c:pt>
                <c:pt idx="38">
                  <c:v>8.4661E-2</c:v>
                </c:pt>
                <c:pt idx="39">
                  <c:v>8.1040500000000001E-2</c:v>
                </c:pt>
                <c:pt idx="40">
                  <c:v>7.7589500000000006E-2</c:v>
                </c:pt>
                <c:pt idx="41">
                  <c:v>7.4248999999999996E-2</c:v>
                </c:pt>
                <c:pt idx="42">
                  <c:v>7.1119500000000002E-2</c:v>
                </c:pt>
                <c:pt idx="43">
                  <c:v>6.8097500000000005E-2</c:v>
                </c:pt>
                <c:pt idx="44">
                  <c:v>6.5222000000000002E-2</c:v>
                </c:pt>
                <c:pt idx="45">
                  <c:v>6.2439999999999996E-2</c:v>
                </c:pt>
                <c:pt idx="46">
                  <c:v>5.97945E-2</c:v>
                </c:pt>
                <c:pt idx="47">
                  <c:v>5.7277500000000002E-2</c:v>
                </c:pt>
                <c:pt idx="48">
                  <c:v>5.4783999999999999E-2</c:v>
                </c:pt>
                <c:pt idx="49">
                  <c:v>5.24605E-2</c:v>
                </c:pt>
                <c:pt idx="50">
                  <c:v>5.0192500000000001E-2</c:v>
                </c:pt>
              </c:numCache>
            </c:numRef>
          </c:yVal>
          <c:smooth val="0"/>
        </c:ser>
        <c:ser>
          <c:idx val="5"/>
          <c:order val="1"/>
          <c:tx>
            <c:v>Our  X,Y direction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OlaCoquina3!$AB$41:$AB$91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OlaCoquina3!$AH$41:$AH$91</c:f>
              <c:numCache>
                <c:formatCode>General</c:formatCode>
                <c:ptCount val="51"/>
                <c:pt idx="0">
                  <c:v>0.55100000000000005</c:v>
                </c:pt>
                <c:pt idx="1">
                  <c:v>0.52800000000000002</c:v>
                </c:pt>
                <c:pt idx="2">
                  <c:v>0.50329999999999997</c:v>
                </c:pt>
                <c:pt idx="3">
                  <c:v>0.47904999999999998</c:v>
                </c:pt>
                <c:pt idx="4">
                  <c:v>0.45545000000000002</c:v>
                </c:pt>
                <c:pt idx="5">
                  <c:v>0.4325</c:v>
                </c:pt>
                <c:pt idx="6">
                  <c:v>0.4103</c:v>
                </c:pt>
                <c:pt idx="7">
                  <c:v>0.38895000000000002</c:v>
                </c:pt>
                <c:pt idx="8">
                  <c:v>0.36859999999999998</c:v>
                </c:pt>
                <c:pt idx="9">
                  <c:v>0.34899999999999998</c:v>
                </c:pt>
                <c:pt idx="10">
                  <c:v>0.33040000000000003</c:v>
                </c:pt>
                <c:pt idx="11">
                  <c:v>0.31259999999999999</c:v>
                </c:pt>
                <c:pt idx="12">
                  <c:v>0.29554999999999998</c:v>
                </c:pt>
                <c:pt idx="13">
                  <c:v>0.27934999999999999</c:v>
                </c:pt>
                <c:pt idx="14">
                  <c:v>0.26400000000000001</c:v>
                </c:pt>
                <c:pt idx="15">
                  <c:v>0.24940000000000001</c:v>
                </c:pt>
                <c:pt idx="16">
                  <c:v>0.23580000000000001</c:v>
                </c:pt>
                <c:pt idx="17">
                  <c:v>0.22299999999999998</c:v>
                </c:pt>
                <c:pt idx="18">
                  <c:v>0.21115</c:v>
                </c:pt>
                <c:pt idx="19">
                  <c:v>0.20016500000000001</c:v>
                </c:pt>
                <c:pt idx="20">
                  <c:v>0.189995</c:v>
                </c:pt>
                <c:pt idx="21">
                  <c:v>0.18066499999999999</c:v>
                </c:pt>
                <c:pt idx="22">
                  <c:v>0.17208500000000002</c:v>
                </c:pt>
                <c:pt idx="23">
                  <c:v>0.16417500000000002</c:v>
                </c:pt>
                <c:pt idx="24">
                  <c:v>0.15684499999999998</c:v>
                </c:pt>
                <c:pt idx="25">
                  <c:v>0.149955</c:v>
                </c:pt>
                <c:pt idx="26">
                  <c:v>0.14357500000000001</c:v>
                </c:pt>
                <c:pt idx="27">
                  <c:v>0.13755000000000001</c:v>
                </c:pt>
                <c:pt idx="28">
                  <c:v>0.131855</c:v>
                </c:pt>
                <c:pt idx="29">
                  <c:v>0.12653500000000001</c:v>
                </c:pt>
                <c:pt idx="30">
                  <c:v>0.121475</c:v>
                </c:pt>
                <c:pt idx="31">
                  <c:v>0.11662499999999999</c:v>
                </c:pt>
                <c:pt idx="32">
                  <c:v>0.112055</c:v>
                </c:pt>
                <c:pt idx="33">
                  <c:v>0.10764</c:v>
                </c:pt>
                <c:pt idx="34">
                  <c:v>0.1034205</c:v>
                </c:pt>
                <c:pt idx="35">
                  <c:v>9.933199999999999E-2</c:v>
                </c:pt>
                <c:pt idx="36">
                  <c:v>9.54155E-2</c:v>
                </c:pt>
                <c:pt idx="37">
                  <c:v>9.1655500000000001E-2</c:v>
                </c:pt>
                <c:pt idx="38">
                  <c:v>8.7989499999999998E-2</c:v>
                </c:pt>
                <c:pt idx="39">
                  <c:v>8.4461999999999995E-2</c:v>
                </c:pt>
                <c:pt idx="40">
                  <c:v>8.1071499999999991E-2</c:v>
                </c:pt>
                <c:pt idx="41">
                  <c:v>7.7818500000000013E-2</c:v>
                </c:pt>
                <c:pt idx="42">
                  <c:v>7.4646500000000005E-2</c:v>
                </c:pt>
                <c:pt idx="43">
                  <c:v>7.1605500000000002E-2</c:v>
                </c:pt>
                <c:pt idx="44">
                  <c:v>6.8641499999999994E-2</c:v>
                </c:pt>
                <c:pt idx="45">
                  <c:v>6.5797000000000008E-2</c:v>
                </c:pt>
                <c:pt idx="46">
                  <c:v>6.3069E-2</c:v>
                </c:pt>
                <c:pt idx="47">
                  <c:v>6.0455500000000002E-2</c:v>
                </c:pt>
                <c:pt idx="48">
                  <c:v>5.7903000000000003E-2</c:v>
                </c:pt>
                <c:pt idx="49">
                  <c:v>5.5461000000000003E-2</c:v>
                </c:pt>
                <c:pt idx="50">
                  <c:v>5.3075999999999998E-2</c:v>
                </c:pt>
              </c:numCache>
            </c:numRef>
          </c:yVal>
          <c:smooth val="0"/>
        </c:ser>
        <c:ser>
          <c:idx val="3"/>
          <c:order val="2"/>
          <c:tx>
            <c:v>Ola's Z direction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OlaCoquina3!$D$41:$D$91</c:f>
              <c:numCache>
                <c:formatCode>General</c:formatCode>
                <c:ptCount val="51"/>
                <c:pt idx="0">
                  <c:v>0.57550000000000001</c:v>
                </c:pt>
                <c:pt idx="1">
                  <c:v>0.56179999999999997</c:v>
                </c:pt>
                <c:pt idx="2">
                  <c:v>0.54610000000000003</c:v>
                </c:pt>
                <c:pt idx="3">
                  <c:v>0.53069999999999995</c:v>
                </c:pt>
                <c:pt idx="4">
                  <c:v>0.51570000000000005</c:v>
                </c:pt>
                <c:pt idx="5">
                  <c:v>0.501</c:v>
                </c:pt>
                <c:pt idx="6">
                  <c:v>0.48670000000000002</c:v>
                </c:pt>
                <c:pt idx="7">
                  <c:v>0.47270000000000001</c:v>
                </c:pt>
                <c:pt idx="8">
                  <c:v>0.45900000000000002</c:v>
                </c:pt>
                <c:pt idx="9">
                  <c:v>0.44569999999999999</c:v>
                </c:pt>
                <c:pt idx="10">
                  <c:v>0.43269999999999997</c:v>
                </c:pt>
                <c:pt idx="11">
                  <c:v>0.42</c:v>
                </c:pt>
                <c:pt idx="12">
                  <c:v>0.40760000000000002</c:v>
                </c:pt>
                <c:pt idx="13">
                  <c:v>0.39550000000000002</c:v>
                </c:pt>
                <c:pt idx="14">
                  <c:v>0.38369999999999999</c:v>
                </c:pt>
                <c:pt idx="15">
                  <c:v>0.37219999999999998</c:v>
                </c:pt>
                <c:pt idx="16">
                  <c:v>0.36099999999999999</c:v>
                </c:pt>
                <c:pt idx="17">
                  <c:v>0.35010000000000002</c:v>
                </c:pt>
                <c:pt idx="18">
                  <c:v>0.33939999999999998</c:v>
                </c:pt>
                <c:pt idx="19">
                  <c:v>0.32900000000000001</c:v>
                </c:pt>
                <c:pt idx="20">
                  <c:v>0.31879999999999997</c:v>
                </c:pt>
                <c:pt idx="21">
                  <c:v>0.30880000000000002</c:v>
                </c:pt>
                <c:pt idx="22">
                  <c:v>0.29909999999999998</c:v>
                </c:pt>
                <c:pt idx="23">
                  <c:v>0.28970000000000001</c:v>
                </c:pt>
                <c:pt idx="24">
                  <c:v>0.28039999999999998</c:v>
                </c:pt>
                <c:pt idx="25">
                  <c:v>0.27139999999999997</c:v>
                </c:pt>
                <c:pt idx="26">
                  <c:v>0.26269999999999999</c:v>
                </c:pt>
                <c:pt idx="27">
                  <c:v>0.25409999999999999</c:v>
                </c:pt>
                <c:pt idx="28">
                  <c:v>0.24579999999999999</c:v>
                </c:pt>
                <c:pt idx="29">
                  <c:v>0.23769999999999999</c:v>
                </c:pt>
                <c:pt idx="30">
                  <c:v>0.22989999999999999</c:v>
                </c:pt>
                <c:pt idx="31">
                  <c:v>0.2223</c:v>
                </c:pt>
                <c:pt idx="32">
                  <c:v>0.21479999999999999</c:v>
                </c:pt>
                <c:pt idx="33">
                  <c:v>0.20760000000000001</c:v>
                </c:pt>
                <c:pt idx="34">
                  <c:v>0.2006</c:v>
                </c:pt>
                <c:pt idx="35">
                  <c:v>0.1938</c:v>
                </c:pt>
                <c:pt idx="36">
                  <c:v>0.18720000000000001</c:v>
                </c:pt>
                <c:pt idx="37">
                  <c:v>0.1807</c:v>
                </c:pt>
                <c:pt idx="38">
                  <c:v>0.17449999999999999</c:v>
                </c:pt>
                <c:pt idx="39">
                  <c:v>0.16850000000000001</c:v>
                </c:pt>
                <c:pt idx="40">
                  <c:v>0.16259999999999999</c:v>
                </c:pt>
                <c:pt idx="41">
                  <c:v>0.15690000000000001</c:v>
                </c:pt>
                <c:pt idx="42">
                  <c:v>0.15140000000000001</c:v>
                </c:pt>
                <c:pt idx="43">
                  <c:v>0.14599999999999999</c:v>
                </c:pt>
                <c:pt idx="44">
                  <c:v>0.14080000000000001</c:v>
                </c:pt>
                <c:pt idx="45">
                  <c:v>0.1358</c:v>
                </c:pt>
                <c:pt idx="46">
                  <c:v>0.13089999999999999</c:v>
                </c:pt>
                <c:pt idx="47">
                  <c:v>0.12620000000000001</c:v>
                </c:pt>
                <c:pt idx="48">
                  <c:v>0.1217</c:v>
                </c:pt>
                <c:pt idx="49">
                  <c:v>0.1173</c:v>
                </c:pt>
                <c:pt idx="50">
                  <c:v>0.113</c:v>
                </c:pt>
              </c:numCache>
            </c:numRef>
          </c:yVal>
          <c:smooth val="0"/>
        </c:ser>
        <c:ser>
          <c:idx val="4"/>
          <c:order val="3"/>
          <c:tx>
            <c:v>Our Z direction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OlaCoquina3!$H$41:$H$91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OlaCoquina3!$K$41:$K$91</c:f>
              <c:numCache>
                <c:formatCode>General</c:formatCode>
                <c:ptCount val="51"/>
                <c:pt idx="0">
                  <c:v>0.55100000000000005</c:v>
                </c:pt>
                <c:pt idx="1">
                  <c:v>0.54049999999999998</c:v>
                </c:pt>
                <c:pt idx="2">
                  <c:v>0.52810000000000001</c:v>
                </c:pt>
                <c:pt idx="3">
                  <c:v>0.51580000000000004</c:v>
                </c:pt>
                <c:pt idx="4">
                  <c:v>0.50370000000000004</c:v>
                </c:pt>
                <c:pt idx="5">
                  <c:v>0.49180000000000001</c:v>
                </c:pt>
                <c:pt idx="6">
                  <c:v>0.48010000000000003</c:v>
                </c:pt>
                <c:pt idx="7">
                  <c:v>0.46860000000000002</c:v>
                </c:pt>
                <c:pt idx="8">
                  <c:v>0.45729999999999998</c:v>
                </c:pt>
                <c:pt idx="9">
                  <c:v>0.4461</c:v>
                </c:pt>
                <c:pt idx="10">
                  <c:v>0.43519999999999998</c:v>
                </c:pt>
                <c:pt idx="11">
                  <c:v>0.42459999999999998</c:v>
                </c:pt>
                <c:pt idx="12">
                  <c:v>0.41410000000000002</c:v>
                </c:pt>
                <c:pt idx="13">
                  <c:v>0.40379999999999999</c:v>
                </c:pt>
                <c:pt idx="14">
                  <c:v>0.39369999999999999</c:v>
                </c:pt>
                <c:pt idx="15">
                  <c:v>0.38379999999999997</c:v>
                </c:pt>
                <c:pt idx="16">
                  <c:v>0.37409999999999999</c:v>
                </c:pt>
                <c:pt idx="17">
                  <c:v>0.36459999999999998</c:v>
                </c:pt>
                <c:pt idx="18">
                  <c:v>0.3553</c:v>
                </c:pt>
                <c:pt idx="19">
                  <c:v>0.34610000000000002</c:v>
                </c:pt>
                <c:pt idx="20">
                  <c:v>0.3372</c:v>
                </c:pt>
                <c:pt idx="21">
                  <c:v>0.32840000000000003</c:v>
                </c:pt>
                <c:pt idx="22">
                  <c:v>0.31990000000000002</c:v>
                </c:pt>
                <c:pt idx="23">
                  <c:v>0.3115</c:v>
                </c:pt>
                <c:pt idx="24">
                  <c:v>0.30330000000000001</c:v>
                </c:pt>
                <c:pt idx="25">
                  <c:v>0.29530000000000001</c:v>
                </c:pt>
                <c:pt idx="26">
                  <c:v>0.28739999999999999</c:v>
                </c:pt>
                <c:pt idx="27">
                  <c:v>0.2797</c:v>
                </c:pt>
                <c:pt idx="28">
                  <c:v>0.2722</c:v>
                </c:pt>
                <c:pt idx="29">
                  <c:v>0.26479999999999998</c:v>
                </c:pt>
                <c:pt idx="30">
                  <c:v>0.2576</c:v>
                </c:pt>
                <c:pt idx="31">
                  <c:v>0.2505</c:v>
                </c:pt>
                <c:pt idx="32">
                  <c:v>0.24360000000000001</c:v>
                </c:pt>
                <c:pt idx="33">
                  <c:v>0.23680000000000001</c:v>
                </c:pt>
                <c:pt idx="34">
                  <c:v>0.23019999999999999</c:v>
                </c:pt>
                <c:pt idx="35">
                  <c:v>0.22370000000000001</c:v>
                </c:pt>
                <c:pt idx="36">
                  <c:v>0.21740000000000001</c:v>
                </c:pt>
                <c:pt idx="37">
                  <c:v>0.21129999999999999</c:v>
                </c:pt>
                <c:pt idx="38">
                  <c:v>0.20530000000000001</c:v>
                </c:pt>
                <c:pt idx="39">
                  <c:v>0.19939999999999999</c:v>
                </c:pt>
                <c:pt idx="40">
                  <c:v>0.19370000000000001</c:v>
                </c:pt>
                <c:pt idx="41">
                  <c:v>0.18809999999999999</c:v>
                </c:pt>
                <c:pt idx="42">
                  <c:v>0.18260000000000001</c:v>
                </c:pt>
                <c:pt idx="43">
                  <c:v>0.17730000000000001</c:v>
                </c:pt>
                <c:pt idx="44">
                  <c:v>0.1721</c:v>
                </c:pt>
                <c:pt idx="45">
                  <c:v>0.16700000000000001</c:v>
                </c:pt>
                <c:pt idx="46">
                  <c:v>0.16209999999999999</c:v>
                </c:pt>
                <c:pt idx="47">
                  <c:v>0.15740000000000001</c:v>
                </c:pt>
                <c:pt idx="48">
                  <c:v>0.1527</c:v>
                </c:pt>
                <c:pt idx="49">
                  <c:v>0.1482</c:v>
                </c:pt>
                <c:pt idx="50">
                  <c:v>0.14380000000000001</c:v>
                </c:pt>
              </c:numCache>
            </c:numRef>
          </c:yVal>
          <c:smooth val="0"/>
        </c:ser>
        <c:ser>
          <c:idx val="6"/>
          <c:order val="4"/>
          <c:tx>
            <c:v>Berea CT</c:v>
          </c:tx>
          <c:spPr>
            <a:ln w="127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Berea_256!$I$5:$I$55</c:f>
              <c:numCache>
                <c:formatCode>General</c:formatCode>
                <c:ptCount val="51"/>
                <c:pt idx="0">
                  <c:v>0.80120000000000002</c:v>
                </c:pt>
                <c:pt idx="1">
                  <c:v>0.76910000000000001</c:v>
                </c:pt>
                <c:pt idx="2">
                  <c:v>0.7349</c:v>
                </c:pt>
                <c:pt idx="3">
                  <c:v>0.70209999999999995</c:v>
                </c:pt>
                <c:pt idx="4">
                  <c:v>0.67069999999999996</c:v>
                </c:pt>
                <c:pt idx="5">
                  <c:v>0.64039999999999997</c:v>
                </c:pt>
                <c:pt idx="6">
                  <c:v>0.61119999999999997</c:v>
                </c:pt>
                <c:pt idx="7">
                  <c:v>0.58320000000000005</c:v>
                </c:pt>
                <c:pt idx="8">
                  <c:v>0.55630000000000002</c:v>
                </c:pt>
                <c:pt idx="9">
                  <c:v>0.53049999999999997</c:v>
                </c:pt>
                <c:pt idx="10">
                  <c:v>0.50580000000000003</c:v>
                </c:pt>
                <c:pt idx="11">
                  <c:v>0.48209999999999997</c:v>
                </c:pt>
                <c:pt idx="12">
                  <c:v>0.45950000000000002</c:v>
                </c:pt>
                <c:pt idx="13">
                  <c:v>0.43790000000000001</c:v>
                </c:pt>
                <c:pt idx="14">
                  <c:v>0.41739999999999999</c:v>
                </c:pt>
                <c:pt idx="15">
                  <c:v>0.39779999999999999</c:v>
                </c:pt>
                <c:pt idx="16">
                  <c:v>0.37919999999999998</c:v>
                </c:pt>
                <c:pt idx="17">
                  <c:v>0.36149999999999999</c:v>
                </c:pt>
                <c:pt idx="18">
                  <c:v>0.34470000000000001</c:v>
                </c:pt>
                <c:pt idx="19">
                  <c:v>0.32869999999999999</c:v>
                </c:pt>
                <c:pt idx="20">
                  <c:v>0.3135</c:v>
                </c:pt>
                <c:pt idx="21">
                  <c:v>0.29899999999999999</c:v>
                </c:pt>
                <c:pt idx="22">
                  <c:v>0.28520000000000001</c:v>
                </c:pt>
                <c:pt idx="23">
                  <c:v>0.27210000000000001</c:v>
                </c:pt>
                <c:pt idx="24">
                  <c:v>0.2596</c:v>
                </c:pt>
                <c:pt idx="25">
                  <c:v>0.2477</c:v>
                </c:pt>
                <c:pt idx="26">
                  <c:v>0.23630000000000001</c:v>
                </c:pt>
                <c:pt idx="27">
                  <c:v>0.22539999999999999</c:v>
                </c:pt>
                <c:pt idx="28">
                  <c:v>0.21510000000000001</c:v>
                </c:pt>
                <c:pt idx="29">
                  <c:v>0.20519999999999999</c:v>
                </c:pt>
                <c:pt idx="30">
                  <c:v>0.1958</c:v>
                </c:pt>
                <c:pt idx="31">
                  <c:v>0.18679999999999999</c:v>
                </c:pt>
                <c:pt idx="32">
                  <c:v>0.17829999999999999</c:v>
                </c:pt>
                <c:pt idx="33">
                  <c:v>0.1701</c:v>
                </c:pt>
                <c:pt idx="34">
                  <c:v>0.1623</c:v>
                </c:pt>
                <c:pt idx="35">
                  <c:v>0.15479999999999999</c:v>
                </c:pt>
                <c:pt idx="36">
                  <c:v>0.1477</c:v>
                </c:pt>
                <c:pt idx="37">
                  <c:v>0.1409</c:v>
                </c:pt>
                <c:pt idx="38">
                  <c:v>0.13439999999999999</c:v>
                </c:pt>
                <c:pt idx="39">
                  <c:v>0.12820000000000001</c:v>
                </c:pt>
                <c:pt idx="40">
                  <c:v>0.12230000000000001</c:v>
                </c:pt>
                <c:pt idx="41">
                  <c:v>0.1168</c:v>
                </c:pt>
                <c:pt idx="42">
                  <c:v>0.1114</c:v>
                </c:pt>
                <c:pt idx="43">
                  <c:v>0.10630000000000001</c:v>
                </c:pt>
                <c:pt idx="44">
                  <c:v>0.10150000000000001</c:v>
                </c:pt>
                <c:pt idx="45">
                  <c:v>9.6860000000000002E-2</c:v>
                </c:pt>
                <c:pt idx="46">
                  <c:v>9.2439999999999994E-2</c:v>
                </c:pt>
                <c:pt idx="47">
                  <c:v>8.8209999999999997E-2</c:v>
                </c:pt>
                <c:pt idx="48">
                  <c:v>8.4169999999999995E-2</c:v>
                </c:pt>
                <c:pt idx="49">
                  <c:v>8.0299999999999996E-2</c:v>
                </c:pt>
                <c:pt idx="50">
                  <c:v>7.6609999999999998E-2</c:v>
                </c:pt>
              </c:numCache>
            </c:numRef>
          </c:yVal>
          <c:smooth val="0"/>
        </c:ser>
        <c:ser>
          <c:idx val="7"/>
          <c:order val="5"/>
          <c:tx>
            <c:v>Berea model</c:v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Berea_256!$L$5:$L$55</c:f>
              <c:numCache>
                <c:formatCode>General</c:formatCode>
                <c:ptCount val="51"/>
                <c:pt idx="0">
                  <c:v>0.79059999999999997</c:v>
                </c:pt>
                <c:pt idx="1">
                  <c:v>0.76280000000000003</c:v>
                </c:pt>
                <c:pt idx="2">
                  <c:v>0.7329</c:v>
                </c:pt>
                <c:pt idx="3">
                  <c:v>0.7046</c:v>
                </c:pt>
                <c:pt idx="4">
                  <c:v>0.67789999999999995</c:v>
                </c:pt>
                <c:pt idx="5">
                  <c:v>0.65239999999999998</c:v>
                </c:pt>
                <c:pt idx="6">
                  <c:v>0.62780000000000002</c:v>
                </c:pt>
                <c:pt idx="7">
                  <c:v>0.60370000000000001</c:v>
                </c:pt>
                <c:pt idx="8">
                  <c:v>0.58030000000000004</c:v>
                </c:pt>
                <c:pt idx="9">
                  <c:v>0.55730000000000002</c:v>
                </c:pt>
                <c:pt idx="10">
                  <c:v>0.53490000000000004</c:v>
                </c:pt>
                <c:pt idx="11">
                  <c:v>0.5131</c:v>
                </c:pt>
                <c:pt idx="12">
                  <c:v>0.49170000000000003</c:v>
                </c:pt>
                <c:pt idx="13">
                  <c:v>0.47089999999999999</c:v>
                </c:pt>
                <c:pt idx="14">
                  <c:v>0.45069999999999999</c:v>
                </c:pt>
                <c:pt idx="15">
                  <c:v>0.43109999999999998</c:v>
                </c:pt>
                <c:pt idx="16">
                  <c:v>0.41220000000000001</c:v>
                </c:pt>
                <c:pt idx="17">
                  <c:v>0.39400000000000002</c:v>
                </c:pt>
                <c:pt idx="18">
                  <c:v>0.3765</c:v>
                </c:pt>
                <c:pt idx="19">
                  <c:v>0.35980000000000001</c:v>
                </c:pt>
                <c:pt idx="20">
                  <c:v>0.34379999999999999</c:v>
                </c:pt>
                <c:pt idx="21">
                  <c:v>0.32869999999999999</c:v>
                </c:pt>
                <c:pt idx="22">
                  <c:v>0.31430000000000002</c:v>
                </c:pt>
                <c:pt idx="23">
                  <c:v>0.30059999999999998</c:v>
                </c:pt>
                <c:pt idx="24">
                  <c:v>0.28770000000000001</c:v>
                </c:pt>
                <c:pt idx="25">
                  <c:v>0.27529999999999999</c:v>
                </c:pt>
                <c:pt idx="26">
                  <c:v>0.2636</c:v>
                </c:pt>
                <c:pt idx="27">
                  <c:v>0.25240000000000001</c:v>
                </c:pt>
                <c:pt idx="28">
                  <c:v>0.2417</c:v>
                </c:pt>
                <c:pt idx="29">
                  <c:v>0.23150000000000001</c:v>
                </c:pt>
                <c:pt idx="30">
                  <c:v>0.22170000000000001</c:v>
                </c:pt>
                <c:pt idx="31">
                  <c:v>0.2122</c:v>
                </c:pt>
                <c:pt idx="32">
                  <c:v>0.20319999999999999</c:v>
                </c:pt>
                <c:pt idx="33">
                  <c:v>0.19450000000000001</c:v>
                </c:pt>
                <c:pt idx="34">
                  <c:v>0.1862</c:v>
                </c:pt>
                <c:pt idx="35">
                  <c:v>0.1782</c:v>
                </c:pt>
                <c:pt idx="36">
                  <c:v>0.17050000000000001</c:v>
                </c:pt>
                <c:pt idx="37">
                  <c:v>0.16320000000000001</c:v>
                </c:pt>
                <c:pt idx="38">
                  <c:v>0.15609999999999999</c:v>
                </c:pt>
                <c:pt idx="39">
                  <c:v>0.14929999999999999</c:v>
                </c:pt>
                <c:pt idx="40">
                  <c:v>0.1429</c:v>
                </c:pt>
                <c:pt idx="41">
                  <c:v>0.13669999999999999</c:v>
                </c:pt>
                <c:pt idx="42">
                  <c:v>0.1308</c:v>
                </c:pt>
                <c:pt idx="43">
                  <c:v>0.12509999999999999</c:v>
                </c:pt>
                <c:pt idx="44">
                  <c:v>0.1198</c:v>
                </c:pt>
                <c:pt idx="45">
                  <c:v>0.11459999999999999</c:v>
                </c:pt>
                <c:pt idx="46">
                  <c:v>0.10970000000000001</c:v>
                </c:pt>
                <c:pt idx="47">
                  <c:v>0.105</c:v>
                </c:pt>
                <c:pt idx="48">
                  <c:v>0.10050000000000001</c:v>
                </c:pt>
                <c:pt idx="49">
                  <c:v>9.622E-2</c:v>
                </c:pt>
                <c:pt idx="50">
                  <c:v>9.2119999999999994E-2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42240"/>
        <c:axId val="347442632"/>
        <c:extLst/>
      </c:scatterChart>
      <c:valAx>
        <c:axId val="347442240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42632"/>
        <c:crosses val="autoZero"/>
        <c:crossBetween val="midCat"/>
      </c:valAx>
      <c:valAx>
        <c:axId val="347442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4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254046369203849"/>
          <c:y val="0.13467592592592592"/>
          <c:w val="0.28745953630796151"/>
          <c:h val="0.468753280839895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Shape factor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Ola's model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OlaCoquina3!$B$194:$B$224</c:f>
              <c:numCache>
                <c:formatCode>0.00E+00</c:formatCode>
                <c:ptCount val="31"/>
                <c:pt idx="0">
                  <c:v>8.3766299999999995E-3</c:v>
                </c:pt>
                <c:pt idx="1">
                  <c:v>1.0302445667000001E-2</c:v>
                </c:pt>
                <c:pt idx="2">
                  <c:v>1.2228261333E-2</c:v>
                </c:pt>
                <c:pt idx="3">
                  <c:v>1.4154076999999999E-2</c:v>
                </c:pt>
                <c:pt idx="4">
                  <c:v>1.6079892666999999E-2</c:v>
                </c:pt>
                <c:pt idx="5">
                  <c:v>1.8005708333000001E-2</c:v>
                </c:pt>
                <c:pt idx="6">
                  <c:v>1.9931523999999999E-2</c:v>
                </c:pt>
                <c:pt idx="7">
                  <c:v>2.1857339667E-2</c:v>
                </c:pt>
                <c:pt idx="8">
                  <c:v>2.3783155332999999E-2</c:v>
                </c:pt>
                <c:pt idx="9">
                  <c:v>2.5708971000000001E-2</c:v>
                </c:pt>
                <c:pt idx="10">
                  <c:v>2.7634786666999998E-2</c:v>
                </c:pt>
                <c:pt idx="11">
                  <c:v>2.9560602333000001E-2</c:v>
                </c:pt>
                <c:pt idx="12">
                  <c:v>3.1486418000000002E-2</c:v>
                </c:pt>
                <c:pt idx="13">
                  <c:v>3.3412233667000003E-2</c:v>
                </c:pt>
                <c:pt idx="14">
                  <c:v>3.5338049332999999E-2</c:v>
                </c:pt>
                <c:pt idx="15">
                  <c:v>3.7263865E-2</c:v>
                </c:pt>
                <c:pt idx="16">
                  <c:v>3.9189680667000001E-2</c:v>
                </c:pt>
                <c:pt idx="17">
                  <c:v>4.1115496332999997E-2</c:v>
                </c:pt>
                <c:pt idx="18">
                  <c:v>4.3041311999999998E-2</c:v>
                </c:pt>
                <c:pt idx="19">
                  <c:v>4.4967127666999999E-2</c:v>
                </c:pt>
                <c:pt idx="20">
                  <c:v>4.6892943333000002E-2</c:v>
                </c:pt>
                <c:pt idx="21">
                  <c:v>4.8818759000000003E-2</c:v>
                </c:pt>
                <c:pt idx="22">
                  <c:v>5.0744574666999998E-2</c:v>
                </c:pt>
                <c:pt idx="23">
                  <c:v>5.2670390333E-2</c:v>
                </c:pt>
                <c:pt idx="24">
                  <c:v>5.4596206000000001E-2</c:v>
                </c:pt>
                <c:pt idx="25">
                  <c:v>5.6522021667000003E-2</c:v>
                </c:pt>
                <c:pt idx="26">
                  <c:v>5.8447837332999998E-2</c:v>
                </c:pt>
                <c:pt idx="27">
                  <c:v>6.0373652999999999E-2</c:v>
                </c:pt>
                <c:pt idx="28">
                  <c:v>6.2299468667000001E-2</c:v>
                </c:pt>
                <c:pt idx="29">
                  <c:v>6.4225284332999996E-2</c:v>
                </c:pt>
                <c:pt idx="30">
                  <c:v>6.6151100000000004E-2</c:v>
                </c:pt>
              </c:numCache>
            </c:numRef>
          </c:xVal>
          <c:yVal>
            <c:numRef>
              <c:f>OlaCoquina3!$D$194:$D$224</c:f>
              <c:numCache>
                <c:formatCode>0.00E+00</c:formatCode>
                <c:ptCount val="31"/>
                <c:pt idx="0">
                  <c:v>1.7480892141000001E-4</c:v>
                </c:pt>
                <c:pt idx="1">
                  <c:v>5.7892997834999997E-6</c:v>
                </c:pt>
                <c:pt idx="2">
                  <c:v>1.2002243187E-5</c:v>
                </c:pt>
                <c:pt idx="3">
                  <c:v>1.3767241382E-4</c:v>
                </c:pt>
                <c:pt idx="4">
                  <c:v>2.6207137235000001E-4</c:v>
                </c:pt>
                <c:pt idx="5">
                  <c:v>5.4588889783000003E-4</c:v>
                </c:pt>
                <c:pt idx="6">
                  <c:v>6.8601865121000003E-3</c:v>
                </c:pt>
                <c:pt idx="7">
                  <c:v>2.7706757847000001E-3</c:v>
                </c:pt>
                <c:pt idx="8">
                  <c:v>2.1575306748000001E-2</c:v>
                </c:pt>
                <c:pt idx="9">
                  <c:v>1.0399978035E-2</c:v>
                </c:pt>
                <c:pt idx="10">
                  <c:v>4.6087791029999998E-2</c:v>
                </c:pt>
                <c:pt idx="11">
                  <c:v>5.5421274415999998E-2</c:v>
                </c:pt>
                <c:pt idx="12">
                  <c:v>8.2145090584999997E-2</c:v>
                </c:pt>
                <c:pt idx="13">
                  <c:v>7.7317791378000003E-2</c:v>
                </c:pt>
                <c:pt idx="14">
                  <c:v>8.7817921078000002E-2</c:v>
                </c:pt>
                <c:pt idx="15">
                  <c:v>7.6448116671000002E-2</c:v>
                </c:pt>
                <c:pt idx="16">
                  <c:v>8.5843030941000001E-2</c:v>
                </c:pt>
                <c:pt idx="17">
                  <c:v>8.1736597426999999E-2</c:v>
                </c:pt>
                <c:pt idx="18">
                  <c:v>7.2975692347999999E-2</c:v>
                </c:pt>
                <c:pt idx="19">
                  <c:v>8.0400091287E-2</c:v>
                </c:pt>
                <c:pt idx="20">
                  <c:v>5.8982383876000001E-2</c:v>
                </c:pt>
                <c:pt idx="21">
                  <c:v>5.7741211197999999E-2</c:v>
                </c:pt>
                <c:pt idx="22">
                  <c:v>3.2849335569E-2</c:v>
                </c:pt>
                <c:pt idx="23">
                  <c:v>2.7495233277999999E-2</c:v>
                </c:pt>
                <c:pt idx="24">
                  <c:v>1.468208645E-2</c:v>
                </c:pt>
                <c:pt idx="25">
                  <c:v>8.2925351400999995E-3</c:v>
                </c:pt>
                <c:pt idx="26">
                  <c:v>5.0430455550000003E-3</c:v>
                </c:pt>
                <c:pt idx="27">
                  <c:v>3.2250631786999999E-3</c:v>
                </c:pt>
                <c:pt idx="28">
                  <c:v>2.1224122831000002E-3</c:v>
                </c:pt>
                <c:pt idx="29">
                  <c:v>2.9553592369000001E-4</c:v>
                </c:pt>
                <c:pt idx="30">
                  <c:v>3.3338015879999999E-4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0"/>
          <c:order val="1"/>
          <c:tx>
            <c:v>Our model</c:v>
          </c:tx>
          <c:spPr>
            <a:ln w="12700"/>
            <a:effectLst/>
          </c:spPr>
          <c:marker>
            <c:symbol val="none"/>
          </c:marker>
          <c:xVal>
            <c:numRef>
              <c:f>OlaCoquina3!$H$194:$H$224</c:f>
              <c:numCache>
                <c:formatCode>0.00E+00</c:formatCode>
                <c:ptCount val="31"/>
                <c:pt idx="0">
                  <c:v>6.5820499999999999E-3</c:v>
                </c:pt>
                <c:pt idx="1">
                  <c:v>8.7258383333000001E-3</c:v>
                </c:pt>
                <c:pt idx="2">
                  <c:v>1.0869626667000001E-2</c:v>
                </c:pt>
                <c:pt idx="3">
                  <c:v>1.3013415E-2</c:v>
                </c:pt>
                <c:pt idx="4">
                  <c:v>1.5157203333E-2</c:v>
                </c:pt>
                <c:pt idx="5">
                  <c:v>1.7300991666999999E-2</c:v>
                </c:pt>
                <c:pt idx="6">
                  <c:v>1.9444779999999998E-2</c:v>
                </c:pt>
                <c:pt idx="7">
                  <c:v>2.1588568333000002E-2</c:v>
                </c:pt>
                <c:pt idx="8">
                  <c:v>2.3732356667E-2</c:v>
                </c:pt>
                <c:pt idx="9">
                  <c:v>2.5876145E-2</c:v>
                </c:pt>
                <c:pt idx="10">
                  <c:v>2.8019933332999999E-2</c:v>
                </c:pt>
                <c:pt idx="11">
                  <c:v>3.0163721667000001E-2</c:v>
                </c:pt>
                <c:pt idx="12">
                  <c:v>3.2307509999999998E-2</c:v>
                </c:pt>
                <c:pt idx="13">
                  <c:v>3.4451298333000001E-2</c:v>
                </c:pt>
                <c:pt idx="14">
                  <c:v>3.6595086667000003E-2</c:v>
                </c:pt>
                <c:pt idx="15">
                  <c:v>3.8738874999999999E-2</c:v>
                </c:pt>
                <c:pt idx="16">
                  <c:v>4.0882663333000002E-2</c:v>
                </c:pt>
                <c:pt idx="17">
                  <c:v>4.3026451666999997E-2</c:v>
                </c:pt>
                <c:pt idx="18">
                  <c:v>4.517024E-2</c:v>
                </c:pt>
                <c:pt idx="19">
                  <c:v>4.7314028332999997E-2</c:v>
                </c:pt>
                <c:pt idx="20">
                  <c:v>4.9457816666999999E-2</c:v>
                </c:pt>
                <c:pt idx="21">
                  <c:v>5.1601605000000002E-2</c:v>
                </c:pt>
                <c:pt idx="22">
                  <c:v>5.3745393332999998E-2</c:v>
                </c:pt>
                <c:pt idx="23">
                  <c:v>5.5889181667E-2</c:v>
                </c:pt>
                <c:pt idx="24">
                  <c:v>5.8032970000000003E-2</c:v>
                </c:pt>
                <c:pt idx="25">
                  <c:v>6.0176758332999999E-2</c:v>
                </c:pt>
                <c:pt idx="26">
                  <c:v>6.2320546667000001E-2</c:v>
                </c:pt>
                <c:pt idx="27">
                  <c:v>6.4464334999999998E-2</c:v>
                </c:pt>
                <c:pt idx="28">
                  <c:v>6.6608123332999994E-2</c:v>
                </c:pt>
                <c:pt idx="29">
                  <c:v>6.8751911666999996E-2</c:v>
                </c:pt>
                <c:pt idx="30">
                  <c:v>7.0895700000000006E-2</c:v>
                </c:pt>
              </c:numCache>
            </c:numRef>
          </c:xVal>
          <c:yVal>
            <c:numRef>
              <c:f>OlaCoquina3!$J$194:$J$224</c:f>
              <c:numCache>
                <c:formatCode>0.00E+00</c:formatCode>
                <c:ptCount val="31"/>
                <c:pt idx="0">
                  <c:v>1.3320399185E-7</c:v>
                </c:pt>
                <c:pt idx="1">
                  <c:v>0</c:v>
                </c:pt>
                <c:pt idx="2">
                  <c:v>2.9304912307000001E-5</c:v>
                </c:pt>
                <c:pt idx="3">
                  <c:v>5.1416815707999997E-5</c:v>
                </c:pt>
                <c:pt idx="4">
                  <c:v>5.2562438318999995E-4</c:v>
                </c:pt>
                <c:pt idx="5">
                  <c:v>2.2054635506E-3</c:v>
                </c:pt>
                <c:pt idx="6">
                  <c:v>3.1849116443999998E-3</c:v>
                </c:pt>
                <c:pt idx="7">
                  <c:v>4.9478706874999997E-3</c:v>
                </c:pt>
                <c:pt idx="8">
                  <c:v>2.5737325092999998E-2</c:v>
                </c:pt>
                <c:pt idx="9">
                  <c:v>2.9617835113E-2</c:v>
                </c:pt>
                <c:pt idx="10">
                  <c:v>4.2574756126999999E-2</c:v>
                </c:pt>
                <c:pt idx="11">
                  <c:v>7.3740023771999993E-2</c:v>
                </c:pt>
                <c:pt idx="12">
                  <c:v>9.1635450724000006E-2</c:v>
                </c:pt>
                <c:pt idx="13">
                  <c:v>0.11640333761</c:v>
                </c:pt>
                <c:pt idx="14">
                  <c:v>0.11198413538</c:v>
                </c:pt>
                <c:pt idx="15">
                  <c:v>9.1682611982999998E-2</c:v>
                </c:pt>
                <c:pt idx="16">
                  <c:v>9.0880059050000003E-2</c:v>
                </c:pt>
                <c:pt idx="17">
                  <c:v>9.9361308166000001E-2</c:v>
                </c:pt>
                <c:pt idx="18">
                  <c:v>7.288736405E-2</c:v>
                </c:pt>
                <c:pt idx="19">
                  <c:v>3.2504759680000002E-2</c:v>
                </c:pt>
                <c:pt idx="20">
                  <c:v>3.8739531245E-2</c:v>
                </c:pt>
                <c:pt idx="21">
                  <c:v>2.5214243022E-2</c:v>
                </c:pt>
                <c:pt idx="22">
                  <c:v>1.5863962677E-2</c:v>
                </c:pt>
                <c:pt idx="23">
                  <c:v>1.594375084E-2</c:v>
                </c:pt>
                <c:pt idx="24">
                  <c:v>7.5670641934000001E-3</c:v>
                </c:pt>
                <c:pt idx="25">
                  <c:v>4.1650295665000003E-3</c:v>
                </c:pt>
                <c:pt idx="26">
                  <c:v>1.9522421823999999E-3</c:v>
                </c:pt>
                <c:pt idx="27">
                  <c:v>3.6244832714000001E-4</c:v>
                </c:pt>
                <c:pt idx="28">
                  <c:v>1.3320399184000001E-7</c:v>
                </c:pt>
                <c:pt idx="29">
                  <c:v>7.9789325023000001E-5</c:v>
                </c:pt>
                <c:pt idx="30">
                  <c:v>1.5811346518E-4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B7D-47C3-9377-84BEA14AD2A7}"/>
            </c:ext>
          </c:extLst>
        </c:ser>
        <c:ser>
          <c:idx val="2"/>
          <c:order val="2"/>
          <c:tx>
            <c:v>model2</c:v>
          </c:tx>
          <c:spPr>
            <a:ln w="12700"/>
          </c:spPr>
          <c:marker>
            <c:symbol val="none"/>
          </c:marker>
          <c:xVal>
            <c:numRef>
              <c:f>OlaCoquina3!$M$194:$M$223</c:f>
              <c:numCache>
                <c:formatCode>0.00E+00</c:formatCode>
                <c:ptCount val="30"/>
                <c:pt idx="0">
                  <c:v>7.2564200000000004E-3</c:v>
                </c:pt>
                <c:pt idx="1">
                  <c:v>9.3777293333E-3</c:v>
                </c:pt>
                <c:pt idx="2">
                  <c:v>1.1499038667E-2</c:v>
                </c:pt>
                <c:pt idx="3">
                  <c:v>1.3620347999999999E-2</c:v>
                </c:pt>
                <c:pt idx="4">
                  <c:v>1.5741657332999998E-2</c:v>
                </c:pt>
                <c:pt idx="5">
                  <c:v>1.7862966667000001E-2</c:v>
                </c:pt>
                <c:pt idx="6">
                  <c:v>1.9984275999999999E-2</c:v>
                </c:pt>
                <c:pt idx="7">
                  <c:v>2.2105585333E-2</c:v>
                </c:pt>
                <c:pt idx="8">
                  <c:v>2.4226894666999999E-2</c:v>
                </c:pt>
                <c:pt idx="9">
                  <c:v>2.6348204E-2</c:v>
                </c:pt>
                <c:pt idx="10">
                  <c:v>2.8469513333000001E-2</c:v>
                </c:pt>
                <c:pt idx="11">
                  <c:v>3.0590822667000001E-2</c:v>
                </c:pt>
                <c:pt idx="12">
                  <c:v>3.2712131999999998E-2</c:v>
                </c:pt>
                <c:pt idx="13">
                  <c:v>3.4833441333000002E-2</c:v>
                </c:pt>
                <c:pt idx="14">
                  <c:v>3.6954750666999998E-2</c:v>
                </c:pt>
                <c:pt idx="15">
                  <c:v>3.9076060000000003E-2</c:v>
                </c:pt>
                <c:pt idx="16">
                  <c:v>4.1197369333E-2</c:v>
                </c:pt>
                <c:pt idx="17">
                  <c:v>4.3318678667000003E-2</c:v>
                </c:pt>
                <c:pt idx="18">
                  <c:v>4.5439988000000001E-2</c:v>
                </c:pt>
                <c:pt idx="19">
                  <c:v>4.7561297332999998E-2</c:v>
                </c:pt>
                <c:pt idx="20">
                  <c:v>4.9682606667000001E-2</c:v>
                </c:pt>
                <c:pt idx="21">
                  <c:v>5.1803915999999998E-2</c:v>
                </c:pt>
                <c:pt idx="22">
                  <c:v>5.3925225333000003E-2</c:v>
                </c:pt>
                <c:pt idx="23">
                  <c:v>5.6046534666999999E-2</c:v>
                </c:pt>
                <c:pt idx="24">
                  <c:v>5.8167844000000003E-2</c:v>
                </c:pt>
                <c:pt idx="25">
                  <c:v>6.0289153333000001E-2</c:v>
                </c:pt>
                <c:pt idx="26">
                  <c:v>6.2410462666999997E-2</c:v>
                </c:pt>
                <c:pt idx="27">
                  <c:v>6.4531772000000001E-2</c:v>
                </c:pt>
                <c:pt idx="28">
                  <c:v>6.6653081333000005E-2</c:v>
                </c:pt>
                <c:pt idx="29">
                  <c:v>7.0895700000000006E-2</c:v>
                </c:pt>
              </c:numCache>
            </c:numRef>
          </c:xVal>
          <c:yVal>
            <c:numRef>
              <c:f>OlaCoquina3!$O$194:$O$223</c:f>
              <c:numCache>
                <c:formatCode>0.00E+00</c:formatCode>
                <c:ptCount val="30"/>
                <c:pt idx="0">
                  <c:v>2.4027550295E-5</c:v>
                </c:pt>
                <c:pt idx="1">
                  <c:v>1.8053834751E-5</c:v>
                </c:pt>
                <c:pt idx="2">
                  <c:v>2.0018504393999999E-4</c:v>
                </c:pt>
                <c:pt idx="3">
                  <c:v>2.0854828366E-4</c:v>
                </c:pt>
                <c:pt idx="4">
                  <c:v>4.1948626473000001E-5</c:v>
                </c:pt>
                <c:pt idx="5">
                  <c:v>7.9728962320000003E-4</c:v>
                </c:pt>
                <c:pt idx="6">
                  <c:v>6.2245983629000004E-4</c:v>
                </c:pt>
                <c:pt idx="7">
                  <c:v>1.2910224975999999E-2</c:v>
                </c:pt>
                <c:pt idx="8">
                  <c:v>2.0441335073999999E-2</c:v>
                </c:pt>
                <c:pt idx="9">
                  <c:v>3.4616125935999997E-2</c:v>
                </c:pt>
                <c:pt idx="10">
                  <c:v>7.3748088512000001E-2</c:v>
                </c:pt>
                <c:pt idx="11">
                  <c:v>8.0869650712999994E-2</c:v>
                </c:pt>
                <c:pt idx="12">
                  <c:v>9.6856508637999994E-2</c:v>
                </c:pt>
                <c:pt idx="13">
                  <c:v>0.11856107361</c:v>
                </c:pt>
                <c:pt idx="14">
                  <c:v>0.10063597044</c:v>
                </c:pt>
                <c:pt idx="15">
                  <c:v>7.0690106222999996E-2</c:v>
                </c:pt>
                <c:pt idx="16">
                  <c:v>8.6696697577000006E-2</c:v>
                </c:pt>
                <c:pt idx="17">
                  <c:v>8.7953049387999999E-2</c:v>
                </c:pt>
                <c:pt idx="18">
                  <c:v>4.9269218788000002E-2</c:v>
                </c:pt>
                <c:pt idx="19">
                  <c:v>5.6835619981999999E-2</c:v>
                </c:pt>
                <c:pt idx="20">
                  <c:v>4.0297112056999998E-2</c:v>
                </c:pt>
                <c:pt idx="21">
                  <c:v>2.8672029318E-2</c:v>
                </c:pt>
                <c:pt idx="22">
                  <c:v>1.5290013268000001E-2</c:v>
                </c:pt>
                <c:pt idx="23">
                  <c:v>1.1477469224E-2</c:v>
                </c:pt>
                <c:pt idx="24">
                  <c:v>7.0610458976999996E-3</c:v>
                </c:pt>
                <c:pt idx="25">
                  <c:v>3.0469862596000001E-3</c:v>
                </c:pt>
                <c:pt idx="26">
                  <c:v>1.8778664258E-3</c:v>
                </c:pt>
                <c:pt idx="27">
                  <c:v>6.9560475882000003E-5</c:v>
                </c:pt>
                <c:pt idx="28">
                  <c:v>1.4177579251E-4</c:v>
                </c:pt>
                <c:pt idx="2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model3</c:v>
          </c:tx>
          <c:spPr>
            <a:ln w="12700"/>
          </c:spPr>
          <c:marker>
            <c:symbol val="none"/>
          </c:marker>
          <c:xVal>
            <c:numRef>
              <c:f>OlaCoquina3!$R$194:$R$222</c:f>
              <c:numCache>
                <c:formatCode>0.00E+00</c:formatCode>
                <c:ptCount val="29"/>
                <c:pt idx="0">
                  <c:v>4.9356699999999996E-3</c:v>
                </c:pt>
                <c:pt idx="1">
                  <c:v>7.1343376667E-3</c:v>
                </c:pt>
                <c:pt idx="2">
                  <c:v>1.1531672999999999E-2</c:v>
                </c:pt>
                <c:pt idx="3">
                  <c:v>1.3730340666999999E-2</c:v>
                </c:pt>
                <c:pt idx="4">
                  <c:v>1.5929008333000001E-2</c:v>
                </c:pt>
                <c:pt idx="5">
                  <c:v>1.8127675999999999E-2</c:v>
                </c:pt>
                <c:pt idx="6">
                  <c:v>2.0326343667000001E-2</c:v>
                </c:pt>
                <c:pt idx="7">
                  <c:v>2.2525011333E-2</c:v>
                </c:pt>
                <c:pt idx="8">
                  <c:v>2.4723678999999998E-2</c:v>
                </c:pt>
                <c:pt idx="9">
                  <c:v>2.6922346667E-2</c:v>
                </c:pt>
                <c:pt idx="10">
                  <c:v>2.9121014333E-2</c:v>
                </c:pt>
                <c:pt idx="11">
                  <c:v>3.1319682000000001E-2</c:v>
                </c:pt>
                <c:pt idx="12">
                  <c:v>3.3518349667E-2</c:v>
                </c:pt>
                <c:pt idx="13">
                  <c:v>3.5717017332999999E-2</c:v>
                </c:pt>
                <c:pt idx="14">
                  <c:v>3.7915684999999998E-2</c:v>
                </c:pt>
                <c:pt idx="15">
                  <c:v>4.0114352667000003E-2</c:v>
                </c:pt>
                <c:pt idx="16">
                  <c:v>4.2313020333000002E-2</c:v>
                </c:pt>
                <c:pt idx="17">
                  <c:v>4.4511688000000001E-2</c:v>
                </c:pt>
                <c:pt idx="18">
                  <c:v>4.6710355666999999E-2</c:v>
                </c:pt>
                <c:pt idx="19">
                  <c:v>4.8909023332999998E-2</c:v>
                </c:pt>
                <c:pt idx="20">
                  <c:v>5.1107690999999997E-2</c:v>
                </c:pt>
                <c:pt idx="21">
                  <c:v>5.3306358667000002E-2</c:v>
                </c:pt>
                <c:pt idx="22">
                  <c:v>5.5505026333000002E-2</c:v>
                </c:pt>
                <c:pt idx="23">
                  <c:v>5.7703694E-2</c:v>
                </c:pt>
                <c:pt idx="24">
                  <c:v>5.9902361666999998E-2</c:v>
                </c:pt>
                <c:pt idx="25">
                  <c:v>6.2101029332999998E-2</c:v>
                </c:pt>
                <c:pt idx="26">
                  <c:v>6.4299697000000003E-2</c:v>
                </c:pt>
                <c:pt idx="27">
                  <c:v>6.6498364667000001E-2</c:v>
                </c:pt>
                <c:pt idx="28">
                  <c:v>7.0895700000000006E-2</c:v>
                </c:pt>
              </c:numCache>
            </c:numRef>
          </c:xVal>
          <c:yVal>
            <c:numRef>
              <c:f>OlaCoquina3!$T$194:$T$222</c:f>
              <c:numCache>
                <c:formatCode>0.00E+00</c:formatCode>
                <c:ptCount val="29"/>
                <c:pt idx="0">
                  <c:v>9.0202463325000004E-5</c:v>
                </c:pt>
                <c:pt idx="1">
                  <c:v>0</c:v>
                </c:pt>
                <c:pt idx="2">
                  <c:v>0</c:v>
                </c:pt>
                <c:pt idx="3">
                  <c:v>3.9971548374000002E-7</c:v>
                </c:pt>
                <c:pt idx="4">
                  <c:v>1.0845610879999999E-4</c:v>
                </c:pt>
                <c:pt idx="5">
                  <c:v>8.9669988522999999E-5</c:v>
                </c:pt>
                <c:pt idx="6">
                  <c:v>1.0104828617E-3</c:v>
                </c:pt>
                <c:pt idx="7">
                  <c:v>1.2464486915000001E-3</c:v>
                </c:pt>
                <c:pt idx="8">
                  <c:v>9.9805138749999994E-3</c:v>
                </c:pt>
                <c:pt idx="9">
                  <c:v>1.8757763266E-2</c:v>
                </c:pt>
                <c:pt idx="10">
                  <c:v>4.4570749767999997E-2</c:v>
                </c:pt>
                <c:pt idx="11">
                  <c:v>6.0005401149999998E-2</c:v>
                </c:pt>
                <c:pt idx="12">
                  <c:v>8.6292342270000003E-2</c:v>
                </c:pt>
                <c:pt idx="13">
                  <c:v>8.8421231397999997E-2</c:v>
                </c:pt>
                <c:pt idx="14">
                  <c:v>0.11500473461999999</c:v>
                </c:pt>
                <c:pt idx="15">
                  <c:v>0.12692828952999999</c:v>
                </c:pt>
                <c:pt idx="16">
                  <c:v>0.12397574159999999</c:v>
                </c:pt>
                <c:pt idx="17">
                  <c:v>7.1154686691000002E-2</c:v>
                </c:pt>
                <c:pt idx="18">
                  <c:v>7.6865582909000002E-2</c:v>
                </c:pt>
                <c:pt idx="19">
                  <c:v>6.1000584538000002E-2</c:v>
                </c:pt>
                <c:pt idx="20">
                  <c:v>3.7387051891E-2</c:v>
                </c:pt>
                <c:pt idx="21">
                  <c:v>3.1999019662E-2</c:v>
                </c:pt>
                <c:pt idx="22">
                  <c:v>1.5142588227999999E-2</c:v>
                </c:pt>
                <c:pt idx="23">
                  <c:v>1.6387299732999999E-2</c:v>
                </c:pt>
                <c:pt idx="24">
                  <c:v>8.2545432548000001E-3</c:v>
                </c:pt>
                <c:pt idx="25">
                  <c:v>3.5917131348E-3</c:v>
                </c:pt>
                <c:pt idx="26">
                  <c:v>9.7584047879000001E-4</c:v>
                </c:pt>
                <c:pt idx="27">
                  <c:v>6.2728872338999996E-4</c:v>
                </c:pt>
                <c:pt idx="28">
                  <c:v>6.5953225356999999E-5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43416"/>
        <c:axId val="347443808"/>
      </c:scatterChart>
      <c:valAx>
        <c:axId val="34744341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43808"/>
        <c:crosses val="autoZero"/>
        <c:crossBetween val="midCat"/>
      </c:valAx>
      <c:valAx>
        <c:axId val="34744380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 sz="1400" b="0"/>
                  <a:t>Volume fraction</a:t>
                </a: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43416"/>
        <c:crosses val="autoZero"/>
        <c:crossBetween val="midCat"/>
      </c:valAx>
    </c:plotArea>
    <c:legend>
      <c:legendPos val="tr"/>
      <c:layout/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</a:t>
            </a:r>
            <a:r>
              <a:rPr lang="en-GB" baseline="0"/>
              <a:t> function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Ola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OlaCoquina3!$B$158:$B$187</c:f>
              <c:numCache>
                <c:formatCode>0.00E+00</c:formatCode>
                <c:ptCount val="30"/>
                <c:pt idx="0">
                  <c:v>81</c:v>
                </c:pt>
                <c:pt idx="1">
                  <c:v>88.510637794999994</c:v>
                </c:pt>
                <c:pt idx="2">
                  <c:v>96.717691393999999</c:v>
                </c:pt>
                <c:pt idx="3">
                  <c:v>105.6857352</c:v>
                </c:pt>
                <c:pt idx="4">
                  <c:v>115.48533122000001</c:v>
                </c:pt>
                <c:pt idx="5">
                  <c:v>126.19358422000001</c:v>
                </c:pt>
                <c:pt idx="6">
                  <c:v>137.89474845999999</c:v>
                </c:pt>
                <c:pt idx="7">
                  <c:v>150.68089054999999</c:v>
                </c:pt>
                <c:pt idx="8">
                  <c:v>164.65261391000001</c:v>
                </c:pt>
                <c:pt idx="9">
                  <c:v>179.91985027000001</c:v>
                </c:pt>
                <c:pt idx="10">
                  <c:v>196.60272467999999</c:v>
                </c:pt>
                <c:pt idx="11">
                  <c:v>214.83250067</c:v>
                </c:pt>
                <c:pt idx="12">
                  <c:v>234.752613</c:v>
                </c:pt>
                <c:pt idx="13">
                  <c:v>256.51979631</c:v>
                </c:pt>
                <c:pt idx="14">
                  <c:v>280.30531825000003</c:v>
                </c:pt>
                <c:pt idx="15">
                  <c:v>306.29632710999999</c:v>
                </c:pt>
                <c:pt idx="16">
                  <c:v>334.69732427999998</c:v>
                </c:pt>
                <c:pt idx="17">
                  <c:v>365.73177334000002</c:v>
                </c:pt>
                <c:pt idx="18">
                  <c:v>399.64385828000002</c:v>
                </c:pt>
                <c:pt idx="19">
                  <c:v>436.70040477999999</c:v>
                </c:pt>
                <c:pt idx="20">
                  <c:v>477.19297965999999</c:v>
                </c:pt>
                <c:pt idx="21">
                  <c:v>521.44018495</c:v>
                </c:pt>
                <c:pt idx="22">
                  <c:v>569.79016472000001</c:v>
                </c:pt>
                <c:pt idx="23">
                  <c:v>622.62334430999999</c:v>
                </c:pt>
                <c:pt idx="24">
                  <c:v>680.35542358999999</c:v>
                </c:pt>
                <c:pt idx="25">
                  <c:v>743.44064777000006</c:v>
                </c:pt>
                <c:pt idx="26">
                  <c:v>812.37538144999996</c:v>
                </c:pt>
                <c:pt idx="27">
                  <c:v>887.70201409000003</c:v>
                </c:pt>
                <c:pt idx="28">
                  <c:v>970.01322764999998</c:v>
                </c:pt>
                <c:pt idx="29">
                  <c:v>1059.9566599</c:v>
                </c:pt>
              </c:numCache>
            </c:numRef>
          </c:xVal>
          <c:yVal>
            <c:numRef>
              <c:f>OlaCoquina3!$C$158:$C$187</c:f>
              <c:numCache>
                <c:formatCode>0.00E+00</c:formatCode>
                <c:ptCount val="30"/>
                <c:pt idx="0">
                  <c:v>-3.4945246726000002E-2</c:v>
                </c:pt>
                <c:pt idx="1">
                  <c:v>-3.4870815955000002E-2</c:v>
                </c:pt>
                <c:pt idx="2">
                  <c:v>-3.2414600529999997E-2</c:v>
                </c:pt>
                <c:pt idx="3">
                  <c:v>-3.1893585136999997E-2</c:v>
                </c:pt>
                <c:pt idx="4">
                  <c:v>-3.1521431284999998E-2</c:v>
                </c:pt>
                <c:pt idx="5">
                  <c:v>-3.0739908194999999E-2</c:v>
                </c:pt>
                <c:pt idx="6">
                  <c:v>-3.0293323572999999E-2</c:v>
                </c:pt>
                <c:pt idx="7">
                  <c:v>-2.9623446639E-2</c:v>
                </c:pt>
                <c:pt idx="8">
                  <c:v>-2.8841923549E-2</c:v>
                </c:pt>
                <c:pt idx="9">
                  <c:v>-2.8023185074E-2</c:v>
                </c:pt>
                <c:pt idx="10">
                  <c:v>-2.7464954295999999E-2</c:v>
                </c:pt>
                <c:pt idx="11">
                  <c:v>-2.6609000434999999E-2</c:v>
                </c:pt>
                <c:pt idx="12">
                  <c:v>-2.5306461953000001E-2</c:v>
                </c:pt>
                <c:pt idx="13">
                  <c:v>-2.4041138855000001E-2</c:v>
                </c:pt>
                <c:pt idx="14">
                  <c:v>-2.2552523445999999E-2</c:v>
                </c:pt>
                <c:pt idx="15">
                  <c:v>-2.1212769578000001E-2</c:v>
                </c:pt>
                <c:pt idx="16">
                  <c:v>-2.0096308021000001E-2</c:v>
                </c:pt>
                <c:pt idx="17">
                  <c:v>-1.7826169522000002E-2</c:v>
                </c:pt>
                <c:pt idx="18">
                  <c:v>-1.5035015630999999E-2</c:v>
                </c:pt>
                <c:pt idx="19">
                  <c:v>-1.2355507894000001E-2</c:v>
                </c:pt>
                <c:pt idx="20">
                  <c:v>-7.8524462823000001E-3</c:v>
                </c:pt>
                <c:pt idx="21">
                  <c:v>-2.5678615804999999E-3</c:v>
                </c:pt>
                <c:pt idx="22">
                  <c:v>2.0840615725999999E-3</c:v>
                </c:pt>
                <c:pt idx="23">
                  <c:v>5.2845847019000001E-3</c:v>
                </c:pt>
                <c:pt idx="24">
                  <c:v>5.470661628E-3</c:v>
                </c:pt>
                <c:pt idx="25">
                  <c:v>4.1681231450999999E-3</c:v>
                </c:pt>
                <c:pt idx="26">
                  <c:v>2.6422923509000001E-3</c:v>
                </c:pt>
                <c:pt idx="27">
                  <c:v>2.2329231135000001E-3</c:v>
                </c:pt>
                <c:pt idx="28">
                  <c:v>1.0792461715E-3</c:v>
                </c:pt>
                <c:pt idx="29">
                  <c:v>3.7215385223999999E-4</c:v>
                </c:pt>
              </c:numCache>
            </c:numRef>
          </c:yVal>
          <c:smooth val="0"/>
        </c:ser>
        <c:ser>
          <c:idx val="2"/>
          <c:order val="1"/>
          <c:tx>
            <c:v>model1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OlaCoquina3!$H$158:$H$187</c:f>
              <c:numCache>
                <c:formatCode>0.00E+00</c:formatCode>
                <c:ptCount val="30"/>
                <c:pt idx="0">
                  <c:v>85.263199999999998</c:v>
                </c:pt>
                <c:pt idx="1">
                  <c:v>94.516573141999999</c:v>
                </c:pt>
                <c:pt idx="2">
                  <c:v>104.77418861</c:v>
                </c:pt>
                <c:pt idx="3">
                  <c:v>116.14503397999999</c:v>
                </c:pt>
                <c:pt idx="4">
                  <c:v>128.74992492999999</c:v>
                </c:pt>
                <c:pt idx="5">
                  <c:v>142.72278893000001</c:v>
                </c:pt>
                <c:pt idx="6">
                  <c:v>158.21208820000001</c:v>
                </c:pt>
                <c:pt idx="7">
                  <c:v>175.38239716999999</c:v>
                </c:pt>
                <c:pt idx="8">
                  <c:v>194.41615105</c:v>
                </c:pt>
                <c:pt idx="9">
                  <c:v>215.51558423</c:v>
                </c:pt>
                <c:pt idx="10">
                  <c:v>238.90487901</c:v>
                </c:pt>
                <c:pt idx="11">
                  <c:v>264.83254757999998</c:v>
                </c:pt>
                <c:pt idx="12">
                  <c:v>293.57407245000002</c:v>
                </c:pt>
                <c:pt idx="13">
                  <c:v>325.43483343999998</c:v>
                </c:pt>
                <c:pt idx="14">
                  <c:v>360.75335242</c:v>
                </c:pt>
                <c:pt idx="15">
                  <c:v>399.90489004</c:v>
                </c:pt>
                <c:pt idx="16">
                  <c:v>443.30543294</c:v>
                </c:pt>
                <c:pt idx="17">
                  <c:v>491.41611360000002</c:v>
                </c:pt>
                <c:pt idx="18">
                  <c:v>544.74810990000003</c:v>
                </c:pt>
                <c:pt idx="19">
                  <c:v>603.86807641999997</c:v>
                </c:pt>
                <c:pt idx="20">
                  <c:v>669.40416514000003</c:v>
                </c:pt>
                <c:pt idx="21">
                  <c:v>742.05269959999998</c:v>
                </c:pt>
                <c:pt idx="22">
                  <c:v>822.58557334</c:v>
                </c:pt>
                <c:pt idx="23">
                  <c:v>911.85845135</c:v>
                </c:pt>
                <c:pt idx="24">
                  <c:v>1010.8198615</c:v>
                </c:pt>
                <c:pt idx="25">
                  <c:v>1120.5212726</c:v>
                </c:pt>
                <c:pt idx="26">
                  <c:v>1242.1282666</c:v>
                </c:pt>
                <c:pt idx="27">
                  <c:v>1376.9329224999999</c:v>
                </c:pt>
                <c:pt idx="28">
                  <c:v>1526.3675453000001</c:v>
                </c:pt>
                <c:pt idx="29">
                  <c:v>1692.0198835000001</c:v>
                </c:pt>
              </c:numCache>
            </c:numRef>
          </c:xVal>
          <c:yVal>
            <c:numRef>
              <c:f>OlaCoquina3!$I$158:$I$187</c:f>
              <c:numCache>
                <c:formatCode>0.00E+00</c:formatCode>
                <c:ptCount val="30"/>
                <c:pt idx="0">
                  <c:v>-1.7305154129000001E-2</c:v>
                </c:pt>
                <c:pt idx="1">
                  <c:v>-1.6895784891999999E-2</c:v>
                </c:pt>
                <c:pt idx="2">
                  <c:v>-1.6746923351E-2</c:v>
                </c:pt>
                <c:pt idx="3">
                  <c:v>-1.6709707965999999E-2</c:v>
                </c:pt>
                <c:pt idx="4">
                  <c:v>-1.6672492580999999E-2</c:v>
                </c:pt>
                <c:pt idx="5">
                  <c:v>-1.652363104E-2</c:v>
                </c:pt>
                <c:pt idx="6">
                  <c:v>-1.6300338728000002E-2</c:v>
                </c:pt>
                <c:pt idx="7">
                  <c:v>-1.6114261801999999E-2</c:v>
                </c:pt>
                <c:pt idx="8">
                  <c:v>-1.5816538719999999E-2</c:v>
                </c:pt>
                <c:pt idx="9">
                  <c:v>-1.5630461793999999E-2</c:v>
                </c:pt>
                <c:pt idx="10">
                  <c:v>-1.5258307941999999E-2</c:v>
                </c:pt>
                <c:pt idx="11">
                  <c:v>-1.5072231016E-2</c:v>
                </c:pt>
                <c:pt idx="12">
                  <c:v>-1.4848938705E-2</c:v>
                </c:pt>
                <c:pt idx="13">
                  <c:v>-1.4551215623E-2</c:v>
                </c:pt>
                <c:pt idx="14">
                  <c:v>-1.4290707926E-2</c:v>
                </c:pt>
                <c:pt idx="15">
                  <c:v>-1.3918554074E-2</c:v>
                </c:pt>
                <c:pt idx="16">
                  <c:v>-1.324867714E-2</c:v>
                </c:pt>
                <c:pt idx="17">
                  <c:v>-1.0643600174E-2</c:v>
                </c:pt>
                <c:pt idx="18">
                  <c:v>-7.7035847413999999E-3</c:v>
                </c:pt>
                <c:pt idx="19">
                  <c:v>-5.0240770053000001E-3</c:v>
                </c:pt>
                <c:pt idx="20">
                  <c:v>-1.9724154169000001E-3</c:v>
                </c:pt>
                <c:pt idx="21">
                  <c:v>-1.1164615567E-4</c:v>
                </c:pt>
                <c:pt idx="22">
                  <c:v>2.0468461872999999E-3</c:v>
                </c:pt>
                <c:pt idx="23">
                  <c:v>2.9772308180000002E-3</c:v>
                </c:pt>
                <c:pt idx="24">
                  <c:v>3.2005231292999998E-3</c:v>
                </c:pt>
                <c:pt idx="25">
                  <c:v>2.0840615725999999E-3</c:v>
                </c:pt>
                <c:pt idx="26">
                  <c:v>1.1908923272E-3</c:v>
                </c:pt>
                <c:pt idx="27">
                  <c:v>6.6987693403999999E-4</c:v>
                </c:pt>
                <c:pt idx="28">
                  <c:v>2.977230818E-4</c:v>
                </c:pt>
                <c:pt idx="29">
                  <c:v>7.4430770448999999E-5</c:v>
                </c:pt>
              </c:numCache>
            </c:numRef>
          </c:yVal>
          <c:smooth val="0"/>
        </c:ser>
        <c:ser>
          <c:idx val="3"/>
          <c:order val="2"/>
          <c:tx>
            <c:v>model2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OlaCoquina3!$M$158:$M$187</c:f>
              <c:numCache>
                <c:formatCode>0.00E+00</c:formatCode>
                <c:ptCount val="30"/>
                <c:pt idx="0">
                  <c:v>76.927400000000006</c:v>
                </c:pt>
                <c:pt idx="1">
                  <c:v>85.183500424000002</c:v>
                </c:pt>
                <c:pt idx="2">
                  <c:v>94.325672576000002</c:v>
                </c:pt>
                <c:pt idx="3">
                  <c:v>104.44901256999999</c:v>
                </c:pt>
                <c:pt idx="4">
                  <c:v>115.65882256</c:v>
                </c:pt>
                <c:pt idx="5">
                  <c:v>128.07170606</c:v>
                </c:pt>
                <c:pt idx="6">
                  <c:v>141.81678085999999</c:v>
                </c:pt>
                <c:pt idx="7">
                  <c:v>157.03702208000001</c:v>
                </c:pt>
                <c:pt idx="8">
                  <c:v>173.89074941999999</c:v>
                </c:pt>
                <c:pt idx="9">
                  <c:v>192.55327396000001</c:v>
                </c:pt>
                <c:pt idx="10">
                  <c:v>213.21872173</c:v>
                </c:pt>
                <c:pt idx="11">
                  <c:v>236.10205300999999</c:v>
                </c:pt>
                <c:pt idx="12">
                  <c:v>261.44129833</c:v>
                </c:pt>
                <c:pt idx="13">
                  <c:v>289.50003441000001</c:v>
                </c:pt>
                <c:pt idx="14">
                  <c:v>320.57012591</c:v>
                </c:pt>
                <c:pt idx="15">
                  <c:v>354.97476136</c:v>
                </c:pt>
                <c:pt idx="16">
                  <c:v>393.07181491</c:v>
                </c:pt>
                <c:pt idx="17">
                  <c:v>435.25756898999998</c:v>
                </c:pt>
                <c:pt idx="18">
                  <c:v>481.97083629999997</c:v>
                </c:pt>
                <c:pt idx="19">
                  <c:v>533.69752440000002</c:v>
                </c:pt>
                <c:pt idx="20">
                  <c:v>590.97569002</c:v>
                </c:pt>
                <c:pt idx="21">
                  <c:v>654.40113589999999</c:v>
                </c:pt>
                <c:pt idx="22">
                  <c:v>724.63360827999998</c:v>
                </c:pt>
                <c:pt idx="23">
                  <c:v>802.40365953000003</c:v>
                </c:pt>
                <c:pt idx="24">
                  <c:v>888.52024730000005</c:v>
                </c:pt>
                <c:pt idx="25">
                  <c:v>983.87914921000004</c:v>
                </c:pt>
                <c:pt idx="26">
                  <c:v>1089.4722807000001</c:v>
                </c:pt>
                <c:pt idx="27">
                  <c:v>1206.3980127</c:v>
                </c:pt>
                <c:pt idx="28">
                  <c:v>1335.8725970999999</c:v>
                </c:pt>
                <c:pt idx="29">
                  <c:v>1479.2428178</c:v>
                </c:pt>
              </c:numCache>
            </c:numRef>
          </c:xVal>
          <c:yVal>
            <c:numRef>
              <c:f>OlaCoquina3!$N$158:$N$187</c:f>
              <c:numCache>
                <c:formatCode>0.00E+00</c:formatCode>
                <c:ptCount val="30"/>
                <c:pt idx="0">
                  <c:v>-1.745401567E-2</c:v>
                </c:pt>
                <c:pt idx="1">
                  <c:v>-1.7342369515000001E-2</c:v>
                </c:pt>
                <c:pt idx="2">
                  <c:v>-1.7156292587999999E-2</c:v>
                </c:pt>
                <c:pt idx="3">
                  <c:v>-1.7007431048E-2</c:v>
                </c:pt>
                <c:pt idx="4">
                  <c:v>-1.6933000276999999E-2</c:v>
                </c:pt>
                <c:pt idx="5">
                  <c:v>-1.6746923351E-2</c:v>
                </c:pt>
                <c:pt idx="6">
                  <c:v>-1.6709707965999999E-2</c:v>
                </c:pt>
                <c:pt idx="7">
                  <c:v>-1.652363104E-2</c:v>
                </c:pt>
                <c:pt idx="8">
                  <c:v>-1.6300338728000002E-2</c:v>
                </c:pt>
                <c:pt idx="9">
                  <c:v>-1.5890969490999999E-2</c:v>
                </c:pt>
                <c:pt idx="10">
                  <c:v>-1.5667677179E-2</c:v>
                </c:pt>
                <c:pt idx="11">
                  <c:v>-1.5481600252999999E-2</c:v>
                </c:pt>
                <c:pt idx="12">
                  <c:v>-1.5369954098E-2</c:v>
                </c:pt>
                <c:pt idx="13">
                  <c:v>-1.5221092557E-2</c:v>
                </c:pt>
                <c:pt idx="14">
                  <c:v>-1.4886154089999999E-2</c:v>
                </c:pt>
                <c:pt idx="15">
                  <c:v>-1.4588431008000001E-2</c:v>
                </c:pt>
                <c:pt idx="16">
                  <c:v>-1.4179061769999999E-2</c:v>
                </c:pt>
                <c:pt idx="17">
                  <c:v>-1.3397538681E-2</c:v>
                </c:pt>
                <c:pt idx="18">
                  <c:v>-1.1573984805E-2</c:v>
                </c:pt>
                <c:pt idx="19">
                  <c:v>-8.8572616833999997E-3</c:v>
                </c:pt>
                <c:pt idx="20">
                  <c:v>-5.8428154801999999E-3</c:v>
                </c:pt>
                <c:pt idx="21">
                  <c:v>-2.4190000396000001E-3</c:v>
                </c:pt>
                <c:pt idx="22">
                  <c:v>-2.977230818E-4</c:v>
                </c:pt>
                <c:pt idx="23">
                  <c:v>1.4141846385E-3</c:v>
                </c:pt>
                <c:pt idx="24">
                  <c:v>2.8655846623E-3</c:v>
                </c:pt>
                <c:pt idx="25">
                  <c:v>3.2749538997E-3</c:v>
                </c:pt>
                <c:pt idx="26">
                  <c:v>2.3817846544E-3</c:v>
                </c:pt>
                <c:pt idx="27">
                  <c:v>1.6746923351E-3</c:v>
                </c:pt>
                <c:pt idx="28">
                  <c:v>8.5595386015999999E-4</c:v>
                </c:pt>
                <c:pt idx="29">
                  <c:v>1.488615409E-4</c:v>
                </c:pt>
              </c:numCache>
            </c:numRef>
          </c:yVal>
          <c:smooth val="0"/>
        </c:ser>
        <c:ser>
          <c:idx val="0"/>
          <c:order val="3"/>
          <c:tx>
            <c:v>model3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OlaCoquina3!$R$158:$R$187</c:f>
              <c:numCache>
                <c:formatCode>0.00E+00</c:formatCode>
                <c:ptCount val="30"/>
                <c:pt idx="0">
                  <c:v>82.948999999999998</c:v>
                </c:pt>
                <c:pt idx="1">
                  <c:v>91.659377062000004</c:v>
                </c:pt>
                <c:pt idx="2">
                  <c:v>101.28442059</c:v>
                </c:pt>
                <c:pt idx="3">
                  <c:v>111.92017863</c:v>
                </c:pt>
                <c:pt idx="4">
                  <c:v>123.67278512999999</c:v>
                </c:pt>
                <c:pt idx="5">
                  <c:v>136.65951903999999</c:v>
                </c:pt>
                <c:pt idx="6">
                  <c:v>151.00997462000001</c:v>
                </c:pt>
                <c:pt idx="7">
                  <c:v>166.86735469000001</c:v>
                </c:pt>
                <c:pt idx="8">
                  <c:v>184.38989960999999</c:v>
                </c:pt>
                <c:pt idx="9">
                  <c:v>203.7524664</c:v>
                </c:pt>
                <c:pt idx="10">
                  <c:v>225.14827356999999</c:v>
                </c:pt>
                <c:pt idx="11">
                  <c:v>248.79082933000001</c:v>
                </c:pt>
                <c:pt idx="12">
                  <c:v>274.91606210999998</c:v>
                </c:pt>
                <c:pt idx="13">
                  <c:v>303.78467489000002</c:v>
                </c:pt>
                <c:pt idx="14">
                  <c:v>335.68474679000002</c:v>
                </c:pt>
                <c:pt idx="15">
                  <c:v>370.93460777000001</c:v>
                </c:pt>
                <c:pt idx="16">
                  <c:v>409.88601525000001</c:v>
                </c:pt>
                <c:pt idx="17">
                  <c:v>452.92766427999999</c:v>
                </c:pt>
                <c:pt idx="18">
                  <c:v>500.48906632000001</c:v>
                </c:pt>
                <c:pt idx="19">
                  <c:v>553.04483532999996</c:v>
                </c:pt>
                <c:pt idx="20">
                  <c:v>611.11942391000002</c:v>
                </c:pt>
                <c:pt idx="21">
                  <c:v>675.29235682000001</c:v>
                </c:pt>
                <c:pt idx="22">
                  <c:v>746.20401404999996</c:v>
                </c:pt>
                <c:pt idx="23">
                  <c:v>824.56202111000005</c:v>
                </c:pt>
                <c:pt idx="24">
                  <c:v>911.14831045999995</c:v>
                </c:pt>
                <c:pt idx="25">
                  <c:v>1006.8269244000001</c:v>
                </c:pt>
                <c:pt idx="26">
                  <c:v>1112.5526371000001</c:v>
                </c:pt>
                <c:pt idx="27">
                  <c:v>1229.3804828</c:v>
                </c:pt>
                <c:pt idx="28">
                  <c:v>1358.4762833</c:v>
                </c:pt>
                <c:pt idx="29">
                  <c:v>1501.1282822000001</c:v>
                </c:pt>
              </c:numCache>
            </c:numRef>
          </c:xVal>
          <c:yVal>
            <c:numRef>
              <c:f>OlaCoquina3!$S$158:$S$187</c:f>
              <c:numCache>
                <c:formatCode>0.00E+00</c:formatCode>
                <c:ptCount val="30"/>
                <c:pt idx="0">
                  <c:v>-1.7491231055000001E-2</c:v>
                </c:pt>
                <c:pt idx="1">
                  <c:v>-1.745401567E-2</c:v>
                </c:pt>
                <c:pt idx="2">
                  <c:v>-1.7342369515000001E-2</c:v>
                </c:pt>
                <c:pt idx="3">
                  <c:v>-1.7342369515000001E-2</c:v>
                </c:pt>
                <c:pt idx="4">
                  <c:v>-1.7267938744000001E-2</c:v>
                </c:pt>
                <c:pt idx="5">
                  <c:v>-1.7230723359E-2</c:v>
                </c:pt>
                <c:pt idx="6">
                  <c:v>-1.7193507973999999E-2</c:v>
                </c:pt>
                <c:pt idx="7">
                  <c:v>-1.6858569507000001E-2</c:v>
                </c:pt>
                <c:pt idx="8">
                  <c:v>-1.6821354120999998E-2</c:v>
                </c:pt>
                <c:pt idx="9">
                  <c:v>-1.6598061809999998E-2</c:v>
                </c:pt>
                <c:pt idx="10">
                  <c:v>-1.6263123343000001E-2</c:v>
                </c:pt>
                <c:pt idx="11">
                  <c:v>-1.6077046417000002E-2</c:v>
                </c:pt>
                <c:pt idx="12">
                  <c:v>-1.5890969490999999E-2</c:v>
                </c:pt>
                <c:pt idx="13">
                  <c:v>-1.5667677179E-2</c:v>
                </c:pt>
                <c:pt idx="14">
                  <c:v>-1.5407169482999999E-2</c:v>
                </c:pt>
                <c:pt idx="15">
                  <c:v>-1.5109446400999999E-2</c:v>
                </c:pt>
                <c:pt idx="16">
                  <c:v>-1.4625646393E-2</c:v>
                </c:pt>
                <c:pt idx="17">
                  <c:v>-1.4216277156E-2</c:v>
                </c:pt>
                <c:pt idx="18">
                  <c:v>-1.0718030945E-2</c:v>
                </c:pt>
                <c:pt idx="19">
                  <c:v>-7.9640924379999999E-3</c:v>
                </c:pt>
                <c:pt idx="20">
                  <c:v>-4.8007846938999997E-3</c:v>
                </c:pt>
                <c:pt idx="21">
                  <c:v>-1.8979846464000001E-3</c:v>
                </c:pt>
                <c:pt idx="22">
                  <c:v>5.5823077837000002E-4</c:v>
                </c:pt>
                <c:pt idx="23">
                  <c:v>2.1584923430000001E-3</c:v>
                </c:pt>
                <c:pt idx="24">
                  <c:v>3.4610308258999998E-3</c:v>
                </c:pt>
                <c:pt idx="25">
                  <c:v>3.1260923588000001E-3</c:v>
                </c:pt>
                <c:pt idx="26">
                  <c:v>2.3817846544E-3</c:v>
                </c:pt>
                <c:pt idx="27">
                  <c:v>1.4514000238E-3</c:v>
                </c:pt>
                <c:pt idx="28">
                  <c:v>7.0709231926000004E-4</c:v>
                </c:pt>
                <c:pt idx="29">
                  <c:v>1.8607692612E-4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44592"/>
        <c:axId val="347444984"/>
      </c:scatterChart>
      <c:valAx>
        <c:axId val="347444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44984"/>
        <c:crosses val="autoZero"/>
        <c:crossBetween val="midCat"/>
      </c:valAx>
      <c:valAx>
        <c:axId val="3474449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28.xml"/><Relationship Id="rId2" Type="http://schemas.openxmlformats.org/officeDocument/2006/relationships/image" Target="../media/image1.png"/><Relationship Id="rId1" Type="http://schemas.openxmlformats.org/officeDocument/2006/relationships/chart" Target="../charts/chart26.xml"/><Relationship Id="rId6" Type="http://schemas.openxmlformats.org/officeDocument/2006/relationships/chart" Target="../charts/chart27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</xdr:rowOff>
    </xdr:from>
    <xdr:to>
      <xdr:col>7</xdr:col>
      <xdr:colOff>304800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62</xdr:row>
      <xdr:rowOff>133350</xdr:rowOff>
    </xdr:from>
    <xdr:to>
      <xdr:col>7</xdr:col>
      <xdr:colOff>304800</xdr:colOff>
      <xdr:row>77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76</xdr:row>
      <xdr:rowOff>161925</xdr:rowOff>
    </xdr:from>
    <xdr:to>
      <xdr:col>9</xdr:col>
      <xdr:colOff>590550</xdr:colOff>
      <xdr:row>91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62</xdr:row>
      <xdr:rowOff>133350</xdr:rowOff>
    </xdr:from>
    <xdr:to>
      <xdr:col>15</xdr:col>
      <xdr:colOff>0</xdr:colOff>
      <xdr:row>77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28575</xdr:colOff>
      <xdr:row>43</xdr:row>
      <xdr:rowOff>61912</xdr:rowOff>
    </xdr:from>
    <xdr:to>
      <xdr:col>21</xdr:col>
      <xdr:colOff>333375</xdr:colOff>
      <xdr:row>57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476250</xdr:colOff>
      <xdr:row>43</xdr:row>
      <xdr:rowOff>71437</xdr:rowOff>
    </xdr:from>
    <xdr:to>
      <xdr:col>29</xdr:col>
      <xdr:colOff>171450</xdr:colOff>
      <xdr:row>57</xdr:row>
      <xdr:rowOff>147637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447675</xdr:colOff>
      <xdr:row>58</xdr:row>
      <xdr:rowOff>157162</xdr:rowOff>
    </xdr:from>
    <xdr:to>
      <xdr:col>29</xdr:col>
      <xdr:colOff>142875</xdr:colOff>
      <xdr:row>73</xdr:row>
      <xdr:rowOff>42862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571500</xdr:colOff>
      <xdr:row>197</xdr:row>
      <xdr:rowOff>100012</xdr:rowOff>
    </xdr:from>
    <xdr:to>
      <xdr:col>9</xdr:col>
      <xdr:colOff>266700</xdr:colOff>
      <xdr:row>211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447675</xdr:colOff>
      <xdr:row>159</xdr:row>
      <xdr:rowOff>166687</xdr:rowOff>
    </xdr:from>
    <xdr:to>
      <xdr:col>9</xdr:col>
      <xdr:colOff>142875</xdr:colOff>
      <xdr:row>174</xdr:row>
      <xdr:rowOff>52387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130</xdr:row>
      <xdr:rowOff>100012</xdr:rowOff>
    </xdr:from>
    <xdr:to>
      <xdr:col>7</xdr:col>
      <xdr:colOff>304800</xdr:colOff>
      <xdr:row>144</xdr:row>
      <xdr:rowOff>176212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0</xdr:rowOff>
    </xdr:from>
    <xdr:to>
      <xdr:col>16</xdr:col>
      <xdr:colOff>381000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47625</xdr:rowOff>
    </xdr:from>
    <xdr:to>
      <xdr:col>12</xdr:col>
      <xdr:colOff>352425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21</xdr:row>
      <xdr:rowOff>9525</xdr:rowOff>
    </xdr:from>
    <xdr:to>
      <xdr:col>12</xdr:col>
      <xdr:colOff>328612</xdr:colOff>
      <xdr:row>35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309562</xdr:colOff>
      <xdr:row>20</xdr:row>
      <xdr:rowOff>171450</xdr:rowOff>
    </xdr:from>
    <xdr:to>
      <xdr:col>20</xdr:col>
      <xdr:colOff>4762</xdr:colOff>
      <xdr:row>35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385762</xdr:colOff>
      <xdr:row>35</xdr:row>
      <xdr:rowOff>142875</xdr:rowOff>
    </xdr:from>
    <xdr:to>
      <xdr:col>13</xdr:col>
      <xdr:colOff>80962</xdr:colOff>
      <xdr:row>50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</xdr:row>
      <xdr:rowOff>104775</xdr:rowOff>
    </xdr:from>
    <xdr:to>
      <xdr:col>7</xdr:col>
      <xdr:colOff>304800</xdr:colOff>
      <xdr:row>71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409575</xdr:colOff>
      <xdr:row>56</xdr:row>
      <xdr:rowOff>57150</xdr:rowOff>
    </xdr:from>
    <xdr:to>
      <xdr:col>19</xdr:col>
      <xdr:colOff>104775</xdr:colOff>
      <xdr:row>70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205740</xdr:colOff>
      <xdr:row>9</xdr:row>
      <xdr:rowOff>57150</xdr:rowOff>
    </xdr:from>
    <xdr:to>
      <xdr:col>37</xdr:col>
      <xdr:colOff>510540</xdr:colOff>
      <xdr:row>24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205740</xdr:colOff>
      <xdr:row>27</xdr:row>
      <xdr:rowOff>179070</xdr:rowOff>
    </xdr:from>
    <xdr:to>
      <xdr:col>37</xdr:col>
      <xdr:colOff>510540</xdr:colOff>
      <xdr:row>42</xdr:row>
      <xdr:rowOff>179070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390525</xdr:colOff>
      <xdr:row>114</xdr:row>
      <xdr:rowOff>138112</xdr:rowOff>
    </xdr:from>
    <xdr:to>
      <xdr:col>11</xdr:col>
      <xdr:colOff>85725</xdr:colOff>
      <xdr:row>129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21</xdr:row>
      <xdr:rowOff>152400</xdr:rowOff>
    </xdr:from>
    <xdr:to>
      <xdr:col>8</xdr:col>
      <xdr:colOff>581025</xdr:colOff>
      <xdr:row>36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6</xdr:row>
      <xdr:rowOff>171450</xdr:rowOff>
    </xdr:from>
    <xdr:to>
      <xdr:col>20</xdr:col>
      <xdr:colOff>314325</xdr:colOff>
      <xdr:row>21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38100</xdr:colOff>
      <xdr:row>10</xdr:row>
      <xdr:rowOff>57150</xdr:rowOff>
    </xdr:from>
    <xdr:to>
      <xdr:col>31</xdr:col>
      <xdr:colOff>342900</xdr:colOff>
      <xdr:row>24</xdr:row>
      <xdr:rowOff>133350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257175</xdr:colOff>
      <xdr:row>22</xdr:row>
      <xdr:rowOff>123825</xdr:rowOff>
    </xdr:from>
    <xdr:to>
      <xdr:col>20</xdr:col>
      <xdr:colOff>295275</xdr:colOff>
      <xdr:row>37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8</xdr:row>
      <xdr:rowOff>7620</xdr:rowOff>
    </xdr:from>
    <xdr:to>
      <xdr:col>16</xdr:col>
      <xdr:colOff>38100</xdr:colOff>
      <xdr:row>26</xdr:row>
      <xdr:rowOff>178620</xdr:rowOff>
    </xdr:to>
    <xdr:grpSp>
      <xdr:nvGrpSpPr>
        <xdr:cNvPr id="9" name="Group 8"/>
        <xdr:cNvGrpSpPr/>
      </xdr:nvGrpSpPr>
      <xdr:grpSpPr>
        <a:xfrm>
          <a:off x="3486150" y="1531620"/>
          <a:ext cx="6305550" cy="3600000"/>
          <a:chOff x="3658333" y="1531620"/>
          <a:chExt cx="6290896" cy="3600000"/>
        </a:xfrm>
      </xdr:grpSpPr>
      <xdr:graphicFrame macro="">
        <xdr:nvGraphicFramePr>
          <xdr:cNvPr id="4" name="Chart 3"/>
          <xdr:cNvGraphicFramePr/>
        </xdr:nvGraphicFramePr>
        <xdr:xfrm>
          <a:off x="3658333" y="1531620"/>
          <a:ext cx="6290896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223488" y="2241306"/>
            <a:ext cx="718535" cy="720000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110779" y="2577612"/>
            <a:ext cx="1077069" cy="1080000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389326" y="2769577"/>
            <a:ext cx="1440000" cy="1440000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718538" y="2110154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87</xdr:row>
      <xdr:rowOff>9525</xdr:rowOff>
    </xdr:from>
    <xdr:to>
      <xdr:col>7</xdr:col>
      <xdr:colOff>304800</xdr:colOff>
      <xdr:row>101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57150</xdr:colOff>
      <xdr:row>109</xdr:row>
      <xdr:rowOff>95250</xdr:rowOff>
    </xdr:from>
    <xdr:to>
      <xdr:col>11</xdr:col>
      <xdr:colOff>361950</xdr:colOff>
      <xdr:row>123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anshen%20Huang\Documents\PRM\PAR\PAR%20ANN\x64\Release\Berea_300-400\Berea%20model%20vs%20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2">
          <cell r="B32">
            <v>1</v>
          </cell>
          <cell r="C32">
            <v>0</v>
          </cell>
          <cell r="D32">
            <v>1</v>
          </cell>
          <cell r="E32">
            <v>0</v>
          </cell>
          <cell r="K32">
            <v>1</v>
          </cell>
          <cell r="L32">
            <v>0</v>
          </cell>
          <cell r="M32">
            <v>1</v>
          </cell>
          <cell r="N32">
            <v>0</v>
          </cell>
        </row>
        <row r="33">
          <cell r="B33">
            <v>0.97970999999999997</v>
          </cell>
          <cell r="C33">
            <v>2046.759</v>
          </cell>
          <cell r="D33">
            <v>0.84743930000000001</v>
          </cell>
          <cell r="E33">
            <v>0</v>
          </cell>
          <cell r="K33">
            <v>0.97810299999999994</v>
          </cell>
          <cell r="L33">
            <v>1594.32</v>
          </cell>
          <cell r="M33">
            <v>0.87709610000000005</v>
          </cell>
          <cell r="N33">
            <v>0</v>
          </cell>
        </row>
        <row r="34">
          <cell r="B34">
            <v>0.95863900000000002</v>
          </cell>
          <cell r="C34">
            <v>2184.8220000000001</v>
          </cell>
          <cell r="D34">
            <v>0.68236280000000005</v>
          </cell>
          <cell r="E34">
            <v>0</v>
          </cell>
          <cell r="K34">
            <v>0.95636900000000002</v>
          </cell>
          <cell r="L34">
            <v>1730.84</v>
          </cell>
          <cell r="M34">
            <v>0.75399720000000003</v>
          </cell>
          <cell r="N34">
            <v>0</v>
          </cell>
        </row>
        <row r="35">
          <cell r="B35">
            <v>0.93789199999999995</v>
          </cell>
          <cell r="C35">
            <v>2345.5700000000002</v>
          </cell>
          <cell r="D35">
            <v>0.58752090000000001</v>
          </cell>
          <cell r="E35">
            <v>0</v>
          </cell>
          <cell r="K35">
            <v>0.93569899999999995</v>
          </cell>
          <cell r="L35">
            <v>1759.7170000000001</v>
          </cell>
          <cell r="M35">
            <v>0.64169540000000003</v>
          </cell>
          <cell r="N35">
            <v>0</v>
          </cell>
        </row>
        <row r="36">
          <cell r="B36">
            <v>0.916439</v>
          </cell>
          <cell r="C36">
            <v>2422.799</v>
          </cell>
          <cell r="D36">
            <v>0.52791120000000002</v>
          </cell>
          <cell r="E36">
            <v>0</v>
          </cell>
          <cell r="K36">
            <v>0.91459699999999999</v>
          </cell>
          <cell r="L36">
            <v>1869.684</v>
          </cell>
          <cell r="M36">
            <v>0.53460600000000003</v>
          </cell>
          <cell r="N36">
            <v>0</v>
          </cell>
        </row>
        <row r="37">
          <cell r="B37">
            <v>0.89499899999999999</v>
          </cell>
          <cell r="C37">
            <v>2440.165</v>
          </cell>
          <cell r="D37">
            <v>0.49212309999999998</v>
          </cell>
          <cell r="E37">
            <v>0</v>
          </cell>
          <cell r="K37">
            <v>0.89293400000000001</v>
          </cell>
          <cell r="L37">
            <v>1884.3230000000001</v>
          </cell>
          <cell r="M37">
            <v>0.49765209999999999</v>
          </cell>
          <cell r="N37">
            <v>0</v>
          </cell>
        </row>
        <row r="38">
          <cell r="B38">
            <v>0.87449399999999999</v>
          </cell>
          <cell r="C38">
            <v>2440.165</v>
          </cell>
          <cell r="D38">
            <v>0.45121099999999997</v>
          </cell>
          <cell r="E38">
            <v>0</v>
          </cell>
          <cell r="K38">
            <v>0.87212000000000001</v>
          </cell>
          <cell r="L38">
            <v>1884.3230000000001</v>
          </cell>
          <cell r="M38">
            <v>0.44994440000000002</v>
          </cell>
          <cell r="N38">
            <v>0</v>
          </cell>
        </row>
        <row r="39">
          <cell r="B39">
            <v>0.854217</v>
          </cell>
          <cell r="C39">
            <v>2458.136</v>
          </cell>
          <cell r="D39">
            <v>0.42311890000000002</v>
          </cell>
          <cell r="E39">
            <v>0</v>
          </cell>
          <cell r="K39">
            <v>0.851885</v>
          </cell>
          <cell r="L39">
            <v>1884.3230000000001</v>
          </cell>
          <cell r="M39">
            <v>0.39563189999999998</v>
          </cell>
          <cell r="N39">
            <v>0</v>
          </cell>
        </row>
        <row r="40">
          <cell r="B40">
            <v>0.83357300000000001</v>
          </cell>
          <cell r="C40">
            <v>2485.2910000000002</v>
          </cell>
          <cell r="D40">
            <v>0.38097809999999999</v>
          </cell>
          <cell r="E40">
            <v>3.6839440000000001E-2</v>
          </cell>
          <cell r="K40">
            <v>0.83167400000000002</v>
          </cell>
          <cell r="L40">
            <v>1894.0070000000001</v>
          </cell>
          <cell r="M40">
            <v>0.29087360000000001</v>
          </cell>
          <cell r="N40">
            <v>0</v>
          </cell>
        </row>
        <row r="41">
          <cell r="B41">
            <v>0.81350100000000003</v>
          </cell>
          <cell r="C41">
            <v>2509.1419999999998</v>
          </cell>
          <cell r="D41">
            <v>0.35946660000000002</v>
          </cell>
          <cell r="E41">
            <v>4.3488060000000002E-2</v>
          </cell>
          <cell r="K41">
            <v>0.81108100000000005</v>
          </cell>
          <cell r="L41">
            <v>1894.0070000000001</v>
          </cell>
          <cell r="M41">
            <v>0.26696130000000001</v>
          </cell>
          <cell r="N41">
            <v>0</v>
          </cell>
        </row>
        <row r="42">
          <cell r="B42">
            <v>0.79341899999999999</v>
          </cell>
          <cell r="C42">
            <v>2543.134</v>
          </cell>
          <cell r="D42">
            <v>0.33375529999999998</v>
          </cell>
          <cell r="E42">
            <v>4.4197590000000002E-2</v>
          </cell>
          <cell r="K42">
            <v>0.78964999999999996</v>
          </cell>
          <cell r="L42">
            <v>1973.1579999999999</v>
          </cell>
          <cell r="M42">
            <v>0.23365949999999999</v>
          </cell>
          <cell r="N42">
            <v>0</v>
          </cell>
        </row>
        <row r="43">
          <cell r="B43">
            <v>0.77299600000000002</v>
          </cell>
          <cell r="C43">
            <v>2562.9079999999999</v>
          </cell>
          <cell r="D43">
            <v>0.28701729999999998</v>
          </cell>
          <cell r="E43">
            <v>5.9329E-2</v>
          </cell>
          <cell r="K43">
            <v>0.76946800000000004</v>
          </cell>
          <cell r="L43">
            <v>2002.972</v>
          </cell>
          <cell r="M43">
            <v>0.1361174</v>
          </cell>
          <cell r="N43">
            <v>0</v>
          </cell>
        </row>
        <row r="44">
          <cell r="B44">
            <v>0.75198699999999996</v>
          </cell>
          <cell r="C44">
            <v>2562.9079999999999</v>
          </cell>
          <cell r="D44">
            <v>0.2427956</v>
          </cell>
          <cell r="E44">
            <v>5.9329E-2</v>
          </cell>
          <cell r="K44">
            <v>0.749224</v>
          </cell>
          <cell r="L44">
            <v>2011.3910000000001</v>
          </cell>
          <cell r="M44">
            <v>0.12901560000000001</v>
          </cell>
          <cell r="N44">
            <v>3.4967650000000003E-2</v>
          </cell>
        </row>
        <row r="45">
          <cell r="B45">
            <v>0.73167499999999996</v>
          </cell>
          <cell r="C45">
            <v>2562.9079999999999</v>
          </cell>
          <cell r="D45">
            <v>0.22752610000000001</v>
          </cell>
          <cell r="E45">
            <v>5.9329E-2</v>
          </cell>
          <cell r="K45">
            <v>0.72817699999999996</v>
          </cell>
          <cell r="L45">
            <v>2011.3910000000001</v>
          </cell>
          <cell r="M45">
            <v>0.1271562</v>
          </cell>
          <cell r="N45">
            <v>3.5560689999999999E-2</v>
          </cell>
        </row>
        <row r="46">
          <cell r="B46">
            <v>0.71151900000000001</v>
          </cell>
          <cell r="C46">
            <v>2588.1460000000002</v>
          </cell>
          <cell r="D46">
            <v>0.1653946</v>
          </cell>
          <cell r="E46">
            <v>5.9482019999999997E-2</v>
          </cell>
          <cell r="K46">
            <v>0.70668799999999998</v>
          </cell>
          <cell r="L46">
            <v>2059.567</v>
          </cell>
          <cell r="M46">
            <v>0.10933619999999999</v>
          </cell>
          <cell r="N46">
            <v>4.1959839999999998E-2</v>
          </cell>
        </row>
        <row r="47">
          <cell r="B47">
            <v>0.69126200000000004</v>
          </cell>
          <cell r="C47">
            <v>2620.0830000000001</v>
          </cell>
          <cell r="D47">
            <v>0.1506073</v>
          </cell>
          <cell r="E47">
            <v>8.2328230000000002E-2</v>
          </cell>
          <cell r="K47">
            <v>0.68547800000000003</v>
          </cell>
          <cell r="L47">
            <v>2063.1210000000001</v>
          </cell>
          <cell r="M47">
            <v>9.0892429999999996E-2</v>
          </cell>
          <cell r="N47">
            <v>4.3003970000000002E-2</v>
          </cell>
        </row>
        <row r="48">
          <cell r="B48">
            <v>0.67065399999999997</v>
          </cell>
          <cell r="C48">
            <v>2631.0740000000001</v>
          </cell>
          <cell r="D48">
            <v>0.12879769999999999</v>
          </cell>
          <cell r="E48">
            <v>8.4343080000000001E-2</v>
          </cell>
          <cell r="K48">
            <v>0.66479200000000005</v>
          </cell>
          <cell r="L48">
            <v>2063.1210000000001</v>
          </cell>
          <cell r="M48">
            <v>8.8161210000000004E-2</v>
          </cell>
          <cell r="N48">
            <v>4.3007730000000001E-2</v>
          </cell>
        </row>
        <row r="49">
          <cell r="B49">
            <v>0.65038300000000004</v>
          </cell>
          <cell r="C49">
            <v>2632.3130000000001</v>
          </cell>
          <cell r="D49">
            <v>8.3798410000000004E-2</v>
          </cell>
          <cell r="E49">
            <v>8.4413340000000003E-2</v>
          </cell>
          <cell r="K49">
            <v>0.641316</v>
          </cell>
          <cell r="L49">
            <v>2063.1210000000001</v>
          </cell>
          <cell r="M49">
            <v>8.3673590000000006E-2</v>
          </cell>
          <cell r="N49">
            <v>4.3007940000000001E-2</v>
          </cell>
        </row>
        <row r="50">
          <cell r="B50">
            <v>0.629884</v>
          </cell>
          <cell r="C50">
            <v>2675.6439999999998</v>
          </cell>
          <cell r="D50">
            <v>6.7553420000000003E-2</v>
          </cell>
          <cell r="E50">
            <v>9.1307470000000002E-2</v>
          </cell>
          <cell r="K50">
            <v>0.621085</v>
          </cell>
          <cell r="L50">
            <v>2063.1210000000001</v>
          </cell>
          <cell r="M50">
            <v>7.1835860000000001E-2</v>
          </cell>
          <cell r="N50">
            <v>4.3007940000000001E-2</v>
          </cell>
        </row>
        <row r="51">
          <cell r="B51">
            <v>0.60972599999999999</v>
          </cell>
          <cell r="C51">
            <v>2724.0619999999999</v>
          </cell>
          <cell r="D51">
            <v>5.4874489999999998E-2</v>
          </cell>
          <cell r="E51">
            <v>0.12803700000000001</v>
          </cell>
          <cell r="K51">
            <v>0.60059700000000005</v>
          </cell>
          <cell r="L51">
            <v>2063.1210000000001</v>
          </cell>
          <cell r="M51">
            <v>6.2475179999999998E-2</v>
          </cell>
          <cell r="N51">
            <v>4.3007940000000001E-2</v>
          </cell>
        </row>
        <row r="52">
          <cell r="B52">
            <v>0.58842099999999997</v>
          </cell>
          <cell r="C52">
            <v>2737.6480000000001</v>
          </cell>
          <cell r="D52">
            <v>4.330987E-2</v>
          </cell>
          <cell r="E52">
            <v>0.14700869999999999</v>
          </cell>
          <cell r="K52">
            <v>0.57990399999999998</v>
          </cell>
          <cell r="L52">
            <v>2063.1210000000001</v>
          </cell>
          <cell r="M52">
            <v>5.6546890000000002E-2</v>
          </cell>
          <cell r="N52">
            <v>4.3007940000000001E-2</v>
          </cell>
        </row>
        <row r="53">
          <cell r="B53">
            <v>0.56819600000000003</v>
          </cell>
          <cell r="C53">
            <v>2803.9589999999998</v>
          </cell>
          <cell r="D53">
            <v>3.649372E-2</v>
          </cell>
          <cell r="E53">
            <v>0.16874449999999999</v>
          </cell>
          <cell r="K53">
            <v>0.559388</v>
          </cell>
          <cell r="L53">
            <v>2067.2130000000002</v>
          </cell>
          <cell r="M53">
            <v>5.1353660000000002E-2</v>
          </cell>
          <cell r="N53">
            <v>4.3141199999999998E-2</v>
          </cell>
        </row>
        <row r="54">
          <cell r="B54">
            <v>0.54749700000000001</v>
          </cell>
          <cell r="C54">
            <v>2848.4470000000001</v>
          </cell>
          <cell r="D54">
            <v>3.2000500000000001E-2</v>
          </cell>
          <cell r="E54">
            <v>0.1790892</v>
          </cell>
          <cell r="K54">
            <v>0.53929499999999997</v>
          </cell>
          <cell r="L54">
            <v>2067.2130000000002</v>
          </cell>
          <cell r="M54">
            <v>4.8425559999999999E-2</v>
          </cell>
          <cell r="N54">
            <v>4.3141199999999998E-2</v>
          </cell>
        </row>
        <row r="55">
          <cell r="B55">
            <v>0.52743399999999996</v>
          </cell>
          <cell r="C55">
            <v>2874.674</v>
          </cell>
          <cell r="D55">
            <v>2.7324290000000001E-2</v>
          </cell>
          <cell r="E55">
            <v>0.2144779</v>
          </cell>
          <cell r="K55">
            <v>0.518154</v>
          </cell>
          <cell r="L55">
            <v>2078.835</v>
          </cell>
          <cell r="M55">
            <v>3.9632019999999997E-2</v>
          </cell>
          <cell r="N55">
            <v>4.3594040000000001E-2</v>
          </cell>
        </row>
        <row r="56">
          <cell r="B56">
            <v>0.50691900000000001</v>
          </cell>
          <cell r="C56">
            <v>2951.2249999999999</v>
          </cell>
          <cell r="D56">
            <v>2.13431E-2</v>
          </cell>
          <cell r="E56">
            <v>0.24847330000000001</v>
          </cell>
          <cell r="K56">
            <v>0.49773800000000001</v>
          </cell>
          <cell r="L56">
            <v>2110.6379999999999</v>
          </cell>
          <cell r="M56">
            <v>3.1995059999999999E-2</v>
          </cell>
          <cell r="N56">
            <v>6.977767E-2</v>
          </cell>
        </row>
        <row r="57">
          <cell r="B57">
            <v>0.48597400000000002</v>
          </cell>
          <cell r="C57">
            <v>3019.759</v>
          </cell>
          <cell r="D57">
            <v>1.8584099999999999E-2</v>
          </cell>
          <cell r="E57">
            <v>0.27192650000000002</v>
          </cell>
          <cell r="K57">
            <v>0.47752</v>
          </cell>
          <cell r="L57">
            <v>2151.1089999999999</v>
          </cell>
          <cell r="M57">
            <v>2.7673509999999998E-2</v>
          </cell>
          <cell r="N57">
            <v>0.1593533</v>
          </cell>
        </row>
        <row r="58">
          <cell r="B58">
            <v>0.465922</v>
          </cell>
          <cell r="C58">
            <v>3048.58</v>
          </cell>
          <cell r="D58">
            <v>1.4969649999999999E-2</v>
          </cell>
          <cell r="E58">
            <v>0.28899330000000001</v>
          </cell>
          <cell r="K58">
            <v>0.45653300000000002</v>
          </cell>
          <cell r="L58">
            <v>2159.1880000000001</v>
          </cell>
          <cell r="M58">
            <v>2.0511129999999999E-2</v>
          </cell>
          <cell r="N58">
            <v>0.16332060000000001</v>
          </cell>
        </row>
        <row r="59">
          <cell r="B59">
            <v>0.44575199999999998</v>
          </cell>
          <cell r="C59">
            <v>3075.3069999999998</v>
          </cell>
          <cell r="D59">
            <v>1.2281200000000001E-2</v>
          </cell>
          <cell r="E59">
            <v>0.31846600000000003</v>
          </cell>
          <cell r="K59">
            <v>0.436002</v>
          </cell>
          <cell r="L59">
            <v>2208.5920000000001</v>
          </cell>
          <cell r="M59">
            <v>1.6934950000000001E-2</v>
          </cell>
          <cell r="N59">
            <v>0.19348689999999999</v>
          </cell>
        </row>
        <row r="60">
          <cell r="B60">
            <v>0.425622</v>
          </cell>
          <cell r="C60">
            <v>3155.2730000000001</v>
          </cell>
          <cell r="D60">
            <v>9.8036200000000007E-3</v>
          </cell>
          <cell r="E60">
            <v>0.33584779999999997</v>
          </cell>
          <cell r="K60">
            <v>0.41568500000000003</v>
          </cell>
          <cell r="L60">
            <v>2252.8589999999999</v>
          </cell>
          <cell r="M60">
            <v>1.44353E-2</v>
          </cell>
          <cell r="N60">
            <v>0.22530249999999999</v>
          </cell>
        </row>
        <row r="61">
          <cell r="B61">
            <v>0.40515899999999999</v>
          </cell>
          <cell r="C61">
            <v>3201.3719999999998</v>
          </cell>
          <cell r="D61">
            <v>8.202071E-3</v>
          </cell>
          <cell r="E61">
            <v>0.34656579999999998</v>
          </cell>
          <cell r="K61">
            <v>0.39465299999999998</v>
          </cell>
          <cell r="L61">
            <v>2291.1860000000001</v>
          </cell>
          <cell r="M61">
            <v>1.231793E-2</v>
          </cell>
          <cell r="N61">
            <v>0.23550950000000001</v>
          </cell>
        </row>
        <row r="62">
          <cell r="B62">
            <v>0.384629</v>
          </cell>
          <cell r="C62">
            <v>3270.02</v>
          </cell>
          <cell r="D62">
            <v>6.4573809999999999E-3</v>
          </cell>
          <cell r="E62">
            <v>0.38837090000000002</v>
          </cell>
          <cell r="K62">
            <v>0.37419999999999998</v>
          </cell>
          <cell r="L62">
            <v>2351.7570000000001</v>
          </cell>
          <cell r="M62">
            <v>1.023399E-2</v>
          </cell>
          <cell r="N62">
            <v>0.33818320000000002</v>
          </cell>
        </row>
        <row r="63">
          <cell r="B63">
            <v>0.36430299999999999</v>
          </cell>
          <cell r="C63">
            <v>3315.5369999999998</v>
          </cell>
          <cell r="D63">
            <v>5.5262890000000002E-3</v>
          </cell>
          <cell r="E63">
            <v>0.3980765</v>
          </cell>
          <cell r="K63">
            <v>0.35409200000000002</v>
          </cell>
          <cell r="L63">
            <v>2418.7159999999999</v>
          </cell>
          <cell r="M63">
            <v>8.5349740000000007E-3</v>
          </cell>
          <cell r="N63">
            <v>0.41341099999999997</v>
          </cell>
        </row>
        <row r="64">
          <cell r="B64">
            <v>0.34392600000000001</v>
          </cell>
          <cell r="C64">
            <v>3416.203</v>
          </cell>
          <cell r="D64">
            <v>4.4551349999999998E-3</v>
          </cell>
          <cell r="E64">
            <v>0.44318639999999998</v>
          </cell>
          <cell r="K64">
            <v>0.33391700000000002</v>
          </cell>
          <cell r="L64">
            <v>2477.2049999999999</v>
          </cell>
          <cell r="M64">
            <v>7.3636709999999996E-3</v>
          </cell>
          <cell r="N64">
            <v>0.44463130000000001</v>
          </cell>
        </row>
        <row r="65">
          <cell r="B65">
            <v>0.32392300000000002</v>
          </cell>
          <cell r="C65">
            <v>3518.866</v>
          </cell>
          <cell r="D65">
            <v>3.470969E-3</v>
          </cell>
          <cell r="E65">
            <v>0.48039850000000001</v>
          </cell>
          <cell r="K65">
            <v>0.31341000000000002</v>
          </cell>
          <cell r="L65">
            <v>2532.9659999999999</v>
          </cell>
          <cell r="M65">
            <v>5.6798660000000004E-3</v>
          </cell>
          <cell r="N65">
            <v>0.48156700000000002</v>
          </cell>
        </row>
        <row r="66">
          <cell r="B66">
            <v>0.30383599999999999</v>
          </cell>
          <cell r="C66">
            <v>3589.0709999999999</v>
          </cell>
          <cell r="D66">
            <v>2.7152840000000001E-3</v>
          </cell>
          <cell r="E66">
            <v>0.52306129999999995</v>
          </cell>
          <cell r="K66">
            <v>0.29270200000000002</v>
          </cell>
          <cell r="L66">
            <v>2619.67</v>
          </cell>
          <cell r="M66">
            <v>4.5675730000000001E-3</v>
          </cell>
          <cell r="N66">
            <v>0.53944599999999998</v>
          </cell>
        </row>
        <row r="67">
          <cell r="B67">
            <v>0.28310999999999997</v>
          </cell>
          <cell r="C67">
            <v>3679.1959999999999</v>
          </cell>
          <cell r="D67">
            <v>2.1812749999999999E-3</v>
          </cell>
          <cell r="E67">
            <v>0.55483059999999995</v>
          </cell>
          <cell r="K67">
            <v>0.27224599999999999</v>
          </cell>
          <cell r="L67">
            <v>2677.2310000000002</v>
          </cell>
          <cell r="M67">
            <v>3.7322710000000001E-3</v>
          </cell>
          <cell r="N67">
            <v>0.56659130000000002</v>
          </cell>
        </row>
        <row r="68">
          <cell r="B68">
            <v>0.26246900000000001</v>
          </cell>
          <cell r="C68">
            <v>3806.1489999999999</v>
          </cell>
          <cell r="D68">
            <v>1.74837E-3</v>
          </cell>
          <cell r="E68">
            <v>0.59990790000000005</v>
          </cell>
          <cell r="K68">
            <v>0.251135</v>
          </cell>
          <cell r="L68">
            <v>2758.8690000000001</v>
          </cell>
          <cell r="M68">
            <v>2.9441110000000001E-3</v>
          </cell>
          <cell r="N68">
            <v>0.61821420000000005</v>
          </cell>
        </row>
        <row r="69">
          <cell r="B69">
            <v>0.242149</v>
          </cell>
          <cell r="C69">
            <v>3957.6860000000001</v>
          </cell>
          <cell r="D69">
            <v>1.427513E-3</v>
          </cell>
          <cell r="E69">
            <v>0.64243220000000001</v>
          </cell>
          <cell r="K69">
            <v>0.230212</v>
          </cell>
          <cell r="L69">
            <v>2876.326</v>
          </cell>
          <cell r="M69">
            <v>2.3434269999999999E-3</v>
          </cell>
          <cell r="N69">
            <v>0.66233070000000005</v>
          </cell>
        </row>
        <row r="70">
          <cell r="B70">
            <v>0.221999</v>
          </cell>
          <cell r="C70">
            <v>4088.857</v>
          </cell>
          <cell r="D70">
            <v>1.1475050000000001E-3</v>
          </cell>
          <cell r="E70">
            <v>0.67822269999999996</v>
          </cell>
          <cell r="K70">
            <v>0.21009700000000001</v>
          </cell>
          <cell r="L70">
            <v>3018.2289999999998</v>
          </cell>
          <cell r="M70">
            <v>1.861541E-3</v>
          </cell>
          <cell r="N70">
            <v>0.70159380000000005</v>
          </cell>
        </row>
        <row r="71">
          <cell r="B71">
            <v>0.20199500000000001</v>
          </cell>
          <cell r="C71">
            <v>4233.0969999999998</v>
          </cell>
          <cell r="D71">
            <v>9.3360389999999995E-4</v>
          </cell>
          <cell r="E71">
            <v>0.72281879999999998</v>
          </cell>
          <cell r="K71">
            <v>0.18859200000000001</v>
          </cell>
          <cell r="L71">
            <v>3157.8409999999999</v>
          </cell>
          <cell r="M71">
            <v>1.430672E-3</v>
          </cell>
          <cell r="N71">
            <v>0.73951860000000003</v>
          </cell>
        </row>
        <row r="72">
          <cell r="B72">
            <v>0.18179100000000001</v>
          </cell>
          <cell r="C72">
            <v>4399.7449999999999</v>
          </cell>
          <cell r="D72">
            <v>7.5577979999999999E-4</v>
          </cell>
          <cell r="E72">
            <v>0.75836079999999995</v>
          </cell>
          <cell r="K72">
            <v>0.16794000000000001</v>
          </cell>
          <cell r="L72">
            <v>3326.1</v>
          </cell>
          <cell r="M72">
            <v>1.116005E-3</v>
          </cell>
          <cell r="N72">
            <v>0.77700309999999995</v>
          </cell>
        </row>
        <row r="73">
          <cell r="B73">
            <v>0.160612</v>
          </cell>
          <cell r="C73">
            <v>4595.4840000000004</v>
          </cell>
          <cell r="D73">
            <v>6.0525810000000005E-4</v>
          </cell>
          <cell r="E73">
            <v>0.79644539999999997</v>
          </cell>
          <cell r="K73">
            <v>0.14737700000000001</v>
          </cell>
          <cell r="L73">
            <v>3548.8330000000001</v>
          </cell>
          <cell r="M73">
            <v>8.4164890000000005E-4</v>
          </cell>
          <cell r="N73">
            <v>0.81344959999999999</v>
          </cell>
        </row>
        <row r="74">
          <cell r="B74">
            <v>0.14060500000000001</v>
          </cell>
          <cell r="C74">
            <v>4793.2969999999996</v>
          </cell>
          <cell r="D74">
            <v>4.9137330000000002E-4</v>
          </cell>
          <cell r="E74">
            <v>0.82430870000000001</v>
          </cell>
          <cell r="K74">
            <v>0.126975</v>
          </cell>
          <cell r="L74">
            <v>3743.5430000000001</v>
          </cell>
          <cell r="M74">
            <v>6.4689930000000004E-4</v>
          </cell>
          <cell r="N74">
            <v>0.8505374</v>
          </cell>
        </row>
        <row r="75">
          <cell r="B75">
            <v>0.12027500000000001</v>
          </cell>
          <cell r="C75">
            <v>5038.915</v>
          </cell>
          <cell r="D75">
            <v>3.763959E-4</v>
          </cell>
          <cell r="E75">
            <v>0.8582668</v>
          </cell>
          <cell r="K75">
            <v>0.105946</v>
          </cell>
          <cell r="L75">
            <v>4043.3589999999999</v>
          </cell>
          <cell r="M75">
            <v>4.5967799999999999E-4</v>
          </cell>
          <cell r="N75">
            <v>0.87774269999999999</v>
          </cell>
        </row>
        <row r="76">
          <cell r="B76">
            <v>0.10005799999999999</v>
          </cell>
          <cell r="C76">
            <v>5285.134</v>
          </cell>
          <cell r="D76">
            <v>2.9910160000000001E-4</v>
          </cell>
          <cell r="E76">
            <v>0.88190230000000003</v>
          </cell>
          <cell r="K76">
            <v>8.5725999999999997E-2</v>
          </cell>
          <cell r="L76">
            <v>4377.8419999999996</v>
          </cell>
          <cell r="M76">
            <v>3.2563980000000002E-4</v>
          </cell>
          <cell r="N76">
            <v>0.90586560000000005</v>
          </cell>
        </row>
        <row r="77">
          <cell r="B77">
            <v>7.9998E-2</v>
          </cell>
          <cell r="C77">
            <v>5591.723</v>
          </cell>
          <cell r="D77">
            <v>2.2976600000000001E-4</v>
          </cell>
          <cell r="E77">
            <v>0.90529269999999995</v>
          </cell>
          <cell r="K77">
            <v>6.5171999999999994E-2</v>
          </cell>
          <cell r="L77">
            <v>4810.0439999999999</v>
          </cell>
          <cell r="M77">
            <v>2.1445599999999999E-4</v>
          </cell>
          <cell r="N77">
            <v>0.93409900000000001</v>
          </cell>
        </row>
        <row r="78">
          <cell r="B78">
            <v>5.9783999999999997E-2</v>
          </cell>
          <cell r="C78">
            <v>6059.1540000000005</v>
          </cell>
          <cell r="D78">
            <v>1.6088410000000001E-4</v>
          </cell>
          <cell r="E78">
            <v>0.93112989999999995</v>
          </cell>
          <cell r="K78">
            <v>4.4998000000000003E-2</v>
          </cell>
          <cell r="L78">
            <v>5426.7330000000002</v>
          </cell>
          <cell r="M78">
            <v>1.2730780000000001E-4</v>
          </cell>
          <cell r="N78">
            <v>0.95562910000000001</v>
          </cell>
        </row>
        <row r="79">
          <cell r="B79">
            <v>3.9551999999999997E-2</v>
          </cell>
          <cell r="C79">
            <v>6827.866</v>
          </cell>
          <cell r="D79">
            <v>9.5905270000000003E-5</v>
          </cell>
          <cell r="E79">
            <v>0.95251730000000001</v>
          </cell>
          <cell r="K79">
            <v>2.4695999999999999E-2</v>
          </cell>
          <cell r="L79">
            <v>6748.1750000000002</v>
          </cell>
          <cell r="M79">
            <v>5.2174430000000002E-5</v>
          </cell>
          <cell r="N79">
            <v>0.97335959999999999</v>
          </cell>
        </row>
        <row r="80">
          <cell r="B80">
            <v>1.9515999999999999E-2</v>
          </cell>
          <cell r="C80">
            <v>8569.73</v>
          </cell>
          <cell r="D80">
            <v>3.67164E-5</v>
          </cell>
          <cell r="E80">
            <v>0.97878399999999999</v>
          </cell>
          <cell r="K80">
            <v>8.0309999999999999E-3</v>
          </cell>
          <cell r="L80">
            <v>10933.2</v>
          </cell>
          <cell r="M80">
            <v>7.3849960000000003E-6</v>
          </cell>
          <cell r="N80">
            <v>0.99183129999999997</v>
          </cell>
        </row>
        <row r="81">
          <cell r="B81">
            <v>1.1114000000000001E-2</v>
          </cell>
          <cell r="C81">
            <v>11224.39</v>
          </cell>
          <cell r="D81">
            <v>1.2431130000000001E-5</v>
          </cell>
          <cell r="E81">
            <v>0.98792599999999997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G6" sqref="G6"/>
    </sheetView>
  </sheetViews>
  <sheetFormatPr defaultRowHeight="15" x14ac:dyDescent="0.25"/>
  <sheetData>
    <row r="1" spans="1:12" x14ac:dyDescent="0.25">
      <c r="B1" t="s">
        <v>84</v>
      </c>
      <c r="C1" t="s">
        <v>85</v>
      </c>
      <c r="E1" t="s">
        <v>36</v>
      </c>
    </row>
    <row r="2" spans="1:12" x14ac:dyDescent="0.25">
      <c r="A2" t="s">
        <v>83</v>
      </c>
      <c r="E2">
        <f>(29331)/(256*256)</f>
        <v>0.4475555419921875</v>
      </c>
    </row>
    <row r="3" spans="1:12" x14ac:dyDescent="0.25">
      <c r="A3" t="s">
        <v>35</v>
      </c>
    </row>
    <row r="4" spans="1:12" x14ac:dyDescent="0.25">
      <c r="A4" t="s">
        <v>45</v>
      </c>
      <c r="B4">
        <v>36</v>
      </c>
      <c r="C4">
        <v>225</v>
      </c>
      <c r="D4">
        <v>6812641</v>
      </c>
      <c r="E4">
        <f>D4/(256^3)</f>
        <v>0.40606504678726196</v>
      </c>
    </row>
    <row r="5" spans="1:12" x14ac:dyDescent="0.25">
      <c r="A5" t="s">
        <v>86</v>
      </c>
      <c r="B5">
        <f>(B4+C4)/2</f>
        <v>130.5</v>
      </c>
      <c r="C5">
        <f>B5+1</f>
        <v>131.5</v>
      </c>
      <c r="D5">
        <v>7118489</v>
      </c>
      <c r="E5" s="3">
        <f>D5/(256^3)</f>
        <v>0.42429500818252563</v>
      </c>
      <c r="G5">
        <f>(E2-E5)/E2</f>
        <v>5.1972395886604614E-2</v>
      </c>
    </row>
    <row r="7" spans="1:12" x14ac:dyDescent="0.25">
      <c r="L7">
        <f>7170/256/256</f>
        <v>0.109405517578125</v>
      </c>
    </row>
    <row r="8" spans="1:12" x14ac:dyDescent="0.25">
      <c r="A8" t="s">
        <v>91</v>
      </c>
      <c r="L8">
        <f>1654789/(256^3)</f>
        <v>9.8633110523223877E-2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7"/>
  <sheetViews>
    <sheetView topLeftCell="M16" workbookViewId="0">
      <selection activeCell="V33" sqref="V33"/>
    </sheetView>
  </sheetViews>
  <sheetFormatPr defaultRowHeight="15" x14ac:dyDescent="0.25"/>
  <cols>
    <col min="13" max="13" width="13.5703125" customWidth="1"/>
    <col min="18" max="18" width="13.140625" customWidth="1"/>
  </cols>
  <sheetData>
    <row r="1" spans="1:36" x14ac:dyDescent="0.25">
      <c r="B1" t="s">
        <v>84</v>
      </c>
      <c r="C1" t="s">
        <v>85</v>
      </c>
      <c r="E1" t="s">
        <v>36</v>
      </c>
      <c r="M1" t="s">
        <v>222</v>
      </c>
      <c r="P1" t="s">
        <v>100</v>
      </c>
      <c r="R1" t="s">
        <v>251</v>
      </c>
      <c r="X1" s="10" t="s">
        <v>252</v>
      </c>
      <c r="Y1" s="10"/>
      <c r="Z1" s="10"/>
      <c r="AA1" s="10"/>
      <c r="AB1" s="10"/>
      <c r="AC1" s="10" t="s">
        <v>253</v>
      </c>
      <c r="AD1" s="10"/>
      <c r="AE1" s="10"/>
      <c r="AF1" s="10"/>
      <c r="AG1" s="10"/>
      <c r="AH1" s="10" t="s">
        <v>254</v>
      </c>
      <c r="AI1" s="10"/>
      <c r="AJ1" s="10"/>
    </row>
    <row r="2" spans="1:36" x14ac:dyDescent="0.25">
      <c r="A2" t="s">
        <v>83</v>
      </c>
      <c r="E2">
        <f>(14304+12005+12656)/(256*256*3)</f>
        <v>0.19818623860677084</v>
      </c>
      <c r="M2" t="s">
        <v>223</v>
      </c>
      <c r="P2">
        <v>3615</v>
      </c>
      <c r="R2">
        <v>1406</v>
      </c>
      <c r="X2" s="8" t="s">
        <v>255</v>
      </c>
      <c r="Y2" s="8"/>
      <c r="Z2" s="8"/>
      <c r="AA2" s="8"/>
      <c r="AB2" s="8"/>
      <c r="AC2" s="8" t="s">
        <v>255</v>
      </c>
      <c r="AD2" s="8"/>
      <c r="AE2" s="8"/>
      <c r="AF2" s="8"/>
      <c r="AG2" s="8"/>
      <c r="AH2" s="8" t="s">
        <v>255</v>
      </c>
      <c r="AI2" s="8"/>
      <c r="AJ2" s="8"/>
    </row>
    <row r="3" spans="1:36" x14ac:dyDescent="0.25">
      <c r="A3" t="s">
        <v>35</v>
      </c>
      <c r="D3">
        <v>3434262</v>
      </c>
      <c r="E3">
        <f>D3/(256^3)</f>
        <v>0.20469796657562256</v>
      </c>
      <c r="M3" t="s">
        <v>224</v>
      </c>
      <c r="P3">
        <v>5630</v>
      </c>
      <c r="R3">
        <v>2079</v>
      </c>
      <c r="X3" s="8" t="s">
        <v>256</v>
      </c>
      <c r="Y3" s="8"/>
      <c r="Z3" s="8"/>
      <c r="AA3" s="8"/>
      <c r="AB3" s="8"/>
      <c r="AC3" s="8" t="s">
        <v>256</v>
      </c>
      <c r="AD3" s="8"/>
      <c r="AE3" s="8"/>
      <c r="AF3" s="8"/>
      <c r="AG3" s="8"/>
      <c r="AH3" s="8" t="s">
        <v>256</v>
      </c>
      <c r="AI3" s="8"/>
      <c r="AJ3" s="8"/>
    </row>
    <row r="4" spans="1:36" x14ac:dyDescent="0.25">
      <c r="A4" t="s">
        <v>87</v>
      </c>
      <c r="B4">
        <v>231</v>
      </c>
      <c r="C4">
        <v>243</v>
      </c>
      <c r="D4">
        <v>1622480</v>
      </c>
      <c r="E4">
        <f>D4/(256^3)</f>
        <v>9.6707344055175781E-2</v>
      </c>
      <c r="M4" t="s">
        <v>225</v>
      </c>
      <c r="P4">
        <v>3.05477</v>
      </c>
      <c r="R4">
        <v>2.9167900000000002</v>
      </c>
      <c r="X4" s="8" t="s">
        <v>257</v>
      </c>
      <c r="Y4" s="8" t="s">
        <v>258</v>
      </c>
      <c r="Z4" s="8"/>
      <c r="AA4" s="8"/>
      <c r="AB4" s="8"/>
      <c r="AC4" s="8" t="s">
        <v>257</v>
      </c>
      <c r="AD4" s="8" t="s">
        <v>258</v>
      </c>
      <c r="AE4" s="8"/>
      <c r="AF4" s="8"/>
      <c r="AG4" s="8"/>
      <c r="AH4" s="8" t="s">
        <v>257</v>
      </c>
      <c r="AI4" s="8" t="s">
        <v>258</v>
      </c>
      <c r="AJ4" s="8"/>
    </row>
    <row r="5" spans="1:36" x14ac:dyDescent="0.25">
      <c r="A5" t="s">
        <v>86</v>
      </c>
      <c r="B5">
        <f>(B4+C4)/2</f>
        <v>237</v>
      </c>
      <c r="C5">
        <f>B5+1</f>
        <v>238</v>
      </c>
      <c r="D5">
        <v>3412903</v>
      </c>
      <c r="E5" s="3">
        <f>D5/(256^3)</f>
        <v>0.20342487096786499</v>
      </c>
      <c r="F5">
        <v>4442</v>
      </c>
      <c r="G5">
        <f>E5-$E$2</f>
        <v>5.2386323610941476E-3</v>
      </c>
      <c r="H5">
        <f>G5/$E$2</f>
        <v>2.643287645964322E-2</v>
      </c>
      <c r="M5" t="s">
        <v>226</v>
      </c>
      <c r="P5">
        <v>86</v>
      </c>
      <c r="R5">
        <v>25</v>
      </c>
      <c r="X5" s="8" t="s">
        <v>259</v>
      </c>
      <c r="Y5" s="8"/>
      <c r="Z5" s="8"/>
      <c r="AA5" s="8"/>
      <c r="AB5" s="8"/>
      <c r="AC5" s="8" t="s">
        <v>259</v>
      </c>
      <c r="AD5" s="8"/>
      <c r="AE5" s="8"/>
      <c r="AF5" s="8"/>
      <c r="AG5" s="8"/>
      <c r="AH5" s="8" t="s">
        <v>259</v>
      </c>
      <c r="AI5" s="8"/>
      <c r="AJ5" s="8"/>
    </row>
    <row r="6" spans="1:36" x14ac:dyDescent="0.25">
      <c r="D6">
        <v>3419071</v>
      </c>
      <c r="E6" s="4">
        <f>D6/(256^3)</f>
        <v>0.2037925124168396</v>
      </c>
      <c r="F6">
        <v>5542</v>
      </c>
      <c r="G6">
        <f>E6-$E$2</f>
        <v>5.606273810068757E-3</v>
      </c>
      <c r="H6">
        <f>G6/$E$2</f>
        <v>2.828790661491077E-2</v>
      </c>
      <c r="M6" t="s">
        <v>227</v>
      </c>
      <c r="P6">
        <v>131</v>
      </c>
      <c r="R6">
        <v>32</v>
      </c>
      <c r="X6" s="8" t="s">
        <v>255</v>
      </c>
      <c r="Y6" s="8"/>
      <c r="Z6" s="8"/>
      <c r="AA6" s="8"/>
      <c r="AB6" s="8"/>
      <c r="AC6" s="8" t="s">
        <v>255</v>
      </c>
      <c r="AD6" s="8"/>
      <c r="AE6" s="8"/>
      <c r="AF6" s="8"/>
      <c r="AG6" s="8"/>
      <c r="AH6" s="8" t="s">
        <v>255</v>
      </c>
      <c r="AI6" s="8"/>
      <c r="AJ6" s="8"/>
    </row>
    <row r="7" spans="1:36" x14ac:dyDescent="0.25">
      <c r="A7" t="s">
        <v>100</v>
      </c>
      <c r="H7" t="s">
        <v>250</v>
      </c>
      <c r="M7" t="s">
        <v>228</v>
      </c>
      <c r="P7">
        <v>539</v>
      </c>
      <c r="R7">
        <v>139</v>
      </c>
    </row>
    <row r="8" spans="1:36" x14ac:dyDescent="0.25">
      <c r="B8" t="s">
        <v>93</v>
      </c>
      <c r="H8" t="s">
        <v>93</v>
      </c>
      <c r="M8" t="s">
        <v>229</v>
      </c>
      <c r="P8">
        <v>0</v>
      </c>
      <c r="R8">
        <v>0</v>
      </c>
      <c r="X8" s="8" t="s">
        <v>214</v>
      </c>
      <c r="Y8" s="8"/>
      <c r="Z8" s="8"/>
      <c r="AA8" s="8"/>
      <c r="AB8" s="8"/>
      <c r="AC8" s="8" t="s">
        <v>214</v>
      </c>
      <c r="AD8" s="8"/>
      <c r="AE8" s="8"/>
      <c r="AF8" s="8"/>
      <c r="AG8" s="8"/>
      <c r="AH8" s="8" t="s">
        <v>214</v>
      </c>
      <c r="AI8" s="8"/>
      <c r="AJ8" s="8"/>
    </row>
    <row r="9" spans="1:36" x14ac:dyDescent="0.25">
      <c r="B9" t="s">
        <v>101</v>
      </c>
      <c r="H9" t="s">
        <v>101</v>
      </c>
      <c r="M9" t="s">
        <v>230</v>
      </c>
      <c r="P9">
        <v>5769</v>
      </c>
      <c r="R9">
        <v>2401</v>
      </c>
      <c r="X9" s="8" t="s">
        <v>215</v>
      </c>
      <c r="Y9" s="8" t="s">
        <v>216</v>
      </c>
      <c r="Z9" s="8" t="s">
        <v>104</v>
      </c>
      <c r="AA9" s="8"/>
      <c r="AB9" s="8"/>
      <c r="AC9" s="8" t="s">
        <v>215</v>
      </c>
      <c r="AD9" s="8" t="s">
        <v>216</v>
      </c>
      <c r="AE9" s="8" t="s">
        <v>104</v>
      </c>
      <c r="AF9" s="8"/>
      <c r="AG9" s="8"/>
      <c r="AH9" s="8" t="s">
        <v>215</v>
      </c>
      <c r="AI9" s="8" t="s">
        <v>216</v>
      </c>
      <c r="AJ9" s="8" t="s">
        <v>104</v>
      </c>
    </row>
    <row r="10" spans="1:36" x14ac:dyDescent="0.25">
      <c r="B10" t="s">
        <v>102</v>
      </c>
      <c r="C10" t="s">
        <v>103</v>
      </c>
      <c r="D10" t="s">
        <v>104</v>
      </c>
      <c r="E10" t="s">
        <v>105</v>
      </c>
      <c r="H10" t="s">
        <v>102</v>
      </c>
      <c r="I10" t="s">
        <v>103</v>
      </c>
      <c r="J10" t="s">
        <v>104</v>
      </c>
      <c r="K10" t="s">
        <v>105</v>
      </c>
      <c r="M10" t="s">
        <v>231</v>
      </c>
      <c r="P10">
        <v>3472</v>
      </c>
      <c r="R10">
        <v>1085</v>
      </c>
      <c r="X10" s="9">
        <v>0.336538</v>
      </c>
      <c r="Y10" s="9">
        <v>5.4000000000000001E-4</v>
      </c>
      <c r="Z10" s="9">
        <v>4.7515433563999999E-8</v>
      </c>
      <c r="AA10" s="8"/>
      <c r="AB10" s="8"/>
      <c r="AC10" s="9">
        <v>0.27884599999999998</v>
      </c>
      <c r="AD10" s="9">
        <v>2.2000000000000001E-4</v>
      </c>
      <c r="AE10" s="9">
        <v>8.8431105851999997E-5</v>
      </c>
      <c r="AF10" s="8"/>
      <c r="AG10" s="8"/>
      <c r="AH10" s="9">
        <v>0.26900200000000002</v>
      </c>
      <c r="AI10" s="9">
        <v>3.0000000000000001E-5</v>
      </c>
      <c r="AJ10" s="9">
        <v>3.9340086973000002E-8</v>
      </c>
    </row>
    <row r="11" spans="1:36" x14ac:dyDescent="0.25">
      <c r="B11" t="s">
        <v>93</v>
      </c>
      <c r="H11" t="s">
        <v>93</v>
      </c>
      <c r="M11" t="s">
        <v>232</v>
      </c>
      <c r="P11">
        <v>6</v>
      </c>
      <c r="R11">
        <v>1</v>
      </c>
      <c r="X11" s="9">
        <v>0.92439340000000003</v>
      </c>
      <c r="Y11" s="9">
        <v>0.27016925825999999</v>
      </c>
      <c r="Z11" s="9">
        <v>4.0858137396999998E-2</v>
      </c>
      <c r="AA11" s="8"/>
      <c r="AB11" s="8"/>
      <c r="AC11" s="9">
        <v>0.3862178</v>
      </c>
      <c r="AD11" s="9">
        <v>6.6434801102999999E-2</v>
      </c>
      <c r="AE11" s="9">
        <v>2.3057025652000001E-2</v>
      </c>
      <c r="AF11" s="8"/>
      <c r="AG11" s="8"/>
      <c r="AH11" s="9">
        <v>0.88130193332999995</v>
      </c>
      <c r="AI11" s="9">
        <v>0.41521013313999999</v>
      </c>
      <c r="AJ11" s="9">
        <v>0.1015918343</v>
      </c>
    </row>
    <row r="12" spans="1:36" x14ac:dyDescent="0.25">
      <c r="A12" t="s">
        <v>248</v>
      </c>
      <c r="G12" t="s">
        <v>249</v>
      </c>
      <c r="M12" t="s">
        <v>233</v>
      </c>
      <c r="P12">
        <v>9.4930800000000009</v>
      </c>
      <c r="R12">
        <v>7.1948499999999997</v>
      </c>
      <c r="X12" s="9">
        <v>1.5122488000000001</v>
      </c>
      <c r="Y12" s="9">
        <v>0.13535462912999999</v>
      </c>
      <c r="Z12" s="9">
        <v>4.0768508084000003E-2</v>
      </c>
      <c r="AA12" s="8"/>
      <c r="AB12" s="8"/>
      <c r="AC12" s="9">
        <v>0.49358960000000002</v>
      </c>
      <c r="AD12" s="9">
        <v>0.12850404911999999</v>
      </c>
      <c r="AE12" s="9">
        <v>8.2769742022999998E-2</v>
      </c>
      <c r="AF12" s="8"/>
      <c r="AG12" s="8"/>
      <c r="AH12" s="9">
        <v>1.4936018666999999</v>
      </c>
      <c r="AI12" s="9">
        <v>0.29814550641999998</v>
      </c>
      <c r="AJ12" s="9">
        <v>0.12960777024</v>
      </c>
    </row>
    <row r="13" spans="1:36" x14ac:dyDescent="0.25">
      <c r="B13">
        <v>1.25</v>
      </c>
      <c r="C13">
        <v>2.5</v>
      </c>
      <c r="D13">
        <v>0.1784008</v>
      </c>
      <c r="E13">
        <v>0.1784008</v>
      </c>
      <c r="H13">
        <v>1.25</v>
      </c>
      <c r="I13">
        <v>2.5</v>
      </c>
      <c r="J13">
        <v>4.9183940000000002E-2</v>
      </c>
      <c r="K13">
        <v>4.9183930000000001E-2</v>
      </c>
      <c r="M13" t="s">
        <v>234</v>
      </c>
      <c r="P13">
        <v>0.202711</v>
      </c>
      <c r="R13">
        <v>0.20289199999999999</v>
      </c>
      <c r="X13" s="9">
        <v>2.1001042000000001</v>
      </c>
      <c r="Y13" s="9">
        <v>7.5257173795000007E-2</v>
      </c>
      <c r="Z13" s="9">
        <v>3.7917768331000003E-2</v>
      </c>
      <c r="AA13" s="8"/>
      <c r="AB13" s="8"/>
      <c r="AC13" s="9">
        <v>0.60096139999999998</v>
      </c>
      <c r="AD13" s="9">
        <v>0.10029367269</v>
      </c>
      <c r="AE13" s="9">
        <v>0.10034514727</v>
      </c>
      <c r="AF13" s="8"/>
      <c r="AG13" s="8"/>
      <c r="AH13" s="9">
        <v>2.1059017999999998</v>
      </c>
      <c r="AI13" s="9">
        <v>0.17197654144999999</v>
      </c>
      <c r="AJ13" s="9">
        <v>9.0317777358000007E-2</v>
      </c>
    </row>
    <row r="14" spans="1:36" x14ac:dyDescent="0.25">
      <c r="B14">
        <v>3.75</v>
      </c>
      <c r="C14">
        <v>7.5</v>
      </c>
      <c r="D14">
        <v>9.0337600000000004E-2</v>
      </c>
      <c r="E14">
        <v>9.0337600000000004E-2</v>
      </c>
      <c r="H14">
        <v>3.75</v>
      </c>
      <c r="I14">
        <v>7.5</v>
      </c>
      <c r="J14">
        <v>5.6817609999999998E-2</v>
      </c>
      <c r="K14">
        <v>5.6817609999999998E-2</v>
      </c>
      <c r="M14" t="s">
        <v>235</v>
      </c>
      <c r="P14" s="4">
        <v>0</v>
      </c>
      <c r="R14">
        <v>0</v>
      </c>
      <c r="X14" s="9">
        <v>2.6879596000000001</v>
      </c>
      <c r="Y14" s="9">
        <v>5.1976177584999998E-2</v>
      </c>
      <c r="Z14" s="9">
        <v>2.330421618E-2</v>
      </c>
      <c r="AA14" s="8"/>
      <c r="AB14" s="8"/>
      <c r="AC14" s="9">
        <v>0.7083332</v>
      </c>
      <c r="AD14" s="9">
        <v>9.255139272E-2</v>
      </c>
      <c r="AE14" s="9">
        <v>8.7622814516E-2</v>
      </c>
      <c r="AF14" s="8"/>
      <c r="AG14" s="8"/>
      <c r="AH14" s="9">
        <v>2.7182017332999999</v>
      </c>
      <c r="AI14" s="9">
        <v>3.0076081788E-2</v>
      </c>
      <c r="AJ14" s="9">
        <v>3.7482989385999997E-2</v>
      </c>
    </row>
    <row r="15" spans="1:36" x14ac:dyDescent="0.25">
      <c r="B15">
        <v>6.25</v>
      </c>
      <c r="C15">
        <v>12.5</v>
      </c>
      <c r="D15">
        <v>0.14145460000000001</v>
      </c>
      <c r="E15">
        <v>0.14145460000000001</v>
      </c>
      <c r="H15">
        <v>6.25</v>
      </c>
      <c r="I15">
        <v>12.5</v>
      </c>
      <c r="J15">
        <v>7.0839990000000005E-2</v>
      </c>
      <c r="K15">
        <v>7.0839990000000005E-2</v>
      </c>
      <c r="M15" s="4" t="s">
        <v>236</v>
      </c>
      <c r="N15" s="4"/>
      <c r="O15" s="4"/>
      <c r="P15" s="7">
        <v>49.720599999999997</v>
      </c>
      <c r="Q15" s="4"/>
      <c r="R15" s="4">
        <v>0.124393</v>
      </c>
      <c r="X15" s="9">
        <v>3.2758150000000001</v>
      </c>
      <c r="Y15" s="9">
        <v>5.1434759068999997E-2</v>
      </c>
      <c r="Z15" s="9">
        <v>3.1730080498000003E-2</v>
      </c>
      <c r="AA15" s="8"/>
      <c r="AB15" s="8"/>
      <c r="AC15" s="9">
        <v>0.81570500000000001</v>
      </c>
      <c r="AD15" s="9">
        <v>4.0491234314999999E-2</v>
      </c>
      <c r="AE15" s="9">
        <v>4.9476428013E-2</v>
      </c>
      <c r="AF15" s="8"/>
      <c r="AG15" s="8"/>
      <c r="AH15" s="9">
        <v>3.3305016667</v>
      </c>
      <c r="AI15" s="9">
        <v>1.3155809161999999E-2</v>
      </c>
      <c r="AJ15" s="9">
        <v>3.3465014780000003E-2</v>
      </c>
    </row>
    <row r="16" spans="1:36" x14ac:dyDescent="0.25">
      <c r="B16">
        <v>8.75</v>
      </c>
      <c r="C16">
        <v>17.5</v>
      </c>
      <c r="D16">
        <v>0.14920929999999999</v>
      </c>
      <c r="E16">
        <v>0.14920929999999999</v>
      </c>
      <c r="H16">
        <v>8.75</v>
      </c>
      <c r="I16">
        <v>17.5</v>
      </c>
      <c r="J16">
        <v>0.1420582</v>
      </c>
      <c r="K16">
        <v>0.1420582</v>
      </c>
      <c r="M16" t="s">
        <v>237</v>
      </c>
      <c r="P16" s="5">
        <v>4.9070499999999998E-14</v>
      </c>
      <c r="R16" s="5">
        <v>1.22766E-16</v>
      </c>
      <c r="X16" s="9">
        <v>3.8636704000000002</v>
      </c>
      <c r="Y16" s="9">
        <v>3.8982133188999998E-2</v>
      </c>
      <c r="Z16" s="9">
        <v>3.9222333068999998E-2</v>
      </c>
      <c r="AA16" s="8"/>
      <c r="AB16" s="8"/>
      <c r="AC16" s="9">
        <v>0.92307680000000003</v>
      </c>
      <c r="AD16" s="9">
        <v>6.1849248019999997E-2</v>
      </c>
      <c r="AE16" s="9">
        <v>6.1210504373999997E-2</v>
      </c>
      <c r="AF16" s="8"/>
      <c r="AG16" s="8"/>
      <c r="AH16" s="9">
        <v>3.9428016000000001</v>
      </c>
      <c r="AI16" s="9">
        <v>1.0183864321E-2</v>
      </c>
      <c r="AJ16" s="9">
        <v>3.2246778174999997E-2</v>
      </c>
    </row>
    <row r="17" spans="2:36" x14ac:dyDescent="0.25">
      <c r="B17">
        <v>11.25</v>
      </c>
      <c r="C17">
        <v>22.5</v>
      </c>
      <c r="D17">
        <v>0.16769800000000001</v>
      </c>
      <c r="E17">
        <v>0.16769800000000001</v>
      </c>
      <c r="H17">
        <v>11.25</v>
      </c>
      <c r="I17">
        <v>22.5</v>
      </c>
      <c r="J17">
        <v>0.19086210000000001</v>
      </c>
      <c r="K17">
        <v>0.19086210000000001</v>
      </c>
      <c r="M17" t="s">
        <v>238</v>
      </c>
      <c r="P17">
        <v>63.980800000000002</v>
      </c>
      <c r="R17">
        <v>852.76099999999997</v>
      </c>
      <c r="X17" s="9">
        <v>4.4515257999999998</v>
      </c>
      <c r="Y17" s="9">
        <v>3.3567948023999997E-2</v>
      </c>
      <c r="Z17" s="9">
        <v>3.7107470536999997E-2</v>
      </c>
      <c r="AA17" s="8"/>
      <c r="AB17" s="8"/>
      <c r="AC17" s="9">
        <v>1.0304485999999999</v>
      </c>
      <c r="AD17" s="9">
        <v>7.6933345198999997E-2</v>
      </c>
      <c r="AE17" s="9">
        <v>7.1597280755000006E-2</v>
      </c>
      <c r="AF17" s="8"/>
      <c r="AG17" s="8"/>
      <c r="AH17" s="9">
        <v>4.5551015333000002</v>
      </c>
      <c r="AI17" s="9">
        <v>8.6384530035999996E-3</v>
      </c>
      <c r="AJ17" s="9">
        <v>3.3548540079000003E-2</v>
      </c>
    </row>
    <row r="18" spans="2:36" x14ac:dyDescent="0.25">
      <c r="B18">
        <v>13.75</v>
      </c>
      <c r="C18">
        <v>27.5</v>
      </c>
      <c r="D18">
        <v>0.12515209999999999</v>
      </c>
      <c r="E18">
        <v>0.12515209999999999</v>
      </c>
      <c r="H18">
        <v>13.75</v>
      </c>
      <c r="I18">
        <v>27.5</v>
      </c>
      <c r="J18">
        <v>0.1805117</v>
      </c>
      <c r="K18">
        <v>0.1805117</v>
      </c>
      <c r="X18" s="9">
        <v>5.0393812000000002</v>
      </c>
      <c r="Y18" s="9">
        <v>4.2772062804999997E-2</v>
      </c>
      <c r="Z18" s="9">
        <v>5.2157750342E-2</v>
      </c>
      <c r="AA18" s="8"/>
      <c r="AB18" s="8"/>
      <c r="AC18" s="9">
        <v>1.1378204000000001</v>
      </c>
      <c r="AD18" s="9">
        <v>0.10710153956</v>
      </c>
      <c r="AE18" s="9">
        <v>9.0629915379000003E-2</v>
      </c>
      <c r="AF18" s="8"/>
      <c r="AG18" s="8"/>
      <c r="AH18" s="9">
        <v>5.1674014667000003</v>
      </c>
      <c r="AI18" s="9">
        <v>8.2818196228000001E-3</v>
      </c>
      <c r="AJ18" s="9">
        <v>2.8568524104000001E-2</v>
      </c>
    </row>
    <row r="19" spans="2:36" x14ac:dyDescent="0.25">
      <c r="B19">
        <v>16.25</v>
      </c>
      <c r="C19">
        <v>32.5</v>
      </c>
      <c r="D19">
        <v>0.107525</v>
      </c>
      <c r="E19">
        <v>0.107525</v>
      </c>
      <c r="H19">
        <v>16.25</v>
      </c>
      <c r="I19">
        <v>32.5</v>
      </c>
      <c r="J19">
        <v>0.138631</v>
      </c>
      <c r="K19">
        <v>0.138631</v>
      </c>
      <c r="X19" s="9">
        <v>5.6272365999999998</v>
      </c>
      <c r="Y19" s="9">
        <v>3.2485110991000002E-2</v>
      </c>
      <c r="Z19" s="9">
        <v>2.5495574758E-2</v>
      </c>
      <c r="AA19" s="8"/>
      <c r="AB19" s="8"/>
      <c r="AC19" s="9">
        <v>1.2451922</v>
      </c>
      <c r="AD19" s="9">
        <v>6.9947494883000005E-2</v>
      </c>
      <c r="AE19" s="9">
        <v>6.8334638375999998E-2</v>
      </c>
      <c r="AF19" s="8"/>
      <c r="AG19" s="8"/>
      <c r="AH19" s="9">
        <v>5.7797014000000004</v>
      </c>
      <c r="AI19" s="9">
        <v>6.8949120303999998E-3</v>
      </c>
      <c r="AJ19" s="9">
        <v>2.9681083794000002E-2</v>
      </c>
    </row>
    <row r="20" spans="2:36" x14ac:dyDescent="0.25">
      <c r="B20">
        <v>18.75</v>
      </c>
      <c r="C20">
        <v>37.5</v>
      </c>
      <c r="D20">
        <v>2.3316799999999999E-2</v>
      </c>
      <c r="E20">
        <v>2.3316799999999999E-2</v>
      </c>
      <c r="H20">
        <v>18.75</v>
      </c>
      <c r="I20">
        <v>37.5</v>
      </c>
      <c r="J20">
        <v>9.2745380000000002E-2</v>
      </c>
      <c r="K20">
        <v>9.2745380000000002E-2</v>
      </c>
      <c r="M20" t="s">
        <v>214</v>
      </c>
      <c r="R20" t="s">
        <v>214</v>
      </c>
      <c r="X20" s="9">
        <v>6.2150920000000003</v>
      </c>
      <c r="Y20" s="9">
        <v>2.4363833243E-2</v>
      </c>
      <c r="Z20" s="9">
        <v>2.1327085685E-2</v>
      </c>
      <c r="AA20" s="8"/>
      <c r="AB20" s="8"/>
      <c r="AC20" s="9">
        <v>1.3525640000000001</v>
      </c>
      <c r="AD20" s="9">
        <v>1.5751535107E-2</v>
      </c>
      <c r="AE20" s="9">
        <v>2.2898780515000002E-2</v>
      </c>
      <c r="AF20" s="8"/>
      <c r="AG20" s="8"/>
      <c r="AH20" s="9">
        <v>6.3920013332999996</v>
      </c>
      <c r="AI20" s="9">
        <v>5.2702488507999998E-3</v>
      </c>
      <c r="AJ20" s="9">
        <v>2.4323873491E-2</v>
      </c>
    </row>
    <row r="21" spans="2:36" x14ac:dyDescent="0.25">
      <c r="B21">
        <v>21.25</v>
      </c>
      <c r="C21">
        <v>42.5</v>
      </c>
      <c r="D21">
        <v>1.6905819999999998E-2</v>
      </c>
      <c r="E21">
        <v>1.6905819999999998E-2</v>
      </c>
      <c r="H21">
        <v>21.25</v>
      </c>
      <c r="I21">
        <v>42.5</v>
      </c>
      <c r="J21">
        <v>4.2893979999999998E-2</v>
      </c>
      <c r="K21">
        <v>4.2893979999999998E-2</v>
      </c>
      <c r="M21" t="s">
        <v>215</v>
      </c>
      <c r="N21" t="s">
        <v>216</v>
      </c>
      <c r="O21" t="s">
        <v>104</v>
      </c>
      <c r="R21" t="s">
        <v>215</v>
      </c>
      <c r="S21" t="s">
        <v>216</v>
      </c>
      <c r="T21" t="s">
        <v>104</v>
      </c>
      <c r="X21" s="9">
        <v>6.8029473999999999</v>
      </c>
      <c r="Y21" s="9">
        <v>3.0860855441E-2</v>
      </c>
      <c r="Z21" s="9">
        <v>2.5241688392999999E-2</v>
      </c>
      <c r="AA21" s="8"/>
      <c r="AB21" s="8"/>
      <c r="AC21" s="9">
        <v>1.4599358</v>
      </c>
      <c r="AD21" s="9">
        <v>4.8678472902000003E-2</v>
      </c>
      <c r="AE21" s="9">
        <v>4.9153732047999998E-2</v>
      </c>
      <c r="AF21" s="8"/>
      <c r="AG21" s="8"/>
      <c r="AH21" s="9">
        <v>7.0043012666999998</v>
      </c>
      <c r="AI21" s="9">
        <v>6.3005230622999999E-3</v>
      </c>
      <c r="AJ21" s="9">
        <v>3.0739292793999999E-2</v>
      </c>
    </row>
    <row r="22" spans="2:36" x14ac:dyDescent="0.25">
      <c r="D22">
        <f>SUM(D13:D21)</f>
        <v>1.0000000200000001</v>
      </c>
      <c r="H22">
        <v>23.75</v>
      </c>
      <c r="I22">
        <v>47.5</v>
      </c>
      <c r="J22">
        <v>1.7004289999999998E-2</v>
      </c>
      <c r="K22">
        <v>1.7004289999999998E-2</v>
      </c>
      <c r="M22" s="5">
        <v>0.53371400000000002</v>
      </c>
      <c r="N22" s="5">
        <v>1E-4</v>
      </c>
      <c r="O22" s="5">
        <v>2.9403722533999997E-7</v>
      </c>
      <c r="R22" s="5">
        <v>0.54096200000000005</v>
      </c>
      <c r="S22" s="5">
        <v>2.2899999999999999E-3</v>
      </c>
      <c r="T22" s="5">
        <v>5.7844608919999996E-4</v>
      </c>
      <c r="X22" s="9">
        <v>7.3908028000000003</v>
      </c>
      <c r="Y22" s="9">
        <v>2.6529507309E-2</v>
      </c>
      <c r="Z22" s="9">
        <v>3.3366069185999998E-2</v>
      </c>
      <c r="AA22" s="8"/>
      <c r="AB22" s="8"/>
      <c r="AC22" s="9">
        <v>1.5673075999999999</v>
      </c>
      <c r="AD22" s="9">
        <v>7.0436949363999996E-2</v>
      </c>
      <c r="AE22" s="9">
        <v>7.3081105952E-2</v>
      </c>
      <c r="AF22" s="8"/>
      <c r="AG22" s="8"/>
      <c r="AH22" s="9">
        <v>7.6166011999999998</v>
      </c>
      <c r="AI22" s="9">
        <v>4.8739895387999999E-3</v>
      </c>
      <c r="AJ22" s="9">
        <v>3.3320625646000003E-2</v>
      </c>
    </row>
    <row r="23" spans="2:36" x14ac:dyDescent="0.25">
      <c r="H23">
        <v>26.25</v>
      </c>
      <c r="I23">
        <v>52.5</v>
      </c>
      <c r="J23">
        <v>1.8451740000000001E-2</v>
      </c>
      <c r="K23">
        <v>1.8451740000000001E-2</v>
      </c>
      <c r="M23" s="5">
        <v>1.1447968666999999</v>
      </c>
      <c r="N23" s="5">
        <v>0.37848301784999999</v>
      </c>
      <c r="O23" s="5">
        <v>8.0219235058999999E-2</v>
      </c>
      <c r="R23" s="5">
        <v>1.2466299332999999</v>
      </c>
      <c r="S23" s="5">
        <v>0.45309020086000001</v>
      </c>
      <c r="T23" s="5">
        <v>5.3002778572000003E-2</v>
      </c>
      <c r="X23" s="9">
        <v>7.9786581999999999</v>
      </c>
      <c r="Y23" s="9">
        <v>2.8153762858999998E-2</v>
      </c>
      <c r="Z23" s="9">
        <v>4.0430519402000001E-2</v>
      </c>
      <c r="AA23" s="8"/>
      <c r="AB23" s="8"/>
      <c r="AC23" s="9">
        <v>1.6746794</v>
      </c>
      <c r="AD23" s="9">
        <v>4.0847201210000003E-2</v>
      </c>
      <c r="AE23" s="9">
        <v>5.3977549137000001E-2</v>
      </c>
      <c r="AF23" s="8"/>
      <c r="AG23" s="8"/>
      <c r="AH23" s="9">
        <v>8.2289011333000008</v>
      </c>
      <c r="AI23" s="9">
        <v>3.7644634649E-3</v>
      </c>
      <c r="AJ23" s="9">
        <v>3.2659683859999997E-2</v>
      </c>
    </row>
    <row r="24" spans="2:36" x14ac:dyDescent="0.25">
      <c r="J24">
        <f>SUM(J13:J23)</f>
        <v>0.99999992999999998</v>
      </c>
      <c r="M24" s="5">
        <v>1.7558797333</v>
      </c>
      <c r="N24" s="5">
        <v>0.24986479178000001</v>
      </c>
      <c r="O24" s="5">
        <v>9.0359392159999996E-2</v>
      </c>
      <c r="R24" s="5">
        <v>1.9522978666999999</v>
      </c>
      <c r="S24" s="5">
        <v>0.13974175036</v>
      </c>
      <c r="T24" s="5">
        <v>4.6002962074000002E-2</v>
      </c>
      <c r="X24" s="9">
        <v>8.5665136000000004</v>
      </c>
      <c r="Y24" s="9">
        <v>2.4363833243E-2</v>
      </c>
      <c r="Z24" s="9">
        <v>5.6165196307000002E-2</v>
      </c>
      <c r="AA24" s="8"/>
      <c r="AB24" s="8"/>
      <c r="AC24" s="9">
        <v>1.7820511999999999</v>
      </c>
      <c r="AD24" s="9">
        <v>1.1613419951999999E-2</v>
      </c>
      <c r="AE24" s="9">
        <v>1.6879702888999999E-2</v>
      </c>
      <c r="AF24" s="8"/>
      <c r="AG24" s="8"/>
      <c r="AH24" s="9">
        <v>8.8412010667000001</v>
      </c>
      <c r="AI24" s="9">
        <v>2.4964336661999998E-3</v>
      </c>
      <c r="AJ24" s="9">
        <v>1.8175030485999999E-2</v>
      </c>
    </row>
    <row r="25" spans="2:36" x14ac:dyDescent="0.25">
      <c r="M25" s="5">
        <v>2.3669625999999999</v>
      </c>
      <c r="N25" s="5">
        <v>0.18431584640000001</v>
      </c>
      <c r="O25" s="5">
        <v>9.0677854311999997E-2</v>
      </c>
      <c r="R25" s="5">
        <v>2.6579657999999999</v>
      </c>
      <c r="S25" s="5">
        <v>7.4605451936999995E-2</v>
      </c>
      <c r="T25" s="5">
        <v>2.8714542948000001E-2</v>
      </c>
      <c r="X25" s="9">
        <v>9.1543690000000009</v>
      </c>
      <c r="Y25" s="9">
        <v>1.1911207363E-2</v>
      </c>
      <c r="Z25" s="9">
        <v>1.287358639E-2</v>
      </c>
      <c r="AA25" s="8"/>
      <c r="AB25" s="8"/>
      <c r="AC25" s="9">
        <v>1.8894230000000001</v>
      </c>
      <c r="AD25" s="9">
        <v>3.4528788822999999E-2</v>
      </c>
      <c r="AE25" s="9">
        <v>5.9041836777999998E-2</v>
      </c>
      <c r="AF25" s="8"/>
      <c r="AG25" s="8"/>
      <c r="AH25" s="9">
        <v>9.4535009999999993</v>
      </c>
      <c r="AI25" s="9">
        <v>1.9812965605000002E-3</v>
      </c>
      <c r="AJ25" s="9">
        <v>2.0850150105999998E-2</v>
      </c>
    </row>
    <row r="26" spans="2:36" x14ac:dyDescent="0.25">
      <c r="M26" s="5">
        <v>2.9780454666999998</v>
      </c>
      <c r="N26" s="5">
        <v>5.2244456463000001E-2</v>
      </c>
      <c r="O26" s="5">
        <v>4.4741294034999997E-2</v>
      </c>
      <c r="R26" s="5">
        <v>3.3636337332999999</v>
      </c>
      <c r="S26" s="5">
        <v>4.3328550932999997E-2</v>
      </c>
      <c r="T26" s="5">
        <v>2.0623362095999999E-2</v>
      </c>
      <c r="X26" s="9">
        <v>9.7422243999999996</v>
      </c>
      <c r="Y26" s="9">
        <v>2.0032485111E-2</v>
      </c>
      <c r="Z26" s="9">
        <v>3.5583196334999997E-2</v>
      </c>
      <c r="AA26" s="8"/>
      <c r="AB26" s="8"/>
      <c r="AC26" s="9">
        <v>1.9967948</v>
      </c>
      <c r="AD26" s="9">
        <v>7.5642965203999999E-4</v>
      </c>
      <c r="AE26" s="9">
        <v>9.7783969678999993E-4</v>
      </c>
      <c r="AF26" s="8"/>
      <c r="AG26" s="8"/>
      <c r="AH26" s="9">
        <v>10.065800933</v>
      </c>
      <c r="AI26" s="9">
        <v>1.8624187668E-3</v>
      </c>
      <c r="AJ26" s="9">
        <v>1.9698983627999999E-2</v>
      </c>
    </row>
    <row r="27" spans="2:36" x14ac:dyDescent="0.25">
      <c r="M27" s="5">
        <v>3.5891283333000001</v>
      </c>
      <c r="N27" s="5">
        <v>1.8604651162999999E-2</v>
      </c>
      <c r="O27" s="5">
        <v>3.2712228149000003E-2</v>
      </c>
      <c r="R27" s="5">
        <v>4.0693016667000004</v>
      </c>
      <c r="S27" s="5">
        <v>3.0416068867000001E-2</v>
      </c>
      <c r="T27" s="5">
        <v>1.7979085313999998E-2</v>
      </c>
      <c r="X27" s="9">
        <v>10.3300798</v>
      </c>
      <c r="Y27" s="9">
        <v>1.0286951814E-2</v>
      </c>
      <c r="Z27" s="9">
        <v>2.6282527270000001E-2</v>
      </c>
      <c r="AA27" s="8"/>
      <c r="AB27" s="8"/>
      <c r="AC27" s="9">
        <v>2.1041666000000001</v>
      </c>
      <c r="AD27" s="9">
        <v>1.6063006139999999E-2</v>
      </c>
      <c r="AE27" s="9">
        <v>3.2308382093999999E-2</v>
      </c>
      <c r="AF27" s="8"/>
      <c r="AG27" s="8"/>
      <c r="AH27" s="9">
        <v>10.678100866999999</v>
      </c>
      <c r="AI27" s="9">
        <v>1.5057853859999999E-3</v>
      </c>
      <c r="AJ27" s="9">
        <v>2.9109093092E-2</v>
      </c>
    </row>
    <row r="28" spans="2:36" x14ac:dyDescent="0.25">
      <c r="M28" s="5">
        <v>4.2002112</v>
      </c>
      <c r="N28" s="5">
        <v>1.4494321255E-2</v>
      </c>
      <c r="O28" s="5">
        <v>2.9764500114999998E-2</v>
      </c>
      <c r="R28" s="5">
        <v>4.7749696000000004</v>
      </c>
      <c r="S28" s="5">
        <v>2.4103299857E-2</v>
      </c>
      <c r="T28" s="5">
        <v>1.0624112252000001E-2</v>
      </c>
      <c r="X28" s="9">
        <v>10.917935200000001</v>
      </c>
      <c r="Y28" s="9">
        <v>1.5159718462E-2</v>
      </c>
      <c r="Z28" s="9">
        <v>6.2551361808E-2</v>
      </c>
      <c r="AA28" s="8"/>
      <c r="AB28" s="8"/>
      <c r="AC28" s="9">
        <v>2.2115383999999998</v>
      </c>
      <c r="AD28" s="9">
        <v>7.6532882441999999E-3</v>
      </c>
      <c r="AE28" s="9">
        <v>1.9403203067999999E-2</v>
      </c>
      <c r="AF28" s="8"/>
      <c r="AG28" s="8"/>
      <c r="AH28" s="9">
        <v>11.2904008</v>
      </c>
      <c r="AI28" s="9">
        <v>2.2586780788999999E-3</v>
      </c>
      <c r="AJ28" s="9">
        <v>3.9656809292000002E-2</v>
      </c>
    </row>
    <row r="29" spans="2:36" x14ac:dyDescent="0.25">
      <c r="M29" s="5">
        <v>4.8112940667000004</v>
      </c>
      <c r="N29" s="5">
        <v>9.8431584639999993E-3</v>
      </c>
      <c r="O29" s="5">
        <v>2.5871160761999999E-2</v>
      </c>
      <c r="R29" s="5">
        <v>5.4806375333000004</v>
      </c>
      <c r="S29" s="5">
        <v>1.6642754663000001E-2</v>
      </c>
      <c r="T29" s="5">
        <v>2.1801404101E-2</v>
      </c>
      <c r="X29" s="9">
        <v>11.505790599999999</v>
      </c>
      <c r="Y29" s="9">
        <v>1.3535462913E-2</v>
      </c>
      <c r="Z29" s="9">
        <v>3.9055249798E-2</v>
      </c>
      <c r="AA29" s="8"/>
      <c r="AB29" s="8"/>
      <c r="AC29" s="9">
        <v>2.3189101999999999</v>
      </c>
      <c r="AD29" s="9">
        <v>3.7821482601999999E-3</v>
      </c>
      <c r="AE29" s="9">
        <v>1.1236956135E-2</v>
      </c>
      <c r="AF29" s="8"/>
      <c r="AG29" s="8"/>
      <c r="AH29" s="9">
        <v>11.902700733</v>
      </c>
      <c r="AI29" s="9">
        <v>1.7831669044000001E-3</v>
      </c>
      <c r="AJ29" s="9">
        <v>2.9115771464999999E-2</v>
      </c>
    </row>
    <row r="30" spans="2:36" x14ac:dyDescent="0.25">
      <c r="M30" s="5">
        <v>5.4223769332999998</v>
      </c>
      <c r="N30" s="5">
        <v>1.4386154678E-2</v>
      </c>
      <c r="O30" s="5">
        <v>3.6823151408999999E-2</v>
      </c>
      <c r="R30" s="5">
        <v>6.1863054667000004</v>
      </c>
      <c r="S30" s="5">
        <v>2.1520803442999999E-2</v>
      </c>
      <c r="T30" s="5">
        <v>2.4948918281000002E-2</v>
      </c>
      <c r="X30" s="9">
        <v>12.093646</v>
      </c>
      <c r="Y30" s="9">
        <v>1.7325392528E-2</v>
      </c>
      <c r="Z30" s="9">
        <v>4.1148127888999998E-2</v>
      </c>
      <c r="AA30" s="8"/>
      <c r="AB30" s="8"/>
      <c r="AC30" s="9">
        <v>2.426282</v>
      </c>
      <c r="AD30" s="9">
        <v>1.2013882709E-3</v>
      </c>
      <c r="AE30" s="9">
        <v>3.898725772E-3</v>
      </c>
      <c r="AF30" s="8"/>
      <c r="AG30" s="8"/>
      <c r="AH30" s="9">
        <v>12.515000667000001</v>
      </c>
      <c r="AI30" s="9">
        <v>1.1491520050999999E-3</v>
      </c>
      <c r="AJ30" s="9">
        <v>1.7315372478999998E-2</v>
      </c>
    </row>
    <row r="31" spans="2:36" x14ac:dyDescent="0.25">
      <c r="M31" s="5">
        <v>6.0334598000000002</v>
      </c>
      <c r="N31" s="5">
        <v>1.2979989183E-2</v>
      </c>
      <c r="O31" s="5">
        <v>3.4907801696000003E-2</v>
      </c>
      <c r="R31" s="5">
        <v>6.8919734000000004</v>
      </c>
      <c r="S31" s="5">
        <v>2.6398852224E-2</v>
      </c>
      <c r="T31" s="5">
        <v>2.4700083139999999E-2</v>
      </c>
      <c r="X31" s="9">
        <v>12.6815014</v>
      </c>
      <c r="Y31" s="9">
        <v>9.2041147807000005E-3</v>
      </c>
      <c r="Z31" s="9">
        <v>2.3519438286000002E-2</v>
      </c>
      <c r="AA31" s="8"/>
      <c r="AB31" s="8"/>
      <c r="AC31" s="9">
        <v>2.5336538000000002</v>
      </c>
      <c r="AD31" s="9">
        <v>1.6908427516E-3</v>
      </c>
      <c r="AE31" s="9">
        <v>6.5642919627000003E-3</v>
      </c>
      <c r="AF31" s="8"/>
      <c r="AG31" s="8"/>
      <c r="AH31" s="9">
        <v>13.1273006</v>
      </c>
      <c r="AI31" s="9">
        <v>9.9064828023000002E-4</v>
      </c>
      <c r="AJ31" s="9">
        <v>2.2606247526999999E-2</v>
      </c>
    </row>
    <row r="32" spans="2:36" x14ac:dyDescent="0.25">
      <c r="M32" s="5">
        <v>6.6445426666999996</v>
      </c>
      <c r="N32" s="5">
        <v>8.9778258518000004E-3</v>
      </c>
      <c r="O32" s="5">
        <v>3.4309743541999997E-2</v>
      </c>
      <c r="R32" s="5">
        <v>7.5976413333000004</v>
      </c>
      <c r="S32" s="5">
        <v>2.1807747488999999E-2</v>
      </c>
      <c r="T32" s="5">
        <v>3.3330618818E-2</v>
      </c>
      <c r="X32" s="9">
        <v>13.269356800000001</v>
      </c>
      <c r="Y32" s="9">
        <v>4.8727666485999998E-3</v>
      </c>
      <c r="Z32" s="9">
        <v>2.9406357226000001E-2</v>
      </c>
      <c r="AA32" s="8"/>
      <c r="AB32" s="8"/>
      <c r="AC32" s="9">
        <v>2.6410255999999999</v>
      </c>
      <c r="AD32" s="9">
        <v>1.156892409E-3</v>
      </c>
      <c r="AE32" s="9">
        <v>5.9153539228000004E-3</v>
      </c>
      <c r="AF32" s="8"/>
      <c r="AG32" s="8"/>
      <c r="AH32" s="9">
        <v>13.739600533000001</v>
      </c>
      <c r="AI32" s="9">
        <v>1.1095260739000001E-3</v>
      </c>
      <c r="AJ32" s="9">
        <v>3.1234428702000001E-2</v>
      </c>
    </row>
    <row r="33" spans="13:36" x14ac:dyDescent="0.25">
      <c r="M33" s="5">
        <v>7.2556255332999999</v>
      </c>
      <c r="N33" s="5">
        <v>8.1124932395999997E-3</v>
      </c>
      <c r="O33" s="5">
        <v>2.8189936455000002E-2</v>
      </c>
      <c r="R33" s="5">
        <v>8.3033092666999995</v>
      </c>
      <c r="S33" s="5">
        <v>1.4921090386999999E-2</v>
      </c>
      <c r="T33" s="5">
        <v>2.6397537355E-2</v>
      </c>
      <c r="X33" s="9">
        <v>13.857212199999999</v>
      </c>
      <c r="Y33" s="9">
        <v>8.6626962641999997E-3</v>
      </c>
      <c r="Z33" s="9">
        <v>4.0527713170999999E-2</v>
      </c>
      <c r="AA33" s="8"/>
      <c r="AB33" s="8"/>
      <c r="AC33" s="9">
        <v>2.7483974</v>
      </c>
      <c r="AD33" s="9">
        <v>5.7844620449999998E-4</v>
      </c>
      <c r="AE33" s="9">
        <v>3.1666757905E-3</v>
      </c>
      <c r="AF33" s="8"/>
      <c r="AG33" s="8"/>
      <c r="AH33" s="9">
        <v>14.351900467</v>
      </c>
      <c r="AI33" s="9">
        <v>4.358852433E-4</v>
      </c>
      <c r="AJ33" s="9">
        <v>1.7520971642000002E-2</v>
      </c>
    </row>
    <row r="34" spans="13:36" x14ac:dyDescent="0.25">
      <c r="M34" s="5">
        <v>7.8667084000000003</v>
      </c>
      <c r="N34" s="5">
        <v>8.5451595456999992E-3</v>
      </c>
      <c r="O34" s="5">
        <v>3.7467385973999998E-2</v>
      </c>
      <c r="R34" s="5">
        <v>9.0089772000000004</v>
      </c>
      <c r="S34" s="5">
        <v>1.9512195122E-2</v>
      </c>
      <c r="T34" s="5">
        <v>4.1583412558999999E-2</v>
      </c>
      <c r="X34" s="9">
        <v>14.4450676</v>
      </c>
      <c r="Y34" s="9">
        <v>3.7899296155999998E-3</v>
      </c>
      <c r="Z34" s="9">
        <v>3.2690779844999997E-2</v>
      </c>
      <c r="AA34" s="8"/>
      <c r="AB34" s="8"/>
      <c r="AC34" s="9">
        <v>2.8557692000000001</v>
      </c>
      <c r="AD34" s="9">
        <v>8.8991723770000003E-5</v>
      </c>
      <c r="AE34" s="9">
        <v>2.6795289968999998E-4</v>
      </c>
      <c r="AF34" s="8"/>
      <c r="AG34" s="8"/>
      <c r="AH34" s="9">
        <v>14.964200399999999</v>
      </c>
      <c r="AI34" s="9">
        <v>4.7551117451000001E-4</v>
      </c>
      <c r="AJ34" s="9">
        <v>1.9328481836E-2</v>
      </c>
    </row>
    <row r="35" spans="13:36" x14ac:dyDescent="0.25">
      <c r="M35" s="5">
        <v>8.4777912667000006</v>
      </c>
      <c r="N35" s="5">
        <v>4.7593293672000001E-3</v>
      </c>
      <c r="O35" s="5">
        <v>2.7290467693E-2</v>
      </c>
      <c r="R35" s="5">
        <v>9.7146451332999995</v>
      </c>
      <c r="S35" s="5">
        <v>2.0373027259999999E-2</v>
      </c>
      <c r="T35" s="5">
        <v>5.4558620040999997E-2</v>
      </c>
      <c r="U35" s="5">
        <f>SUM(T22:T35)</f>
        <v>0.40484588364019997</v>
      </c>
      <c r="X35" s="9">
        <v>15.032923</v>
      </c>
      <c r="Y35" s="9">
        <v>3.7899296155999998E-3</v>
      </c>
      <c r="Z35" s="9">
        <v>1.4243228266E-2</v>
      </c>
      <c r="AA35" s="8"/>
      <c r="AB35" s="8"/>
      <c r="AC35" s="9">
        <v>2.9631409999999998</v>
      </c>
      <c r="AD35" s="9">
        <v>3.5596689508000001E-4</v>
      </c>
      <c r="AE35" s="9">
        <v>1.8286843468000001E-3</v>
      </c>
      <c r="AF35" s="8"/>
      <c r="AG35" s="8"/>
      <c r="AH35" s="9">
        <v>15.576500333</v>
      </c>
      <c r="AI35" s="9">
        <v>6.3401489934999998E-4</v>
      </c>
      <c r="AJ35" s="9">
        <v>4.8071081103999998E-2</v>
      </c>
    </row>
    <row r="36" spans="13:36" x14ac:dyDescent="0.25">
      <c r="M36" s="5">
        <v>9.0888741332999992</v>
      </c>
      <c r="N36" s="5">
        <v>4.5429962142000003E-3</v>
      </c>
      <c r="O36" s="5">
        <v>3.1158249547E-2</v>
      </c>
      <c r="R36" s="5">
        <v>10.420313067</v>
      </c>
      <c r="S36" s="5">
        <v>1.4347202296E-2</v>
      </c>
      <c r="T36" s="5">
        <v>4.3738246077999997E-2</v>
      </c>
      <c r="X36" s="9">
        <v>15.620778400000001</v>
      </c>
      <c r="Y36" s="9">
        <v>8.6626962641999997E-3</v>
      </c>
      <c r="Z36" s="9">
        <v>6.6991882441000003E-2</v>
      </c>
      <c r="AA36" s="8"/>
      <c r="AB36" s="8"/>
      <c r="AC36" s="9">
        <v>3.0705127999999999</v>
      </c>
      <c r="AD36" s="9">
        <v>2.2247930941999999E-4</v>
      </c>
      <c r="AE36" s="9">
        <v>1.6039496567999999E-3</v>
      </c>
      <c r="AF36" s="8"/>
      <c r="AG36" s="8"/>
      <c r="AH36" s="9">
        <v>16.188800267000001</v>
      </c>
      <c r="AI36" s="9">
        <v>2.3775558725999999E-4</v>
      </c>
      <c r="AJ36" s="9">
        <v>1.6381177596E-2</v>
      </c>
    </row>
    <row r="37" spans="13:36" x14ac:dyDescent="0.25">
      <c r="M37" s="5">
        <v>9.6999569999999995</v>
      </c>
      <c r="N37" s="5">
        <v>3.8939967549999998E-3</v>
      </c>
      <c r="O37" s="5">
        <v>2.1222732708999999E-2</v>
      </c>
      <c r="P37" s="5">
        <f>SUM(O22:O37)</f>
        <v>0.64571542765422529</v>
      </c>
      <c r="R37" s="5">
        <v>11.125980999999999</v>
      </c>
      <c r="S37" s="5">
        <v>1.7790530846000002E-2</v>
      </c>
      <c r="T37" s="5">
        <v>7.1086433741999994E-2</v>
      </c>
      <c r="X37" s="9">
        <v>16.208633800000001</v>
      </c>
      <c r="Y37" s="9">
        <v>2.7070925825999998E-3</v>
      </c>
      <c r="Z37" s="9">
        <v>2.3813735578000001E-2</v>
      </c>
      <c r="AA37" s="8"/>
      <c r="AB37" s="8"/>
      <c r="AC37" s="9">
        <v>3.1778846000000001</v>
      </c>
      <c r="AD37" s="9">
        <v>8.8991723770000003E-5</v>
      </c>
      <c r="AE37" s="9">
        <v>7.7438166378000003E-4</v>
      </c>
      <c r="AF37" s="8"/>
      <c r="AG37" s="8"/>
      <c r="AH37" s="9">
        <v>16.8011002</v>
      </c>
      <c r="AI37" s="9">
        <v>7.9251862419000001E-5</v>
      </c>
      <c r="AJ37" s="9">
        <v>6.8837048144999996E-3</v>
      </c>
    </row>
    <row r="38" spans="13:36" x14ac:dyDescent="0.25">
      <c r="M38" s="5">
        <v>10.311039867</v>
      </c>
      <c r="N38" s="5">
        <v>3.8939967549999998E-3</v>
      </c>
      <c r="O38" s="5">
        <v>2.8520723272999999E-2</v>
      </c>
      <c r="R38" s="5">
        <v>11.831648933</v>
      </c>
      <c r="S38" s="5">
        <v>1.0616929698999999E-2</v>
      </c>
      <c r="T38" s="5">
        <v>7.1918427963999998E-2</v>
      </c>
      <c r="X38" s="9">
        <v>16.7964892</v>
      </c>
      <c r="Y38" s="9">
        <v>1.082837033E-3</v>
      </c>
      <c r="Z38" s="9">
        <v>1.0152613187E-2</v>
      </c>
      <c r="AA38" s="8"/>
      <c r="AB38" s="8"/>
      <c r="AC38" s="9">
        <v>3.2852564000000002</v>
      </c>
      <c r="AD38" s="9">
        <v>1.3348758564999999E-4</v>
      </c>
      <c r="AE38" s="9">
        <v>1.3348885978999999E-3</v>
      </c>
      <c r="AF38" s="8"/>
      <c r="AG38" s="8"/>
      <c r="AH38" s="9">
        <v>17.413400133</v>
      </c>
      <c r="AI38" s="9">
        <v>7.9251862419000001E-5</v>
      </c>
      <c r="AJ38" s="9">
        <v>8.1457505406000007E-3</v>
      </c>
    </row>
    <row r="39" spans="13:36" x14ac:dyDescent="0.25">
      <c r="M39" s="5">
        <v>10.922122733</v>
      </c>
      <c r="N39" s="5">
        <v>4.5429962142000003E-3</v>
      </c>
      <c r="O39" s="5">
        <v>4.3999455739999999E-2</v>
      </c>
      <c r="R39" s="5">
        <v>12.537316866999999</v>
      </c>
      <c r="S39" s="5">
        <v>9.1822094692000002E-3</v>
      </c>
      <c r="T39" s="5">
        <v>4.1515268768999997E-2</v>
      </c>
      <c r="X39" s="9">
        <v>17.384344599999999</v>
      </c>
      <c r="Y39" s="9">
        <v>1.082837033E-3</v>
      </c>
      <c r="Z39" s="9">
        <v>1.3779369299E-2</v>
      </c>
      <c r="AA39" s="8"/>
      <c r="AB39" s="8"/>
      <c r="AC39" s="9">
        <v>3.5</v>
      </c>
      <c r="AD39" s="9">
        <v>4.4495861885000002E-5</v>
      </c>
      <c r="AE39" s="9">
        <v>0</v>
      </c>
      <c r="AF39" s="8"/>
      <c r="AG39" s="8"/>
      <c r="AH39" s="9">
        <v>18.025700066999999</v>
      </c>
      <c r="AI39" s="9">
        <v>7.9251862419000001E-5</v>
      </c>
      <c r="AJ39" s="9">
        <v>1.8251502893999998E-2</v>
      </c>
    </row>
    <row r="40" spans="13:36" x14ac:dyDescent="0.25">
      <c r="M40" s="5">
        <v>11.533205600000001</v>
      </c>
      <c r="N40" s="5">
        <v>3.8939967549999998E-3</v>
      </c>
      <c r="O40" s="5">
        <v>3.5633193650999997E-2</v>
      </c>
      <c r="R40" s="5">
        <v>13.2429848</v>
      </c>
      <c r="S40" s="5">
        <v>6.5997130559999999E-3</v>
      </c>
      <c r="T40" s="5">
        <v>4.4681868224999997E-2</v>
      </c>
      <c r="X40" s="9">
        <v>17.972200000000001</v>
      </c>
      <c r="Y40" s="9">
        <v>1.082837033E-3</v>
      </c>
      <c r="Z40" s="9">
        <v>2.2288387526999999E-2</v>
      </c>
      <c r="AA40" s="8"/>
      <c r="AB40" s="8"/>
      <c r="AC40" s="8"/>
      <c r="AD40" s="8"/>
      <c r="AE40" s="8"/>
      <c r="AF40" s="8"/>
      <c r="AG40" s="8"/>
      <c r="AH40" s="9">
        <v>18.638000000000002</v>
      </c>
      <c r="AI40" s="9">
        <v>3.9625931209E-5</v>
      </c>
      <c r="AJ40" s="9">
        <v>1.0161544465E-4</v>
      </c>
    </row>
    <row r="41" spans="13:36" x14ac:dyDescent="0.25">
      <c r="M41" s="5">
        <v>12.144288467000001</v>
      </c>
      <c r="N41" s="5">
        <v>2.3796646836E-3</v>
      </c>
      <c r="O41" s="5">
        <v>2.8533341444999999E-2</v>
      </c>
      <c r="R41" s="5">
        <v>13.948652732999999</v>
      </c>
      <c r="S41" s="5">
        <v>5.1649928263999998E-3</v>
      </c>
      <c r="T41" s="5">
        <v>3.6643933586000002E-2</v>
      </c>
      <c r="X41" s="8"/>
      <c r="Y41" s="8"/>
      <c r="Z41" s="8"/>
      <c r="AA41" s="8"/>
      <c r="AB41" s="8"/>
      <c r="AC41" s="8" t="s">
        <v>260</v>
      </c>
      <c r="AD41" s="8"/>
      <c r="AE41" s="8"/>
      <c r="AF41" s="8"/>
      <c r="AG41" s="8"/>
      <c r="AH41" s="8"/>
      <c r="AI41" s="8"/>
      <c r="AJ41" s="8"/>
    </row>
    <row r="42" spans="13:36" x14ac:dyDescent="0.25">
      <c r="M42" s="5">
        <v>12.755371332999999</v>
      </c>
      <c r="N42" s="5">
        <v>2.055164954E-3</v>
      </c>
      <c r="O42" s="5">
        <v>1.7068281522E-2</v>
      </c>
      <c r="R42" s="5">
        <v>14.654320667</v>
      </c>
      <c r="S42" s="5">
        <v>6.5997130559999999E-3</v>
      </c>
      <c r="T42" s="5">
        <v>5.8921183122000002E-2</v>
      </c>
      <c r="X42" s="8" t="s">
        <v>260</v>
      </c>
      <c r="Y42" s="8"/>
      <c r="Z42" s="8"/>
      <c r="AA42" s="8"/>
      <c r="AB42" s="8"/>
      <c r="AC42" s="8" t="s">
        <v>215</v>
      </c>
      <c r="AD42" s="8" t="s">
        <v>216</v>
      </c>
      <c r="AE42" s="8" t="s">
        <v>104</v>
      </c>
      <c r="AF42" s="8"/>
      <c r="AG42" s="8"/>
      <c r="AH42" s="8" t="s">
        <v>260</v>
      </c>
      <c r="AI42" s="8"/>
      <c r="AJ42" s="8"/>
    </row>
    <row r="43" spans="13:36" x14ac:dyDescent="0.25">
      <c r="M43" s="5">
        <v>13.3664542</v>
      </c>
      <c r="N43" s="5">
        <v>2.7041644132E-3</v>
      </c>
      <c r="O43" s="5">
        <v>2.1849590113999999E-2</v>
      </c>
      <c r="R43" s="5">
        <v>15.359988599999999</v>
      </c>
      <c r="S43" s="5">
        <v>4.0172166428000004E-3</v>
      </c>
      <c r="T43" s="5">
        <v>2.9875556362999999E-2</v>
      </c>
      <c r="X43" s="8" t="s">
        <v>215</v>
      </c>
      <c r="Y43" s="8" t="s">
        <v>216</v>
      </c>
      <c r="Z43" s="8" t="s">
        <v>104</v>
      </c>
      <c r="AA43" s="8"/>
      <c r="AB43" s="8"/>
      <c r="AC43" s="9">
        <v>0.27884599999999998</v>
      </c>
      <c r="AD43" s="9">
        <v>5.2099999999999998E-4</v>
      </c>
      <c r="AE43" s="9">
        <v>1.8437574946E-4</v>
      </c>
      <c r="AF43" s="8"/>
      <c r="AG43" s="8"/>
      <c r="AH43" s="8" t="s">
        <v>215</v>
      </c>
      <c r="AI43" s="8" t="s">
        <v>216</v>
      </c>
      <c r="AJ43" s="8" t="s">
        <v>104</v>
      </c>
    </row>
    <row r="44" spans="13:36" x14ac:dyDescent="0.25">
      <c r="M44" s="5">
        <v>13.977537067</v>
      </c>
      <c r="N44" s="5">
        <v>1.9469983774999999E-3</v>
      </c>
      <c r="O44" s="5">
        <v>2.2166566822000001E-2</v>
      </c>
      <c r="R44" s="5">
        <v>16.065656532999999</v>
      </c>
      <c r="S44" s="5">
        <v>5.4519368722999997E-3</v>
      </c>
      <c r="T44" s="5">
        <v>6.2655677861E-2</v>
      </c>
      <c r="X44" s="9">
        <v>0.34615400000000002</v>
      </c>
      <c r="Y44" s="9">
        <v>1.3500000000000001E-3</v>
      </c>
      <c r="Z44" s="9">
        <v>2.7857000336999998E-4</v>
      </c>
      <c r="AA44" s="8"/>
      <c r="AB44" s="8"/>
      <c r="AC44" s="9">
        <v>0.288462</v>
      </c>
      <c r="AD44" s="9">
        <v>1.9776985945E-3</v>
      </c>
      <c r="AE44" s="9">
        <v>3.0295384738E-2</v>
      </c>
      <c r="AF44" s="8"/>
      <c r="AG44" s="8"/>
      <c r="AH44" s="9">
        <v>0.27884599999999998</v>
      </c>
      <c r="AI44" s="9">
        <v>2.9999999999999997E-4</v>
      </c>
      <c r="AJ44" s="9">
        <v>4.9282455717999998E-5</v>
      </c>
    </row>
    <row r="45" spans="13:36" x14ac:dyDescent="0.25">
      <c r="M45" s="5">
        <v>14.588619933</v>
      </c>
      <c r="N45" s="5">
        <v>1.4061654948999999E-3</v>
      </c>
      <c r="O45" s="5">
        <v>3.4205642499000002E-2</v>
      </c>
      <c r="R45" s="5">
        <v>16.771324466999999</v>
      </c>
      <c r="S45" s="5">
        <v>3.7302725967999998E-3</v>
      </c>
      <c r="T45" s="5">
        <v>1.8947374486E-2</v>
      </c>
      <c r="X45" s="9">
        <v>0.93368886666999995</v>
      </c>
      <c r="Y45" s="9">
        <v>0.22733741542999999</v>
      </c>
      <c r="Z45" s="9">
        <v>4.7059033900999997E-2</v>
      </c>
      <c r="AA45" s="8"/>
      <c r="AB45" s="8"/>
      <c r="AC45" s="9">
        <v>0.29807699999999998</v>
      </c>
      <c r="AD45" s="9">
        <v>3.1233732430999998E-3</v>
      </c>
      <c r="AE45" s="9">
        <v>1.7917256414999999E-2</v>
      </c>
      <c r="AF45" s="8"/>
      <c r="AG45" s="8"/>
      <c r="AH45" s="9">
        <v>0.86862446667000004</v>
      </c>
      <c r="AI45" s="9">
        <v>0.22288899231000001</v>
      </c>
      <c r="AJ45" s="9">
        <v>3.8780436350000003E-2</v>
      </c>
    </row>
    <row r="46" spans="13:36" x14ac:dyDescent="0.25">
      <c r="M46" s="5">
        <v>15.199702800000001</v>
      </c>
      <c r="N46" s="5">
        <v>5.4083288264000003E-4</v>
      </c>
      <c r="O46" s="5">
        <v>1.2789743696E-2</v>
      </c>
      <c r="R46" s="5">
        <v>17.4769924</v>
      </c>
      <c r="S46" s="5">
        <v>3.1563845050000001E-3</v>
      </c>
      <c r="T46" s="5">
        <v>3.3585067782000003E-2</v>
      </c>
      <c r="X46" s="9">
        <v>1.5212237333</v>
      </c>
      <c r="Y46" s="9">
        <v>0.12584573748</v>
      </c>
      <c r="Z46" s="9">
        <v>2.7578156622E-2</v>
      </c>
      <c r="AA46" s="8"/>
      <c r="AB46" s="8"/>
      <c r="AC46" s="9">
        <v>0.30769200000000002</v>
      </c>
      <c r="AD46" s="9">
        <v>4.6850598647000001E-3</v>
      </c>
      <c r="AE46" s="9">
        <v>1.2483947988E-2</v>
      </c>
      <c r="AF46" s="8"/>
      <c r="AG46" s="8"/>
      <c r="AH46" s="9">
        <v>1.4584029332999999</v>
      </c>
      <c r="AI46" s="9">
        <v>0.35886280858000003</v>
      </c>
      <c r="AJ46" s="9">
        <v>8.3207550956999998E-2</v>
      </c>
    </row>
    <row r="47" spans="13:36" x14ac:dyDescent="0.25">
      <c r="M47" s="5">
        <v>15.810785666999999</v>
      </c>
      <c r="N47" s="5">
        <v>1.1898323418E-3</v>
      </c>
      <c r="O47" s="5">
        <v>5.7718974173000002E-2</v>
      </c>
      <c r="R47" s="5">
        <v>18.182660333000001</v>
      </c>
      <c r="S47" s="5">
        <v>1.7216642754999999E-3</v>
      </c>
      <c r="T47" s="5">
        <v>1.9067850870999999E-2</v>
      </c>
      <c r="X47" s="9">
        <v>2.1087585999999998</v>
      </c>
      <c r="Y47" s="9">
        <v>7.4424898512000001E-2</v>
      </c>
      <c r="Z47" s="9">
        <v>2.2724420217E-2</v>
      </c>
      <c r="AA47" s="8"/>
      <c r="AB47" s="8"/>
      <c r="AC47" s="9">
        <v>0.31730799999999998</v>
      </c>
      <c r="AD47" s="9">
        <v>6.6631962520000004E-3</v>
      </c>
      <c r="AE47" s="9">
        <v>3.7893144317999998E-2</v>
      </c>
      <c r="AF47" s="8"/>
      <c r="AG47" s="8"/>
      <c r="AH47" s="9">
        <v>2.0481813999999998</v>
      </c>
      <c r="AI47" s="9">
        <v>0.25192229865999999</v>
      </c>
      <c r="AJ47" s="9">
        <v>8.5009598123999996E-2</v>
      </c>
    </row>
    <row r="48" spans="13:36" x14ac:dyDescent="0.25">
      <c r="M48" s="5">
        <v>16.421868533000001</v>
      </c>
      <c r="N48" s="5">
        <v>6.4899945917000002E-4</v>
      </c>
      <c r="O48" s="5">
        <v>1.5745406957999999E-2</v>
      </c>
      <c r="R48" s="5">
        <v>18.888328266999999</v>
      </c>
      <c r="S48" s="5">
        <v>8.6083213773E-4</v>
      </c>
      <c r="T48" s="5">
        <v>1.1678167053E-2</v>
      </c>
      <c r="X48" s="9">
        <v>2.6962934666999998</v>
      </c>
      <c r="Y48" s="9">
        <v>6.2246278755000002E-2</v>
      </c>
      <c r="Z48" s="9">
        <v>1.7075225832E-2</v>
      </c>
      <c r="AA48" s="8"/>
      <c r="AB48" s="8"/>
      <c r="AC48" s="9">
        <v>0.32692300000000002</v>
      </c>
      <c r="AD48" s="9">
        <v>8.1207704320999993E-3</v>
      </c>
      <c r="AE48" s="9">
        <v>4.2882379823999998E-4</v>
      </c>
      <c r="AF48" s="8"/>
      <c r="AG48" s="8"/>
      <c r="AH48" s="9">
        <v>2.6379598667000002</v>
      </c>
      <c r="AI48" s="9">
        <v>6.6268717118999995E-2</v>
      </c>
      <c r="AJ48" s="9">
        <v>3.6602175788999998E-2</v>
      </c>
    </row>
    <row r="49" spans="13:36" x14ac:dyDescent="0.25">
      <c r="M49" s="5">
        <v>17.032951400000002</v>
      </c>
      <c r="N49" s="5">
        <v>2.1633315306000001E-4</v>
      </c>
      <c r="O49" s="5">
        <v>7.7728477127999998E-3</v>
      </c>
      <c r="R49" s="5">
        <v>19.593996199999999</v>
      </c>
      <c r="S49" s="5">
        <v>2.8694404591E-4</v>
      </c>
      <c r="T49" s="5">
        <v>7.1387704263999995E-5</v>
      </c>
      <c r="X49" s="9">
        <v>3.2838283332999998</v>
      </c>
      <c r="Y49" s="9">
        <v>4.600811908E-2</v>
      </c>
      <c r="Z49" s="9">
        <v>1.3281374729E-2</v>
      </c>
      <c r="AA49" s="8"/>
      <c r="AB49" s="8"/>
      <c r="AC49" s="9">
        <v>0.336538</v>
      </c>
      <c r="AD49" s="9">
        <v>7.7043206663000002E-3</v>
      </c>
      <c r="AE49" s="9">
        <v>3.5018915843000001E-2</v>
      </c>
      <c r="AF49" s="8"/>
      <c r="AG49" s="8"/>
      <c r="AH49" s="9">
        <v>3.2277383333</v>
      </c>
      <c r="AI49" s="9">
        <v>1.4771347633E-2</v>
      </c>
      <c r="AJ49" s="9">
        <v>1.3303445190999999E-2</v>
      </c>
    </row>
    <row r="50" spans="13:36" x14ac:dyDescent="0.25">
      <c r="M50" s="5">
        <v>17.644034266999999</v>
      </c>
      <c r="N50" s="5">
        <v>1.0816657653E-4</v>
      </c>
      <c r="O50" s="5">
        <v>8.2483312800999999E-3</v>
      </c>
      <c r="R50" s="5">
        <v>21.005332067000001</v>
      </c>
      <c r="S50" s="5">
        <v>8.6083213773E-4</v>
      </c>
      <c r="T50" s="5">
        <v>0</v>
      </c>
      <c r="X50" s="9">
        <v>3.8713631999999998</v>
      </c>
      <c r="Y50" s="9">
        <v>2.5710419485999999E-2</v>
      </c>
      <c r="Z50" s="9">
        <v>9.1542797263000006E-3</v>
      </c>
      <c r="AA50" s="8"/>
      <c r="AB50" s="8"/>
      <c r="AC50" s="9">
        <v>0.34615400000000002</v>
      </c>
      <c r="AD50" s="9">
        <v>8.0166579905999995E-3</v>
      </c>
      <c r="AE50" s="9">
        <v>6.9341455107999994E-2</v>
      </c>
      <c r="AF50" s="8"/>
      <c r="AG50" s="8"/>
      <c r="AH50" s="9">
        <v>3.8175167999999999</v>
      </c>
      <c r="AI50" s="9">
        <v>1.0724403076E-2</v>
      </c>
      <c r="AJ50" s="9">
        <v>1.2261618873000001E-2</v>
      </c>
    </row>
    <row r="51" spans="13:36" x14ac:dyDescent="0.25">
      <c r="M51" s="5">
        <v>18.255117132999999</v>
      </c>
      <c r="N51" s="5">
        <v>1.0816657653E-4</v>
      </c>
      <c r="O51" s="5">
        <v>9.2545372949000004E-3</v>
      </c>
      <c r="R51" s="5">
        <v>21.710999999999999</v>
      </c>
      <c r="S51" s="5">
        <v>8.6083213773E-4</v>
      </c>
      <c r="T51" s="5">
        <v>3.0713668138E-2</v>
      </c>
      <c r="X51" s="9">
        <v>4.4588980666999998</v>
      </c>
      <c r="Y51" s="9">
        <v>2.8416779432000001E-2</v>
      </c>
      <c r="Z51" s="9">
        <v>1.5515039478E-2</v>
      </c>
      <c r="AA51" s="8"/>
      <c r="AB51" s="8"/>
      <c r="AC51" s="9">
        <v>0.355769</v>
      </c>
      <c r="AD51" s="9">
        <v>9.7865694950999994E-3</v>
      </c>
      <c r="AE51" s="9">
        <v>0.11363507187000001</v>
      </c>
      <c r="AF51" s="8"/>
      <c r="AG51" s="8"/>
      <c r="AH51" s="9">
        <v>4.4072952667000003</v>
      </c>
      <c r="AI51" s="9">
        <v>9.2067988669000001E-3</v>
      </c>
      <c r="AJ51" s="9">
        <v>1.912596229E-2</v>
      </c>
    </row>
    <row r="52" spans="13:36" x14ac:dyDescent="0.25">
      <c r="M52" s="5">
        <v>18.866199999999999</v>
      </c>
      <c r="N52" s="5">
        <v>2.1633315306000001E-4</v>
      </c>
      <c r="O52" s="5">
        <v>1.0777936165E-2</v>
      </c>
      <c r="X52" s="9">
        <v>5.0464329333000002</v>
      </c>
      <c r="Y52" s="9">
        <v>5.4127198916999998E-2</v>
      </c>
      <c r="Z52" s="9">
        <v>2.8880022158999999E-2</v>
      </c>
      <c r="AA52" s="8"/>
      <c r="AB52" s="8"/>
      <c r="AC52" s="9">
        <v>0.36538500000000002</v>
      </c>
      <c r="AD52" s="9">
        <v>1.0931806351E-2</v>
      </c>
      <c r="AE52" s="9">
        <v>7.1752664783999998E-2</v>
      </c>
      <c r="AF52" s="8"/>
      <c r="AG52" s="8"/>
      <c r="AH52" s="9">
        <v>4.9970737332999997</v>
      </c>
      <c r="AI52" s="9">
        <v>9.7126669365000008E-3</v>
      </c>
      <c r="AJ52" s="9">
        <v>2.3129719353999999E-2</v>
      </c>
    </row>
    <row r="53" spans="13:36" x14ac:dyDescent="0.25">
      <c r="X53" s="9">
        <v>5.6339677999999997</v>
      </c>
      <c r="Y53" s="9">
        <v>2.9769959405000001E-2</v>
      </c>
      <c r="Z53" s="9">
        <v>1.7056525853999999E-2</v>
      </c>
      <c r="AA53" s="8"/>
      <c r="AB53" s="8"/>
      <c r="AC53" s="9">
        <v>0.375</v>
      </c>
      <c r="AD53" s="9">
        <v>1.0411244143999999E-2</v>
      </c>
      <c r="AE53" s="9">
        <v>0</v>
      </c>
      <c r="AF53" s="8"/>
      <c r="AG53" s="8"/>
      <c r="AH53" s="9">
        <v>5.5868522</v>
      </c>
      <c r="AI53" s="9">
        <v>8.2962363416000003E-3</v>
      </c>
      <c r="AJ53" s="9">
        <v>2.3495548658999998E-2</v>
      </c>
    </row>
    <row r="54" spans="13:36" x14ac:dyDescent="0.25">
      <c r="X54" s="9">
        <v>6.2215026667000002</v>
      </c>
      <c r="Y54" s="9">
        <v>2.7063599458999998E-2</v>
      </c>
      <c r="Z54" s="9">
        <v>1.7421241115999998E-2</v>
      </c>
      <c r="AA54" s="8"/>
      <c r="AB54" s="8"/>
      <c r="AC54" s="9">
        <v>0.38461499999999998</v>
      </c>
      <c r="AD54" s="9">
        <v>1.1868818324E-2</v>
      </c>
      <c r="AE54" s="9">
        <v>7.4153246283999996E-2</v>
      </c>
      <c r="AF54" s="8"/>
      <c r="AG54" s="8"/>
      <c r="AH54" s="9">
        <v>6.1766306667000004</v>
      </c>
      <c r="AI54" s="9">
        <v>6.0704168352999997E-3</v>
      </c>
      <c r="AJ54" s="9">
        <v>2.5067706960000002E-2</v>
      </c>
    </row>
    <row r="55" spans="13:36" x14ac:dyDescent="0.25">
      <c r="X55" s="9">
        <v>6.8090375332999997</v>
      </c>
      <c r="Y55" s="9">
        <v>3.2476319349999998E-2</v>
      </c>
      <c r="Z55" s="9">
        <v>2.3898136709000001E-2</v>
      </c>
      <c r="AA55" s="8"/>
      <c r="AB55" s="8"/>
      <c r="AC55" s="9">
        <v>0.394231</v>
      </c>
      <c r="AD55" s="9">
        <v>1.0931806351E-2</v>
      </c>
      <c r="AE55" s="9">
        <v>0.12127303368</v>
      </c>
      <c r="AF55" s="8"/>
      <c r="AG55" s="8"/>
      <c r="AH55" s="9">
        <v>6.7664091332999998</v>
      </c>
      <c r="AI55" s="9">
        <v>6.7786321327E-3</v>
      </c>
      <c r="AJ55" s="9">
        <v>2.8864261874E-2</v>
      </c>
    </row>
    <row r="56" spans="13:36" x14ac:dyDescent="0.25">
      <c r="M56" t="s">
        <v>218</v>
      </c>
      <c r="R56" t="s">
        <v>218</v>
      </c>
      <c r="X56" s="9">
        <v>7.3965724000000002</v>
      </c>
      <c r="Y56" s="9">
        <v>2.7063599458999998E-2</v>
      </c>
      <c r="Z56" s="9">
        <v>2.4620543793000001E-2</v>
      </c>
      <c r="AA56" s="8"/>
      <c r="AB56" s="8"/>
      <c r="AC56" s="9">
        <v>0.40384599999999998</v>
      </c>
      <c r="AD56" s="9">
        <v>9.1618948464000007E-3</v>
      </c>
      <c r="AE56" s="9">
        <v>9.6784329816999998E-2</v>
      </c>
      <c r="AF56" s="8"/>
      <c r="AG56" s="8"/>
      <c r="AH56" s="9">
        <v>7.3561876000000002</v>
      </c>
      <c r="AI56" s="9">
        <v>5.5645487656999998E-3</v>
      </c>
      <c r="AJ56" s="9">
        <v>3.0284224919999998E-2</v>
      </c>
    </row>
    <row r="57" spans="13:36" x14ac:dyDescent="0.25">
      <c r="M57" t="s">
        <v>219</v>
      </c>
      <c r="N57" t="s">
        <v>220</v>
      </c>
      <c r="R57" t="s">
        <v>219</v>
      </c>
      <c r="S57" t="s">
        <v>220</v>
      </c>
      <c r="X57" s="9">
        <v>7.9841072666999997</v>
      </c>
      <c r="Y57" s="9">
        <v>3.3829499323000001E-2</v>
      </c>
      <c r="Z57" s="9">
        <v>4.9519392088999997E-2</v>
      </c>
      <c r="AA57" s="8"/>
      <c r="AB57" s="8"/>
      <c r="AC57" s="9">
        <v>0.413462</v>
      </c>
      <c r="AD57" s="9">
        <v>1.1868818324E-2</v>
      </c>
      <c r="AE57" s="9">
        <v>2.6580606166000002E-2</v>
      </c>
      <c r="AF57" s="8"/>
      <c r="AG57" s="8"/>
      <c r="AH57" s="9">
        <v>7.9459660666999996</v>
      </c>
      <c r="AI57" s="9">
        <v>5.2610279238999996E-3</v>
      </c>
      <c r="AJ57" s="9">
        <v>4.6083424799000003E-2</v>
      </c>
    </row>
    <row r="58" spans="13:36" x14ac:dyDescent="0.25">
      <c r="M58" s="5">
        <v>0.53371400000000002</v>
      </c>
      <c r="N58" s="5">
        <v>-131595.17069</v>
      </c>
      <c r="R58" s="5">
        <v>0.54096200000000005</v>
      </c>
      <c r="S58" s="5">
        <v>-43952.133933999998</v>
      </c>
      <c r="X58" s="9">
        <v>8.5716421332999992</v>
      </c>
      <c r="Y58" s="9">
        <v>3.5182679295999997E-2</v>
      </c>
      <c r="Z58" s="9">
        <v>4.9243255382000001E-2</v>
      </c>
      <c r="AA58" s="8"/>
      <c r="AB58" s="8"/>
      <c r="AC58" s="9">
        <v>0.42307699999999998</v>
      </c>
      <c r="AD58" s="9">
        <v>5.6220718376E-3</v>
      </c>
      <c r="AE58" s="9">
        <v>0.11475426502</v>
      </c>
      <c r="AF58" s="8"/>
      <c r="AG58" s="8"/>
      <c r="AH58" s="9">
        <v>8.5357445333000008</v>
      </c>
      <c r="AI58" s="9">
        <v>4.3504653985999998E-3</v>
      </c>
      <c r="AJ58" s="9">
        <v>4.2038747708E-2</v>
      </c>
    </row>
    <row r="59" spans="13:36" x14ac:dyDescent="0.25">
      <c r="M59" s="5">
        <v>0.60106456165</v>
      </c>
      <c r="N59" s="5">
        <v>-128786.93627999999</v>
      </c>
      <c r="R59" s="5">
        <v>0.61181087828000003</v>
      </c>
      <c r="S59" s="5">
        <v>-36572.355130999997</v>
      </c>
      <c r="X59" s="9">
        <v>9.1591769999999997</v>
      </c>
      <c r="Y59" s="9">
        <v>9.4722598106000006E-3</v>
      </c>
      <c r="Z59" s="9">
        <v>1.6626535844E-2</v>
      </c>
      <c r="AA59" s="8"/>
      <c r="AB59" s="8"/>
      <c r="AC59" s="9">
        <v>0.43269200000000002</v>
      </c>
      <c r="AD59" s="9">
        <v>3.7480478916999999E-3</v>
      </c>
      <c r="AE59" s="9">
        <v>0</v>
      </c>
      <c r="AF59" s="8"/>
      <c r="AG59" s="8"/>
      <c r="AH59" s="9">
        <v>9.1255229999999994</v>
      </c>
      <c r="AI59" s="9">
        <v>2.0234722783999998E-3</v>
      </c>
      <c r="AJ59" s="9">
        <v>1.8345767057000001E-2</v>
      </c>
    </row>
    <row r="60" spans="13:36" x14ac:dyDescent="0.25">
      <c r="M60" s="5">
        <v>0.67691424108999998</v>
      </c>
      <c r="N60" s="5">
        <v>-111480.37536999999</v>
      </c>
      <c r="R60" s="5">
        <v>0.69193871431999998</v>
      </c>
      <c r="S60" s="5">
        <v>-21943.413078000001</v>
      </c>
      <c r="X60" s="9">
        <v>9.7467118667000001</v>
      </c>
      <c r="Y60" s="9">
        <v>2.8416779432000001E-2</v>
      </c>
      <c r="Z60" s="9">
        <v>4.6982096300999997E-2</v>
      </c>
      <c r="AA60" s="8"/>
      <c r="AB60" s="8"/>
      <c r="AC60" s="9">
        <v>0.44230799999999998</v>
      </c>
      <c r="AD60" s="9">
        <v>2.9151483601999998E-3</v>
      </c>
      <c r="AE60" s="9">
        <v>6.3242268349E-2</v>
      </c>
      <c r="AF60" s="8"/>
      <c r="AG60" s="8"/>
      <c r="AH60" s="9">
        <v>9.7153014666999997</v>
      </c>
      <c r="AI60" s="9">
        <v>2.7316875759E-3</v>
      </c>
      <c r="AJ60" s="9">
        <v>2.9316794726E-2</v>
      </c>
    </row>
    <row r="61" spans="13:36" x14ac:dyDescent="0.25">
      <c r="M61" s="5">
        <v>0.76233556097999999</v>
      </c>
      <c r="N61" s="5">
        <v>-77650.946876000002</v>
      </c>
      <c r="R61" s="5">
        <v>0.78256075754999999</v>
      </c>
      <c r="S61" s="5">
        <v>-11624.784309000001</v>
      </c>
      <c r="X61" s="9">
        <v>10.334246733000001</v>
      </c>
      <c r="Y61" s="9">
        <v>1.2178619756E-2</v>
      </c>
      <c r="Z61" s="9">
        <v>2.7857180987000001E-2</v>
      </c>
      <c r="AA61" s="8"/>
      <c r="AB61" s="8"/>
      <c r="AC61" s="9">
        <v>0.45192300000000002</v>
      </c>
      <c r="AD61" s="9">
        <v>6.2467464862000003E-4</v>
      </c>
      <c r="AE61" s="9">
        <v>3.8951340974999998E-2</v>
      </c>
      <c r="AF61" s="8"/>
      <c r="AG61" s="8"/>
      <c r="AH61" s="9">
        <v>10.305079933</v>
      </c>
      <c r="AI61" s="9">
        <v>1.4164305948999999E-3</v>
      </c>
      <c r="AJ61" s="9">
        <v>2.4090720045999998E-2</v>
      </c>
    </row>
    <row r="62" spans="13:36" x14ac:dyDescent="0.25">
      <c r="M62" s="5">
        <v>0.85853638799999998</v>
      </c>
      <c r="N62" s="5">
        <v>-36180.508469</v>
      </c>
      <c r="R62" s="5">
        <v>0.88505141650999997</v>
      </c>
      <c r="S62" s="5">
        <v>-6073.6232627999998</v>
      </c>
      <c r="X62" s="9">
        <v>10.921781599999999</v>
      </c>
      <c r="Y62" s="9">
        <v>2.1650879567E-2</v>
      </c>
      <c r="Z62" s="9">
        <v>6.9666894022999998E-2</v>
      </c>
      <c r="AA62" s="8"/>
      <c r="AB62" s="8"/>
      <c r="AC62" s="9">
        <v>0.461538</v>
      </c>
      <c r="AD62" s="9">
        <v>4.1644976575000003E-4</v>
      </c>
      <c r="AE62" s="9">
        <v>2.2761394213E-2</v>
      </c>
      <c r="AF62" s="8"/>
      <c r="AG62" s="8"/>
      <c r="AH62" s="9">
        <v>10.8948584</v>
      </c>
      <c r="AI62" s="9">
        <v>2.8328611897999998E-3</v>
      </c>
      <c r="AJ62" s="9">
        <v>5.1182979065000002E-2</v>
      </c>
    </row>
    <row r="63" spans="13:36" x14ac:dyDescent="0.25">
      <c r="M63" s="5">
        <v>0.96687701224</v>
      </c>
      <c r="N63" s="5">
        <v>-5747.0843777</v>
      </c>
      <c r="R63" s="5">
        <v>1.0009651038</v>
      </c>
      <c r="S63" s="5">
        <v>-2481.6955266999998</v>
      </c>
      <c r="X63" s="9">
        <v>11.509316467</v>
      </c>
      <c r="Y63" s="9">
        <v>1.4884979701999999E-2</v>
      </c>
      <c r="Z63" s="9">
        <v>4.4968082392000001E-2</v>
      </c>
      <c r="AA63" s="8"/>
      <c r="AB63" s="8"/>
      <c r="AC63" s="9">
        <v>0.475937</v>
      </c>
      <c r="AD63" s="9">
        <v>1.0411244144E-4</v>
      </c>
      <c r="AE63" s="9">
        <v>8.0067133104999993E-3</v>
      </c>
      <c r="AF63" s="8"/>
      <c r="AG63" s="8"/>
      <c r="AH63" s="9">
        <v>11.484636867000001</v>
      </c>
      <c r="AI63" s="9">
        <v>2.1246458923999999E-3</v>
      </c>
      <c r="AJ63" s="9">
        <v>4.7129673348000001E-2</v>
      </c>
    </row>
    <row r="64" spans="13:36" x14ac:dyDescent="0.25">
      <c r="M64" s="5">
        <v>1.0888893818000001</v>
      </c>
      <c r="N64" s="5">
        <v>20833.180869</v>
      </c>
      <c r="R64" s="5">
        <v>1.1320598105999999</v>
      </c>
      <c r="S64" s="5">
        <v>326.53888510000002</v>
      </c>
      <c r="X64" s="9">
        <v>12.096851333</v>
      </c>
      <c r="Y64" s="9">
        <v>2.0297699594000001E-2</v>
      </c>
      <c r="Z64" s="9">
        <v>5.1527718271E-2</v>
      </c>
      <c r="AA64" s="8"/>
      <c r="AB64" s="8"/>
      <c r="AC64" s="9">
        <v>0.480769</v>
      </c>
      <c r="AD64" s="9">
        <v>1.0411244144E-4</v>
      </c>
      <c r="AE64" s="9">
        <v>1.3221913081E-2</v>
      </c>
      <c r="AF64" s="8"/>
      <c r="AG64" s="8"/>
      <c r="AH64" s="9">
        <v>12.074415332999999</v>
      </c>
      <c r="AI64" s="9">
        <v>1.7199514366999999E-3</v>
      </c>
      <c r="AJ64" s="9">
        <v>3.4499009220000001E-2</v>
      </c>
    </row>
    <row r="65" spans="13:36" x14ac:dyDescent="0.25">
      <c r="M65" s="5">
        <v>1.2262987648000001</v>
      </c>
      <c r="N65" s="5">
        <v>30172.192983000001</v>
      </c>
      <c r="R65" s="5">
        <v>1.2803237695</v>
      </c>
      <c r="S65" s="5">
        <v>849.00110125000003</v>
      </c>
      <c r="X65" s="9">
        <v>12.6843862</v>
      </c>
      <c r="Y65" s="9">
        <v>8.1190798375999993E-3</v>
      </c>
      <c r="Z65" s="9">
        <v>2.6600685889000001E-2</v>
      </c>
      <c r="AA65" s="8"/>
      <c r="AB65" s="8"/>
      <c r="AC65" s="9">
        <v>0.489535</v>
      </c>
      <c r="AD65" s="9">
        <v>1.0411244144E-4</v>
      </c>
      <c r="AE65" s="9">
        <v>1.1632307622E-2</v>
      </c>
      <c r="AF65" s="8"/>
      <c r="AG65" s="8"/>
      <c r="AH65" s="9">
        <v>12.6641938</v>
      </c>
      <c r="AI65" s="9">
        <v>9.1056252529000004E-4</v>
      </c>
      <c r="AJ65" s="9">
        <v>2.4078304703999999E-2</v>
      </c>
    </row>
    <row r="66" spans="13:36" x14ac:dyDescent="0.25">
      <c r="M66" s="5">
        <v>1.3810481447</v>
      </c>
      <c r="N66" s="5">
        <v>43299.056164000001</v>
      </c>
      <c r="R66" s="5">
        <v>1.4480056082999999</v>
      </c>
      <c r="S66" s="5">
        <v>1567.3866485000001</v>
      </c>
      <c r="X66" s="9">
        <v>13.271921066999999</v>
      </c>
      <c r="Y66" s="9">
        <v>5.4127198917000002E-3</v>
      </c>
      <c r="Z66" s="9">
        <v>3.8037101954999999E-2</v>
      </c>
      <c r="AA66" s="8"/>
      <c r="AB66" s="8"/>
      <c r="AC66" s="9">
        <v>0.50313399999999997</v>
      </c>
      <c r="AD66" s="9">
        <v>2.0822488287E-4</v>
      </c>
      <c r="AE66" s="9">
        <v>6.5654402214000004E-3</v>
      </c>
      <c r="AF66" s="8"/>
      <c r="AG66" s="8"/>
      <c r="AH66" s="9">
        <v>13.253972267</v>
      </c>
      <c r="AI66" s="9">
        <v>1.2140833671000001E-3</v>
      </c>
      <c r="AJ66" s="9">
        <v>3.1760410735000001E-2</v>
      </c>
    </row>
    <row r="67" spans="13:36" x14ac:dyDescent="0.25">
      <c r="M67" s="5">
        <v>1.5553256945</v>
      </c>
      <c r="N67" s="5">
        <v>56034.072681999998</v>
      </c>
      <c r="R67" s="5">
        <v>1.637648454</v>
      </c>
      <c r="S67" s="5">
        <v>2024.5410876000001</v>
      </c>
      <c r="X67" s="9">
        <v>13.859455933</v>
      </c>
      <c r="Y67" s="9">
        <v>1.2178619756E-2</v>
      </c>
      <c r="Z67" s="9">
        <v>5.8192930197000003E-2</v>
      </c>
      <c r="AA67" s="8"/>
      <c r="AB67" s="8"/>
      <c r="AC67" s="9">
        <v>0.51673199999999997</v>
      </c>
      <c r="AD67" s="9">
        <v>4.1644976575000003E-4</v>
      </c>
      <c r="AE67" s="9">
        <v>5.2724995021000002E-4</v>
      </c>
      <c r="AF67" s="8"/>
      <c r="AG67" s="8"/>
      <c r="AH67" s="9">
        <v>13.843750733</v>
      </c>
      <c r="AI67" s="9">
        <v>1.3152569810000001E-3</v>
      </c>
      <c r="AJ67" s="9">
        <v>4.0416913652000001E-2</v>
      </c>
    </row>
    <row r="68" spans="13:36" x14ac:dyDescent="0.25">
      <c r="M68" s="5">
        <v>1.7515957176000001</v>
      </c>
      <c r="N68" s="5">
        <v>48131.831662999997</v>
      </c>
      <c r="R68" s="5">
        <v>1.8521285024</v>
      </c>
      <c r="S68" s="5">
        <v>2416.3877496999999</v>
      </c>
      <c r="X68" s="9">
        <v>14.4469908</v>
      </c>
      <c r="Y68" s="9">
        <v>8.1190798375999993E-3</v>
      </c>
      <c r="Z68" s="9">
        <v>4.7078563225000002E-2</v>
      </c>
      <c r="AA68" s="8"/>
      <c r="AB68" s="8"/>
      <c r="AC68" s="9">
        <v>0.53032999999999997</v>
      </c>
      <c r="AD68" s="9">
        <v>7.2878709005999999E-4</v>
      </c>
      <c r="AE68" s="9">
        <v>3.7360349232999999E-3</v>
      </c>
      <c r="AF68" s="8"/>
      <c r="AG68" s="8"/>
      <c r="AH68" s="9">
        <v>14.433529200000001</v>
      </c>
      <c r="AI68" s="9">
        <v>6.0704168352999997E-4</v>
      </c>
      <c r="AJ68" s="9">
        <v>3.4268966870000001E-2</v>
      </c>
    </row>
    <row r="69" spans="13:36" x14ac:dyDescent="0.25">
      <c r="M69" s="5">
        <v>1.9726334931</v>
      </c>
      <c r="N69" s="5">
        <v>31086.501861000001</v>
      </c>
      <c r="R69" s="5">
        <v>2.0946986400999998</v>
      </c>
      <c r="S69" s="5">
        <v>1893.9255336000001</v>
      </c>
      <c r="X69" s="9">
        <v>15.034525667</v>
      </c>
      <c r="Y69" s="9">
        <v>5.4127198917000002E-3</v>
      </c>
      <c r="Z69" s="9">
        <v>2.0511746412000001E-2</v>
      </c>
      <c r="AA69" s="8"/>
      <c r="AB69" s="8"/>
      <c r="AC69" s="9">
        <v>0.54392799999999997</v>
      </c>
      <c r="AD69" s="9">
        <v>1.5616866216000001E-3</v>
      </c>
      <c r="AE69" s="9">
        <v>3.3058248412E-3</v>
      </c>
      <c r="AF69" s="8"/>
      <c r="AG69" s="8"/>
      <c r="AH69" s="9">
        <v>15.023307666999999</v>
      </c>
      <c r="AI69" s="9">
        <v>4.0469445568999999E-4</v>
      </c>
      <c r="AJ69" s="9">
        <v>1.5866979443000001E-2</v>
      </c>
    </row>
    <row r="70" spans="13:36" x14ac:dyDescent="0.25">
      <c r="M70" s="5">
        <v>2.2215645193000002</v>
      </c>
      <c r="N70" s="5">
        <v>12473.785411000001</v>
      </c>
      <c r="R70" s="5">
        <v>2.3690377785000001</v>
      </c>
      <c r="S70" s="5">
        <v>522.46221615000002</v>
      </c>
      <c r="X70" s="9">
        <v>15.622060533000001</v>
      </c>
      <c r="Y70" s="9">
        <v>1.3531799729E-2</v>
      </c>
      <c r="Z70" s="9">
        <v>9.3609330958000003E-2</v>
      </c>
      <c r="AA70" s="8"/>
      <c r="AB70" s="8"/>
      <c r="AC70" s="9">
        <v>0.55752699999999999</v>
      </c>
      <c r="AD70" s="9">
        <v>3.1233732430999998E-3</v>
      </c>
      <c r="AE70" s="9">
        <v>1.614558568E-3</v>
      </c>
      <c r="AF70" s="8"/>
      <c r="AG70" s="8"/>
      <c r="AH70" s="9">
        <v>15.613086132999999</v>
      </c>
      <c r="AI70" s="9">
        <v>1.0117361391999999E-3</v>
      </c>
      <c r="AJ70" s="9">
        <v>7.0229379566000005E-2</v>
      </c>
    </row>
    <row r="71" spans="13:36" x14ac:dyDescent="0.25">
      <c r="M71" s="5">
        <v>2.5019087076000002</v>
      </c>
      <c r="N71" s="5">
        <v>6400.1621478999996</v>
      </c>
      <c r="R71" s="5">
        <v>2.6793066499</v>
      </c>
      <c r="S71" s="5">
        <v>326.53888510000002</v>
      </c>
      <c r="X71" s="9">
        <v>16.209595400000001</v>
      </c>
      <c r="Y71" s="9">
        <v>4.0595399187999997E-3</v>
      </c>
      <c r="Z71" s="9">
        <v>2.9137488996000001E-2</v>
      </c>
      <c r="AA71" s="8"/>
      <c r="AB71" s="8"/>
      <c r="AC71" s="9">
        <v>0.57112499999999999</v>
      </c>
      <c r="AD71" s="9">
        <v>5.8302967205000004E-3</v>
      </c>
      <c r="AE71" s="9">
        <v>2.7831958371E-3</v>
      </c>
      <c r="AF71" s="8"/>
      <c r="AG71" s="8"/>
      <c r="AH71" s="9">
        <v>16.202864600000002</v>
      </c>
      <c r="AI71" s="9">
        <v>3.0352084176000002E-4</v>
      </c>
      <c r="AJ71" s="9">
        <v>2.1100272624000001E-2</v>
      </c>
    </row>
    <row r="72" spans="13:36" x14ac:dyDescent="0.25">
      <c r="M72" s="5">
        <v>2.8176301550999998</v>
      </c>
      <c r="N72" s="5">
        <v>3657.2355130999999</v>
      </c>
      <c r="R72" s="5">
        <v>3.0302109107000001</v>
      </c>
      <c r="S72" s="5">
        <v>65.307777019</v>
      </c>
      <c r="X72" s="9">
        <v>16.797130267</v>
      </c>
      <c r="Y72" s="9">
        <v>1.3531799729000001E-3</v>
      </c>
      <c r="Z72" s="9">
        <v>1.4620908459E-2</v>
      </c>
      <c r="AA72" s="8"/>
      <c r="AB72" s="8"/>
      <c r="AC72" s="9">
        <v>0.58472299999999999</v>
      </c>
      <c r="AD72" s="9">
        <v>5.9344091619000002E-3</v>
      </c>
      <c r="AE72" s="9">
        <v>0</v>
      </c>
      <c r="AF72" s="8"/>
      <c r="AG72" s="8"/>
      <c r="AH72" s="9">
        <v>16.792643067</v>
      </c>
      <c r="AI72" s="9">
        <v>1.0117361392E-4</v>
      </c>
      <c r="AJ72" s="9">
        <v>1.0483277645999999E-2</v>
      </c>
    </row>
    <row r="73" spans="13:36" x14ac:dyDescent="0.25">
      <c r="M73" s="5">
        <v>3.1731931971999998</v>
      </c>
      <c r="N73" s="5">
        <v>1044.9244323</v>
      </c>
      <c r="R73" s="5">
        <v>3.4270725089999998</v>
      </c>
      <c r="S73" s="5">
        <v>130.61555404000001</v>
      </c>
      <c r="X73" s="9">
        <v>17.384665132999999</v>
      </c>
      <c r="Y73" s="9">
        <v>1.3531799729000001E-3</v>
      </c>
      <c r="Z73" s="9">
        <v>1.9179575524999999E-2</v>
      </c>
      <c r="AA73" s="8"/>
      <c r="AB73" s="8"/>
      <c r="AC73" s="9">
        <v>0.59832099999999999</v>
      </c>
      <c r="AD73" s="9">
        <v>1.1348256116999999E-2</v>
      </c>
      <c r="AE73" s="9">
        <v>1.1552365254E-3</v>
      </c>
      <c r="AF73" s="8"/>
      <c r="AG73" s="8"/>
      <c r="AH73" s="9">
        <v>17.382421532999999</v>
      </c>
      <c r="AI73" s="9">
        <v>1.0117361392E-4</v>
      </c>
      <c r="AJ73" s="9">
        <v>1.2111541205E-2</v>
      </c>
    </row>
    <row r="74" spans="13:36" x14ac:dyDescent="0.25">
      <c r="M74" s="5">
        <v>3.5736255337</v>
      </c>
      <c r="N74" s="5">
        <v>783.69332423000003</v>
      </c>
      <c r="R74" s="5">
        <v>3.8759103997</v>
      </c>
      <c r="S74" s="5">
        <v>195.92333106000001</v>
      </c>
      <c r="X74" s="9">
        <v>17.972200000000001</v>
      </c>
      <c r="Y74" s="9">
        <v>2.7063599459E-3</v>
      </c>
      <c r="Z74" s="9">
        <v>3.2097942951999997E-2</v>
      </c>
      <c r="AA74" s="8"/>
      <c r="AB74" s="8"/>
      <c r="AC74" s="9">
        <v>0.61191899999999999</v>
      </c>
      <c r="AD74" s="9">
        <v>1.5720978657E-2</v>
      </c>
      <c r="AE74" s="9" t="s">
        <v>261</v>
      </c>
      <c r="AF74" s="8"/>
      <c r="AG74" s="8"/>
      <c r="AH74" s="9">
        <v>17.972200000000001</v>
      </c>
      <c r="AI74" s="9">
        <v>2.0234722784000001E-4</v>
      </c>
      <c r="AJ74" s="9">
        <v>2.7815305788000001E-2</v>
      </c>
    </row>
    <row r="75" spans="13:36" x14ac:dyDescent="0.25">
      <c r="M75" s="5">
        <v>4.0245893210999997</v>
      </c>
      <c r="N75" s="5">
        <v>718.38554721000003</v>
      </c>
      <c r="R75" s="5">
        <v>4.3835318298999999</v>
      </c>
      <c r="S75" s="5">
        <v>391.84666211000001</v>
      </c>
      <c r="X75" s="8"/>
      <c r="Y75" s="8"/>
      <c r="Z75" s="8"/>
      <c r="AA75" s="8"/>
      <c r="AB75" s="8"/>
      <c r="AC75" s="9">
        <v>0.62551800000000002</v>
      </c>
      <c r="AD75" s="9">
        <v>1.4679854242999999E-2</v>
      </c>
      <c r="AE75" s="9" t="s">
        <v>262</v>
      </c>
      <c r="AF75" s="8"/>
      <c r="AG75" s="8"/>
      <c r="AH75" s="8"/>
      <c r="AI75" s="8"/>
      <c r="AJ75" s="8"/>
    </row>
    <row r="76" spans="13:36" x14ac:dyDescent="0.25">
      <c r="M76" s="5">
        <v>4.5324612358999996</v>
      </c>
      <c r="N76" s="5">
        <v>979.61665529000004</v>
      </c>
      <c r="R76" s="5">
        <v>4.9576355803999999</v>
      </c>
      <c r="S76" s="5">
        <v>326.53888510000002</v>
      </c>
      <c r="X76" s="8" t="s">
        <v>263</v>
      </c>
      <c r="Y76" s="8"/>
      <c r="Z76" s="8"/>
      <c r="AA76" s="8"/>
      <c r="AB76" s="8"/>
      <c r="AC76" s="9">
        <v>0.63911600000000002</v>
      </c>
      <c r="AD76" s="9">
        <v>1.7282665278999999E-2</v>
      </c>
      <c r="AE76" s="9">
        <v>16468.75</v>
      </c>
      <c r="AF76" s="8"/>
      <c r="AG76" s="8"/>
      <c r="AH76" s="8" t="s">
        <v>263</v>
      </c>
      <c r="AI76" s="8"/>
      <c r="AJ76" s="8"/>
    </row>
    <row r="77" spans="13:36" x14ac:dyDescent="0.25">
      <c r="M77" s="5">
        <v>5.1044226420000003</v>
      </c>
      <c r="N77" s="5">
        <v>1175.5399863</v>
      </c>
      <c r="R77" s="5">
        <v>5.6069287280999998</v>
      </c>
      <c r="S77" s="5">
        <v>587.76999317000002</v>
      </c>
      <c r="X77" s="8" t="s">
        <v>215</v>
      </c>
      <c r="Y77" s="8" t="s">
        <v>216</v>
      </c>
      <c r="Z77" s="8" t="s">
        <v>104</v>
      </c>
      <c r="AA77" s="8"/>
      <c r="AB77" s="8"/>
      <c r="AC77" s="9">
        <v>0.65271400000000002</v>
      </c>
      <c r="AD77" s="9">
        <v>1.5304528891000001E-2</v>
      </c>
      <c r="AE77" s="9">
        <v>26835.125</v>
      </c>
      <c r="AF77" s="8"/>
      <c r="AG77" s="8"/>
      <c r="AH77" s="8" t="s">
        <v>215</v>
      </c>
      <c r="AI77" s="8" t="s">
        <v>216</v>
      </c>
      <c r="AJ77" s="8" t="s">
        <v>104</v>
      </c>
    </row>
    <row r="78" spans="13:36" x14ac:dyDescent="0.25">
      <c r="M78" s="5">
        <v>5.7485611353000001</v>
      </c>
      <c r="N78" s="5">
        <v>1828.6177565</v>
      </c>
      <c r="R78" s="5">
        <v>6.3412587013000001</v>
      </c>
      <c r="S78" s="5">
        <v>653.07777019000002</v>
      </c>
      <c r="X78" s="9">
        <v>0.336538</v>
      </c>
      <c r="Y78" s="9">
        <v>8.9999999999999998E-4</v>
      </c>
      <c r="Z78" s="9">
        <v>1.5547571829000001E-7</v>
      </c>
      <c r="AA78" s="8"/>
      <c r="AB78" s="8"/>
      <c r="AC78" s="9">
        <v>0.66631200000000002</v>
      </c>
      <c r="AD78" s="9">
        <v>1.2701717854999999E-2</v>
      </c>
      <c r="AE78" s="9">
        <v>55065.375</v>
      </c>
      <c r="AF78" s="8"/>
      <c r="AG78" s="8"/>
      <c r="AH78" s="9">
        <v>0.26900200000000002</v>
      </c>
      <c r="AI78" s="9">
        <v>6.0000000000000002E-5</v>
      </c>
      <c r="AJ78" s="9">
        <v>1.1441646812000001E-7</v>
      </c>
    </row>
    <row r="79" spans="13:36" x14ac:dyDescent="0.25">
      <c r="M79" s="5">
        <v>6.4739849036999999</v>
      </c>
      <c r="N79" s="5">
        <v>1828.6177565</v>
      </c>
      <c r="R79" s="5">
        <v>7.1717626291999999</v>
      </c>
      <c r="S79" s="5">
        <v>653.07777019000002</v>
      </c>
      <c r="X79" s="9">
        <v>0.88637339999999998</v>
      </c>
      <c r="Y79" s="9">
        <v>0.28610361011000002</v>
      </c>
      <c r="Z79" s="9">
        <v>2.2601959157000001E-2</v>
      </c>
      <c r="AA79" s="8"/>
      <c r="AB79" s="8"/>
      <c r="AC79" s="9">
        <v>0.67991000000000001</v>
      </c>
      <c r="AD79" s="9">
        <v>8.0166579905999995E-3</v>
      </c>
      <c r="AE79" s="9">
        <v>105214.125</v>
      </c>
      <c r="AF79" s="8"/>
      <c r="AG79" s="8"/>
      <c r="AH79" s="9">
        <v>0.88130193332999995</v>
      </c>
      <c r="AI79" s="9">
        <v>0.53882744138000005</v>
      </c>
      <c r="AJ79" s="9">
        <v>0.22136667130000001</v>
      </c>
    </row>
    <row r="80" spans="13:36" x14ac:dyDescent="0.25">
      <c r="M80" s="5">
        <v>7.2909515175999999</v>
      </c>
      <c r="N80" s="5">
        <v>1893.9255336000001</v>
      </c>
      <c r="R80" s="5">
        <v>8.1110362519999999</v>
      </c>
      <c r="S80" s="5">
        <v>783.69332423000003</v>
      </c>
      <c r="X80" s="9">
        <v>1.4362088</v>
      </c>
      <c r="Y80" s="9">
        <v>0.13989169674999999</v>
      </c>
      <c r="Z80" s="9">
        <v>5.9901479515000002E-2</v>
      </c>
      <c r="AA80" s="8"/>
      <c r="AB80" s="8"/>
      <c r="AC80" s="9">
        <v>0.69350900000000004</v>
      </c>
      <c r="AD80" s="9">
        <v>1.0411244144E-3</v>
      </c>
      <c r="AE80" s="9">
        <v>125273.125</v>
      </c>
      <c r="AF80" s="8"/>
      <c r="AG80" s="8"/>
      <c r="AH80" s="9">
        <v>1.4936018666999999</v>
      </c>
      <c r="AI80" s="9">
        <v>0.25905419488999998</v>
      </c>
      <c r="AJ80" s="9">
        <v>0.21815766466</v>
      </c>
    </row>
    <row r="81" spans="13:36" x14ac:dyDescent="0.25">
      <c r="M81" s="5">
        <v>8.2110129731000008</v>
      </c>
      <c r="N81" s="5">
        <v>1763.3099795000001</v>
      </c>
      <c r="R81" s="5">
        <v>9.1733249526999998</v>
      </c>
      <c r="S81" s="5">
        <v>914.30887827000004</v>
      </c>
      <c r="X81" s="9">
        <v>1.9860442</v>
      </c>
      <c r="Y81" s="9">
        <v>7.1299638989000005E-2</v>
      </c>
      <c r="Z81" s="9">
        <v>6.7998337753000002E-2</v>
      </c>
      <c r="AA81" s="8"/>
      <c r="AB81" s="8"/>
      <c r="AC81" s="9">
        <v>0.78275399999999995</v>
      </c>
      <c r="AD81" s="9">
        <v>1.0411244144E-4</v>
      </c>
      <c r="AE81" s="9">
        <v>184259.25</v>
      </c>
      <c r="AF81" s="8"/>
      <c r="AG81" s="8"/>
      <c r="AH81" s="9">
        <v>2.1059017999999998</v>
      </c>
      <c r="AI81" s="9">
        <v>0.10643564356</v>
      </c>
      <c r="AJ81" s="9">
        <v>8.0784031066999995E-2</v>
      </c>
    </row>
    <row r="82" spans="13:36" x14ac:dyDescent="0.25">
      <c r="M82" s="5">
        <v>9.2471790385000006</v>
      </c>
      <c r="N82" s="5">
        <v>1698.0022025000001</v>
      </c>
      <c r="R82" s="5">
        <v>10.374739807999999</v>
      </c>
      <c r="S82" s="5">
        <v>1175.5399863</v>
      </c>
      <c r="X82" s="9">
        <v>2.5358795999999999</v>
      </c>
      <c r="Y82" s="9">
        <v>5.4151624549000001E-2</v>
      </c>
      <c r="Z82" s="9">
        <v>5.2198752223000001E-2</v>
      </c>
      <c r="AA82" s="8"/>
      <c r="AB82" s="8"/>
      <c r="AC82" s="9">
        <v>0.79940800000000001</v>
      </c>
      <c r="AD82" s="9">
        <v>6.2467464862000003E-4</v>
      </c>
      <c r="AE82" s="9">
        <v>222491.375</v>
      </c>
      <c r="AF82" s="8"/>
      <c r="AG82" s="8"/>
      <c r="AH82" s="9">
        <v>2.7182017332999999</v>
      </c>
      <c r="AI82" s="9">
        <v>1.9020323084999999E-2</v>
      </c>
      <c r="AJ82" s="9">
        <v>5.4105346399999997E-2</v>
      </c>
    </row>
    <row r="83" spans="13:36" x14ac:dyDescent="0.25">
      <c r="M83" s="5">
        <v>10.414101214</v>
      </c>
      <c r="N83" s="5">
        <v>1240.8477634000001</v>
      </c>
      <c r="R83" s="5">
        <v>11.733501935</v>
      </c>
      <c r="S83" s="5">
        <v>1240.8477634000001</v>
      </c>
      <c r="X83" s="9">
        <v>3.085715</v>
      </c>
      <c r="Y83" s="9">
        <v>4.8736462094000003E-2</v>
      </c>
      <c r="Z83" s="9">
        <v>5.4820240747000003E-2</v>
      </c>
      <c r="AA83" s="8"/>
      <c r="AB83" s="8"/>
      <c r="AC83" s="9">
        <v>0.81606199999999995</v>
      </c>
      <c r="AD83" s="9">
        <v>4.9973971890000003E-3</v>
      </c>
      <c r="AE83" s="9">
        <v>239598.875</v>
      </c>
      <c r="AF83" s="8"/>
      <c r="AG83" s="8"/>
      <c r="AH83" s="9">
        <v>3.3305016667</v>
      </c>
      <c r="AI83" s="9">
        <v>1.2897342366E-2</v>
      </c>
      <c r="AJ83" s="9">
        <v>7.3794777542999998E-2</v>
      </c>
    </row>
    <row r="84" spans="13:36" x14ac:dyDescent="0.25">
      <c r="M84" s="5">
        <v>11.728279905000001</v>
      </c>
      <c r="N84" s="5">
        <v>914.30887827000004</v>
      </c>
      <c r="R84" s="5">
        <v>13.27021884</v>
      </c>
      <c r="S84" s="5">
        <v>1175.5399863</v>
      </c>
      <c r="X84" s="9">
        <v>3.6355504000000001</v>
      </c>
      <c r="Y84" s="9">
        <v>4.8736462094000003E-2</v>
      </c>
      <c r="Z84" s="9">
        <v>8.0656244101000002E-2</v>
      </c>
      <c r="AA84" s="8"/>
      <c r="AB84" s="8"/>
      <c r="AC84" s="9">
        <v>0.83271700000000004</v>
      </c>
      <c r="AD84" s="9">
        <v>1.9364914107E-2</v>
      </c>
      <c r="AE84" s="9">
        <v>256292.625</v>
      </c>
      <c r="AF84" s="8"/>
      <c r="AG84" s="8"/>
      <c r="AH84" s="9">
        <v>3.9428016000000001</v>
      </c>
      <c r="AI84" s="9">
        <v>9.5752996351999992E-3</v>
      </c>
      <c r="AJ84" s="9">
        <v>6.457799099E-2</v>
      </c>
    </row>
    <row r="85" spans="13:36" x14ac:dyDescent="0.25">
      <c r="M85" s="5">
        <v>13.208297740000001</v>
      </c>
      <c r="N85" s="5">
        <v>1110.2322093</v>
      </c>
      <c r="R85" s="5">
        <v>15.008196958999999</v>
      </c>
      <c r="S85" s="5">
        <v>653.07777019000002</v>
      </c>
      <c r="X85" s="9">
        <v>4.1853857999999997</v>
      </c>
      <c r="Y85" s="9">
        <v>3.1588447653E-2</v>
      </c>
      <c r="Z85" s="9">
        <v>8.1525452871000006E-2</v>
      </c>
      <c r="AA85" s="8"/>
      <c r="AB85" s="8"/>
      <c r="AC85" s="9">
        <v>0.84937099999999999</v>
      </c>
      <c r="AD85" s="9">
        <v>3.8105153566E-2</v>
      </c>
      <c r="AE85" s="9">
        <v>262035.125</v>
      </c>
      <c r="AF85" s="8"/>
      <c r="AG85" s="8"/>
      <c r="AH85" s="9">
        <v>4.5551015333000002</v>
      </c>
      <c r="AI85" s="9">
        <v>7.7514330380000001E-3</v>
      </c>
      <c r="AJ85" s="9">
        <v>5.7889652776E-2</v>
      </c>
    </row>
    <row r="86" spans="13:36" x14ac:dyDescent="0.25">
      <c r="M86" s="5">
        <v>14.87508233</v>
      </c>
      <c r="N86" s="5">
        <v>718.38554721000003</v>
      </c>
      <c r="R86" s="5">
        <v>16.973795134</v>
      </c>
      <c r="S86" s="5">
        <v>326.53888510000002</v>
      </c>
      <c r="X86" s="9">
        <v>4.7352211999999998</v>
      </c>
      <c r="Y86" s="9">
        <v>3.3393501805000003E-2</v>
      </c>
      <c r="Z86" s="9">
        <v>7.7409736970000004E-2</v>
      </c>
      <c r="AA86" s="8"/>
      <c r="AB86" s="8"/>
      <c r="AC86" s="9">
        <v>1</v>
      </c>
      <c r="AD86" s="9">
        <v>0.10525767829</v>
      </c>
      <c r="AE86" s="9">
        <v>266957.75</v>
      </c>
      <c r="AF86" s="8"/>
      <c r="AG86" s="8"/>
      <c r="AH86" s="9">
        <v>5.1674014667000003</v>
      </c>
      <c r="AI86" s="9">
        <v>7.230328296E-3</v>
      </c>
      <c r="AJ86" s="9">
        <v>3.7211635888999998E-2</v>
      </c>
    </row>
    <row r="87" spans="13:36" x14ac:dyDescent="0.25">
      <c r="M87" s="5">
        <v>16.752202190999999</v>
      </c>
      <c r="N87" s="5">
        <v>195.92333106000001</v>
      </c>
      <c r="R87" s="5">
        <v>19.196824376999999</v>
      </c>
      <c r="S87" s="5">
        <v>195.92333106000001</v>
      </c>
      <c r="X87" s="9">
        <v>5.2850565999999999</v>
      </c>
      <c r="Y87" s="9">
        <v>3.2490974728999998E-2</v>
      </c>
      <c r="Z87" s="9">
        <v>0.10047991436000001</v>
      </c>
      <c r="AA87" s="8"/>
      <c r="AB87" s="8"/>
      <c r="AC87" s="9">
        <v>1.1180300000000001</v>
      </c>
      <c r="AD87" s="9">
        <v>0.14731910463</v>
      </c>
      <c r="AE87" s="9">
        <v>268111</v>
      </c>
      <c r="AF87" s="8"/>
      <c r="AG87" s="8"/>
      <c r="AH87" s="9">
        <v>5.7797014000000004</v>
      </c>
      <c r="AI87" s="9">
        <v>6.7092235538999999E-3</v>
      </c>
      <c r="AJ87" s="9">
        <v>3.8388519103999999E-2</v>
      </c>
    </row>
    <row r="88" spans="13:36" x14ac:dyDescent="0.25">
      <c r="X88" s="9">
        <v>5.834892</v>
      </c>
      <c r="Y88" s="9">
        <v>3.4296028881000001E-2</v>
      </c>
      <c r="Z88" s="9">
        <v>4.1858696539999997E-2</v>
      </c>
      <c r="AA88" s="8"/>
      <c r="AB88" s="8"/>
      <c r="AC88" s="9">
        <v>1.2247399999999999</v>
      </c>
      <c r="AD88" s="9">
        <v>7.9229567932999997E-2</v>
      </c>
      <c r="AE88" s="9">
        <v>269442</v>
      </c>
      <c r="AF88" s="8"/>
      <c r="AG88" s="8"/>
      <c r="AH88" s="9">
        <v>6.3920013332999996</v>
      </c>
      <c r="AI88" s="9">
        <v>4.6248045857000004E-3</v>
      </c>
      <c r="AJ88" s="9">
        <v>2.5212108109E-2</v>
      </c>
    </row>
    <row r="89" spans="13:36" x14ac:dyDescent="0.25">
      <c r="X89" s="9">
        <v>6.3847274000000001</v>
      </c>
      <c r="Y89" s="9">
        <v>2.1660649819E-2</v>
      </c>
      <c r="Z89" s="9">
        <v>2.7263730656000001E-2</v>
      </c>
      <c r="AA89" s="8"/>
      <c r="AB89" s="8"/>
      <c r="AC89" s="9">
        <v>1.41421</v>
      </c>
      <c r="AD89" s="9">
        <v>6.6944299843999994E-2</v>
      </c>
      <c r="AE89" s="9">
        <v>270194.875</v>
      </c>
      <c r="AF89" s="8"/>
      <c r="AG89" s="8"/>
      <c r="AH89" s="9">
        <v>7.0043012666999998</v>
      </c>
      <c r="AI89" s="9">
        <v>5.6670140697999997E-3</v>
      </c>
      <c r="AJ89" s="9">
        <v>2.0977325791E-2</v>
      </c>
    </row>
    <row r="90" spans="13:36" x14ac:dyDescent="0.25">
      <c r="X90" s="9">
        <v>6.9345628000000001</v>
      </c>
      <c r="Y90" s="9">
        <v>2.3465703971E-2</v>
      </c>
      <c r="Z90" s="9">
        <v>2.9224602852999999E-2</v>
      </c>
      <c r="AA90" s="8"/>
      <c r="AB90" s="8"/>
      <c r="AC90" s="9">
        <v>1.5</v>
      </c>
      <c r="AD90" s="9">
        <v>0.1002602811</v>
      </c>
      <c r="AE90" s="9" t="s">
        <v>264</v>
      </c>
      <c r="AF90" s="8"/>
      <c r="AG90" s="8"/>
      <c r="AH90" s="9">
        <v>7.6166011999999998</v>
      </c>
      <c r="AI90" s="9">
        <v>3.9082855654000003E-3</v>
      </c>
      <c r="AJ90" s="9">
        <v>1.6453193378000001E-2</v>
      </c>
    </row>
    <row r="91" spans="13:36" x14ac:dyDescent="0.25">
      <c r="X91" s="9">
        <v>7.4843982000000002</v>
      </c>
      <c r="Y91" s="9">
        <v>2.7978339349999999E-2</v>
      </c>
      <c r="Z91" s="9">
        <v>4.2783453674999999E-2</v>
      </c>
      <c r="AA91" s="8"/>
      <c r="AB91" s="8"/>
      <c r="AC91" s="9">
        <v>1.58114</v>
      </c>
      <c r="AD91" s="9">
        <v>4.2061426339999999E-2</v>
      </c>
      <c r="AE91" s="9" t="s">
        <v>265</v>
      </c>
      <c r="AF91" s="8"/>
      <c r="AG91" s="8"/>
      <c r="AH91" s="9">
        <v>8.2289011333000008</v>
      </c>
      <c r="AI91" s="9">
        <v>3.3220427306000001E-3</v>
      </c>
      <c r="AJ91" s="9">
        <v>6.8153267631999997E-3</v>
      </c>
    </row>
    <row r="92" spans="13:36" x14ac:dyDescent="0.25">
      <c r="X92" s="9">
        <v>8.0342336000000003</v>
      </c>
      <c r="Y92" s="9">
        <v>2.0758122744000001E-2</v>
      </c>
      <c r="Z92" s="9">
        <v>1.8909553884999999E-2</v>
      </c>
      <c r="AA92" s="8"/>
      <c r="AB92" s="8"/>
      <c r="AC92" s="9">
        <v>1.65831</v>
      </c>
      <c r="AD92" s="9">
        <v>2.1343050495000002E-2</v>
      </c>
      <c r="AE92" s="9">
        <v>1.3442200639E-231</v>
      </c>
      <c r="AF92" s="8"/>
      <c r="AG92" s="8"/>
      <c r="AH92" s="9">
        <v>8.8412010667000001</v>
      </c>
      <c r="AI92" s="9">
        <v>2.3449713392000001E-3</v>
      </c>
      <c r="AJ92" s="9">
        <v>1.1932836709E-2</v>
      </c>
    </row>
    <row r="93" spans="13:36" x14ac:dyDescent="0.25">
      <c r="X93" s="9">
        <v>8.5840689999999995</v>
      </c>
      <c r="Y93" s="9">
        <v>1.7148014440000001E-2</v>
      </c>
      <c r="Z93" s="9">
        <v>6.9616603656999995E-2</v>
      </c>
      <c r="AA93" s="8"/>
      <c r="AB93" s="8"/>
      <c r="AC93" s="9">
        <v>1.7320500000000001</v>
      </c>
      <c r="AD93" s="9">
        <v>1.5408641333E-2</v>
      </c>
      <c r="AE93" s="9" t="s">
        <v>266</v>
      </c>
      <c r="AF93" s="8"/>
      <c r="AG93" s="8"/>
      <c r="AH93" s="9">
        <v>9.4535009999999993</v>
      </c>
      <c r="AI93" s="9">
        <v>1.5633142262E-3</v>
      </c>
      <c r="AJ93" s="9">
        <v>2.8025169701E-3</v>
      </c>
    </row>
    <row r="94" spans="13:36" x14ac:dyDescent="0.25">
      <c r="X94" s="9">
        <v>9.1339044000000005</v>
      </c>
      <c r="Y94" s="9">
        <v>1.083032491E-2</v>
      </c>
      <c r="Z94" s="9">
        <v>4.3460065343000004E-3</v>
      </c>
      <c r="AA94" s="8"/>
      <c r="AB94" s="8"/>
      <c r="AC94" s="9">
        <v>1.80278</v>
      </c>
      <c r="AD94" s="9">
        <v>3.1546069755000003E-2</v>
      </c>
      <c r="AE94" s="9" t="s">
        <v>267</v>
      </c>
      <c r="AF94" s="8"/>
      <c r="AG94" s="8"/>
      <c r="AH94" s="9">
        <v>10.065800933</v>
      </c>
      <c r="AI94" s="9">
        <v>1.6935904117000001E-3</v>
      </c>
      <c r="AJ94" s="9">
        <v>7.1813450448000001E-3</v>
      </c>
    </row>
    <row r="95" spans="13:36" x14ac:dyDescent="0.25">
      <c r="X95" s="9">
        <v>9.6837397999999997</v>
      </c>
      <c r="Y95" s="9">
        <v>1.5342960289E-2</v>
      </c>
      <c r="Z95" s="9">
        <v>9.6837988947000003E-3</v>
      </c>
      <c r="AA95" s="8"/>
      <c r="AB95" s="8"/>
      <c r="AC95" s="9">
        <v>1.87083</v>
      </c>
      <c r="AD95" s="9">
        <v>2.6028110359E-2</v>
      </c>
      <c r="AE95" s="9">
        <v>-1.288500496E-231</v>
      </c>
      <c r="AF95" s="8"/>
      <c r="AG95" s="8"/>
      <c r="AH95" s="9">
        <v>10.678100866999999</v>
      </c>
      <c r="AI95" s="9">
        <v>1.2376237624000001E-3</v>
      </c>
      <c r="AJ95" s="9">
        <v>8.3406081231E-3</v>
      </c>
    </row>
    <row r="96" spans="13:36" x14ac:dyDescent="0.25">
      <c r="X96" s="9">
        <v>10.233575200000001</v>
      </c>
      <c r="Y96" s="9">
        <v>8.1227436822999995E-3</v>
      </c>
      <c r="Z96" s="9">
        <v>2.2704585568999999E-2</v>
      </c>
      <c r="AA96" s="8"/>
      <c r="AB96" s="8"/>
      <c r="AC96" s="9">
        <v>2</v>
      </c>
      <c r="AD96" s="9">
        <v>8.8495575220999996E-3</v>
      </c>
      <c r="AE96" s="9">
        <v>0</v>
      </c>
      <c r="AF96" s="8"/>
      <c r="AG96" s="8"/>
      <c r="AH96" s="9">
        <v>11.2904008</v>
      </c>
      <c r="AI96" s="9">
        <v>1.8890046899000001E-3</v>
      </c>
      <c r="AJ96" s="9">
        <v>6.8129285941000003E-3</v>
      </c>
    </row>
    <row r="97" spans="24:36" x14ac:dyDescent="0.25">
      <c r="X97" s="9">
        <v>10.7834106</v>
      </c>
      <c r="Y97" s="9">
        <v>1.083032491E-2</v>
      </c>
      <c r="Z97" s="9">
        <v>2.3366874815000001E-2</v>
      </c>
      <c r="AA97" s="8"/>
      <c r="AB97" s="8"/>
      <c r="AC97" s="9">
        <v>2.06155</v>
      </c>
      <c r="AD97" s="9">
        <v>1.7595002602999999E-2</v>
      </c>
      <c r="AE97" s="9">
        <v>0</v>
      </c>
      <c r="AF97" s="8"/>
      <c r="AG97" s="8"/>
      <c r="AH97" s="9">
        <v>11.902700733</v>
      </c>
      <c r="AI97" s="9">
        <v>1.6284523189E-3</v>
      </c>
      <c r="AJ97" s="9">
        <v>5.2167044473999998E-3</v>
      </c>
    </row>
    <row r="98" spans="24:36" x14ac:dyDescent="0.25">
      <c r="X98" s="9">
        <v>11.333246000000001</v>
      </c>
      <c r="Y98" s="9">
        <v>1.083032491E-2</v>
      </c>
      <c r="Z98" s="9">
        <v>4.6166885161000003E-2</v>
      </c>
      <c r="AA98" s="8"/>
      <c r="AB98" s="8"/>
      <c r="AC98" s="9">
        <v>2.1213199999999999</v>
      </c>
      <c r="AD98" s="9">
        <v>7.9125455491999997E-3</v>
      </c>
      <c r="AE98" s="9" t="s">
        <v>268</v>
      </c>
      <c r="AF98" s="8"/>
      <c r="AG98" s="8"/>
      <c r="AH98" s="9">
        <v>12.515000667000001</v>
      </c>
      <c r="AI98" s="9">
        <v>1.2376237624000001E-3</v>
      </c>
      <c r="AJ98" s="9">
        <v>7.9122374431000002E-3</v>
      </c>
    </row>
    <row r="99" spans="24:36" x14ac:dyDescent="0.25">
      <c r="X99" s="9">
        <v>11.8830814</v>
      </c>
      <c r="Y99" s="9">
        <v>9.0252707580999996E-3</v>
      </c>
      <c r="Z99" s="9">
        <v>6.0965138656000001E-3</v>
      </c>
      <c r="AA99" s="8"/>
      <c r="AB99" s="8"/>
      <c r="AC99" s="9">
        <v>2.1794500000000001</v>
      </c>
      <c r="AD99" s="9">
        <v>5.5179593961000003E-3</v>
      </c>
      <c r="AE99" s="9">
        <v>-1.288500496E-231</v>
      </c>
      <c r="AF99" s="8"/>
      <c r="AG99" s="8"/>
      <c r="AH99" s="9">
        <v>13.1273006</v>
      </c>
      <c r="AI99" s="9">
        <v>8.4679520584000001E-4</v>
      </c>
      <c r="AJ99" s="9">
        <v>3.0488556258999999E-3</v>
      </c>
    </row>
    <row r="100" spans="24:36" x14ac:dyDescent="0.25">
      <c r="X100" s="9">
        <v>12.432916799999999</v>
      </c>
      <c r="Y100" s="9">
        <v>1.4440433213E-2</v>
      </c>
      <c r="Z100" s="9">
        <v>2.1442582945E-2</v>
      </c>
      <c r="AA100" s="8"/>
      <c r="AB100" s="8"/>
      <c r="AC100" s="9">
        <v>2.2360699999999998</v>
      </c>
      <c r="AD100" s="9">
        <v>3.3315981260000002E-3</v>
      </c>
      <c r="AE100" s="9">
        <v>2.1999992896000001E-4</v>
      </c>
      <c r="AF100" s="8"/>
      <c r="AG100" s="8"/>
      <c r="AH100" s="9">
        <v>13.739600533000001</v>
      </c>
      <c r="AI100" s="9">
        <v>9.7707139135000008E-4</v>
      </c>
      <c r="AJ100" s="9">
        <v>1.4375280478E-2</v>
      </c>
    </row>
    <row r="101" spans="24:36" x14ac:dyDescent="0.25">
      <c r="X101" s="9">
        <v>12.9827522</v>
      </c>
      <c r="Y101" s="9">
        <v>6.3176895307E-3</v>
      </c>
      <c r="Z101" s="9">
        <v>9.1537821709999998E-3</v>
      </c>
      <c r="AA101" s="8"/>
      <c r="AB101" s="8"/>
      <c r="AC101" s="9">
        <v>2.29129</v>
      </c>
      <c r="AD101" s="9">
        <v>3.7480478916999999E-3</v>
      </c>
      <c r="AE101" s="9">
        <v>6.6654801102999997E-2</v>
      </c>
      <c r="AF101" s="8"/>
      <c r="AG101" s="8"/>
      <c r="AH101" s="9">
        <v>14.351900467</v>
      </c>
      <c r="AI101" s="9">
        <v>3.2569046377999998E-4</v>
      </c>
      <c r="AJ101" s="9">
        <v>9.7368414368000002E-5</v>
      </c>
    </row>
    <row r="102" spans="24:36" x14ac:dyDescent="0.25">
      <c r="X102" s="9">
        <v>13.532587599999999</v>
      </c>
      <c r="Y102" s="9">
        <v>4.5126353790999997E-3</v>
      </c>
      <c r="Z102" s="9">
        <v>9.6579837063999995E-3</v>
      </c>
      <c r="AA102" s="8"/>
      <c r="AB102" s="8"/>
      <c r="AC102" s="9">
        <v>2.3452099999999998</v>
      </c>
      <c r="AD102" s="9">
        <v>2.394586153E-3</v>
      </c>
      <c r="AE102" s="9" t="s">
        <v>269</v>
      </c>
      <c r="AF102" s="8"/>
      <c r="AG102" s="8"/>
      <c r="AH102" s="9">
        <v>14.964200399999999</v>
      </c>
      <c r="AI102" s="9">
        <v>3.9082855653999998E-4</v>
      </c>
      <c r="AJ102" s="9">
        <v>2.4980547483999999E-3</v>
      </c>
    </row>
    <row r="103" spans="24:36" x14ac:dyDescent="0.25">
      <c r="X103" s="9">
        <v>14.082423</v>
      </c>
      <c r="Y103" s="9">
        <v>4.5126353790999997E-3</v>
      </c>
      <c r="Z103" s="9">
        <v>3.9008857718999997E-4</v>
      </c>
      <c r="AA103" s="8"/>
      <c r="AB103" s="8"/>
      <c r="AC103" s="9">
        <v>2.4494899999999999</v>
      </c>
      <c r="AD103" s="9">
        <v>1.4575741800999999E-3</v>
      </c>
      <c r="AE103" s="9">
        <v>-1.288500496E-231</v>
      </c>
      <c r="AF103" s="8"/>
      <c r="AG103" s="8"/>
      <c r="AH103" s="9">
        <v>15.576500333</v>
      </c>
      <c r="AI103" s="9">
        <v>3.9082855653999998E-4</v>
      </c>
      <c r="AJ103" s="9">
        <v>5.7843199689999996E-3</v>
      </c>
    </row>
    <row r="104" spans="24:36" x14ac:dyDescent="0.25">
      <c r="X104" s="9">
        <v>14.6322584</v>
      </c>
      <c r="Y104" s="9">
        <v>1.8050541516000001E-3</v>
      </c>
      <c r="Z104" s="9">
        <v>3.1095143660000001E-7</v>
      </c>
      <c r="AA104" s="8"/>
      <c r="AB104" s="8"/>
      <c r="AC104" s="9">
        <v>2.5</v>
      </c>
      <c r="AD104" s="9">
        <v>1.8740239459000001E-3</v>
      </c>
      <c r="AE104" s="9">
        <v>1.5806095617E+199</v>
      </c>
      <c r="AF104" s="8"/>
      <c r="AG104" s="8"/>
      <c r="AH104" s="9">
        <v>16.188800267000001</v>
      </c>
      <c r="AI104" s="9">
        <v>1.9541427826999999E-4</v>
      </c>
      <c r="AJ104" s="9">
        <v>7.3752855348999998E-3</v>
      </c>
    </row>
    <row r="105" spans="24:36" x14ac:dyDescent="0.25">
      <c r="X105" s="9">
        <v>15.182093800000001</v>
      </c>
      <c r="Y105" s="9">
        <v>3.6101083032000002E-3</v>
      </c>
      <c r="Z105" s="9">
        <v>6.5138044744999998E-3</v>
      </c>
      <c r="AA105" s="8"/>
      <c r="AB105" s="8"/>
      <c r="AC105" s="9">
        <v>2.5495100000000002</v>
      </c>
      <c r="AD105" s="9">
        <v>2.0822488287000002E-3</v>
      </c>
      <c r="AE105" s="9">
        <v>2.5808022705000001E-57</v>
      </c>
      <c r="AF105" s="8"/>
      <c r="AG105" s="8"/>
      <c r="AH105" s="9">
        <v>16.8011002</v>
      </c>
      <c r="AI105" s="9">
        <v>6.5138092756999996E-5</v>
      </c>
      <c r="AJ105" s="9">
        <v>1.4302058514999999E-5</v>
      </c>
    </row>
    <row r="106" spans="24:36" x14ac:dyDescent="0.25">
      <c r="X106" s="9">
        <v>15.7319292</v>
      </c>
      <c r="Y106" s="9">
        <v>4.5126353790999997E-3</v>
      </c>
      <c r="Z106" s="9">
        <v>2.5171518790999999E-3</v>
      </c>
      <c r="AA106" s="8"/>
      <c r="AB106" s="8"/>
      <c r="AC106" s="9">
        <v>2.5980799999999999</v>
      </c>
      <c r="AD106" s="9">
        <v>4.1644976575000003E-4</v>
      </c>
      <c r="AE106" s="9">
        <v>1.8152794655999999E-306</v>
      </c>
      <c r="AF106" s="8"/>
      <c r="AG106" s="8"/>
      <c r="AH106" s="9">
        <v>17.413400133</v>
      </c>
      <c r="AI106" s="9">
        <v>6.5138092756999996E-5</v>
      </c>
      <c r="AJ106" s="9">
        <v>5.7745991458999998E-4</v>
      </c>
    </row>
    <row r="107" spans="24:36" x14ac:dyDescent="0.25">
      <c r="X107" s="9">
        <v>16.281764599999999</v>
      </c>
      <c r="Y107" s="9">
        <v>9.0252707580999996E-4</v>
      </c>
      <c r="Z107" s="9">
        <v>9.2010530084000001E-3</v>
      </c>
      <c r="AA107" s="8"/>
      <c r="AB107" s="8"/>
      <c r="AC107" s="9">
        <v>2.69258</v>
      </c>
      <c r="AD107" s="9">
        <v>8.3289953149000002E-4</v>
      </c>
      <c r="AE107" s="9">
        <v>-1.288500496E-231</v>
      </c>
      <c r="AF107" s="8"/>
      <c r="AG107" s="8"/>
      <c r="AH107" s="9">
        <v>18.638000000000002</v>
      </c>
      <c r="AI107" s="9">
        <v>6.5138092756999996E-5</v>
      </c>
      <c r="AJ107" s="9">
        <v>0</v>
      </c>
    </row>
    <row r="108" spans="24:36" x14ac:dyDescent="0.25">
      <c r="X108" s="9">
        <v>16.831600000000002</v>
      </c>
      <c r="Y108" s="9">
        <v>1.8050541516000001E-3</v>
      </c>
      <c r="Z108" s="9">
        <v>1.5096630055999999E-3</v>
      </c>
      <c r="AA108" s="8"/>
      <c r="AB108" s="8"/>
      <c r="AC108" s="9">
        <v>2.73861</v>
      </c>
      <c r="AD108" s="9">
        <v>3.1233732431000001E-4</v>
      </c>
      <c r="AE108" s="9" t="s">
        <v>270</v>
      </c>
      <c r="AF108" s="8"/>
      <c r="AG108" s="8"/>
      <c r="AH108" s="8"/>
      <c r="AI108" s="8"/>
      <c r="AJ108" s="8"/>
    </row>
    <row r="109" spans="24:36" x14ac:dyDescent="0.25">
      <c r="X109" s="8"/>
      <c r="Y109" s="8"/>
      <c r="Z109" s="8"/>
      <c r="AA109" s="8"/>
      <c r="AB109" s="8"/>
      <c r="AC109" s="9">
        <v>2.82843</v>
      </c>
      <c r="AD109" s="9">
        <v>1.0411244144E-4</v>
      </c>
      <c r="AE109" s="9" t="s">
        <v>271</v>
      </c>
      <c r="AF109" s="8"/>
      <c r="AG109" s="8"/>
      <c r="AH109" s="8" t="s">
        <v>272</v>
      </c>
      <c r="AI109" s="8"/>
      <c r="AJ109" s="8"/>
    </row>
    <row r="110" spans="24:36" x14ac:dyDescent="0.25">
      <c r="X110" s="8" t="s">
        <v>272</v>
      </c>
      <c r="Y110" s="8"/>
      <c r="Z110" s="8"/>
      <c r="AA110" s="8"/>
      <c r="AB110" s="8"/>
      <c r="AC110" s="9">
        <v>2.8722799999999999</v>
      </c>
      <c r="AD110" s="9">
        <v>3.1233732431000001E-4</v>
      </c>
      <c r="AE110" s="9">
        <v>0</v>
      </c>
      <c r="AF110" s="8"/>
      <c r="AG110" s="8"/>
      <c r="AH110" s="8" t="s">
        <v>273</v>
      </c>
      <c r="AI110" s="8" t="s">
        <v>216</v>
      </c>
      <c r="AJ110" s="8"/>
    </row>
    <row r="111" spans="24:36" x14ac:dyDescent="0.25">
      <c r="X111" s="8" t="s">
        <v>273</v>
      </c>
      <c r="Y111" s="8" t="s">
        <v>216</v>
      </c>
      <c r="Z111" s="8"/>
      <c r="AA111" s="8"/>
      <c r="AB111" s="8"/>
      <c r="AC111" s="9">
        <v>2.9154800000000001</v>
      </c>
      <c r="AD111" s="9">
        <v>3.1233732431000001E-4</v>
      </c>
      <c r="AE111" s="8" t="s">
        <v>274</v>
      </c>
      <c r="AF111" s="8"/>
      <c r="AG111" s="8"/>
      <c r="AH111" s="9">
        <v>0.43370731175999999</v>
      </c>
      <c r="AI111" s="9">
        <v>6.0000000000000002E-5</v>
      </c>
      <c r="AJ111" s="8"/>
    </row>
    <row r="112" spans="24:36" x14ac:dyDescent="0.25">
      <c r="X112" s="9">
        <v>0.24217181552</v>
      </c>
      <c r="Y112" s="9">
        <v>9.7000000000000005E-4</v>
      </c>
      <c r="Z112" s="8"/>
      <c r="AA112" s="8"/>
      <c r="AB112" s="8"/>
      <c r="AC112" s="9">
        <v>3</v>
      </c>
      <c r="AD112" s="9">
        <v>4.1644976575000003E-4</v>
      </c>
      <c r="AE112" s="9">
        <v>1.9599449226000001E-62</v>
      </c>
      <c r="AF112" s="8"/>
      <c r="AG112" s="8"/>
      <c r="AH112" s="9">
        <v>1.2866223473</v>
      </c>
      <c r="AI112" s="9">
        <v>0.29129124271000001</v>
      </c>
    </row>
    <row r="113" spans="24:35" x14ac:dyDescent="0.25">
      <c r="X113" s="9">
        <v>0.99163340286000001</v>
      </c>
      <c r="Y113" s="9">
        <v>5.9282672497999997E-2</v>
      </c>
      <c r="Z113" s="8"/>
      <c r="AA113" s="8"/>
      <c r="AB113" s="8"/>
      <c r="AC113" s="9">
        <v>3.0822099999999999</v>
      </c>
      <c r="AD113" s="9">
        <v>2.0822488287E-4</v>
      </c>
      <c r="AE113" s="9">
        <v>1.6554625903E-153</v>
      </c>
      <c r="AF113" s="8"/>
      <c r="AG113" s="8"/>
      <c r="AH113" s="9">
        <v>2.1395373827999999</v>
      </c>
      <c r="AI113" s="9">
        <v>0.32826421919999998</v>
      </c>
    </row>
    <row r="114" spans="24:35" x14ac:dyDescent="0.25">
      <c r="X114" s="9">
        <v>1.7410949901999999</v>
      </c>
      <c r="Y114" s="9">
        <v>0.47813411079000001</v>
      </c>
      <c r="Z114" s="8"/>
      <c r="AA114" s="8"/>
      <c r="AB114" s="8"/>
      <c r="AC114" s="9">
        <v>3.2015600000000002</v>
      </c>
      <c r="AD114" s="9">
        <v>2.0822488287E-4</v>
      </c>
      <c r="AE114" s="9">
        <v>9.0049878098999996E-308</v>
      </c>
      <c r="AF114" s="8"/>
      <c r="AG114" s="8"/>
      <c r="AH114" s="9">
        <v>2.9924524184000001</v>
      </c>
      <c r="AI114" s="9">
        <v>0.18590473637999999</v>
      </c>
    </row>
    <row r="115" spans="24:35" x14ac:dyDescent="0.25">
      <c r="X115" s="9">
        <v>2.4905565776</v>
      </c>
      <c r="Y115" s="9">
        <v>0.13702623907</v>
      </c>
      <c r="Z115" s="8"/>
      <c r="AA115" s="8"/>
      <c r="AB115" s="8"/>
      <c r="AC115" s="9">
        <v>3.2787199999999999</v>
      </c>
      <c r="AD115" s="9">
        <v>1.0411244144E-4</v>
      </c>
      <c r="AE115" s="8" t="s">
        <v>274</v>
      </c>
      <c r="AF115" s="8"/>
      <c r="AG115" s="8"/>
      <c r="AH115" s="9">
        <v>3.8453674538999998</v>
      </c>
      <c r="AI115" s="9">
        <v>8.5750653179000005E-2</v>
      </c>
    </row>
    <row r="116" spans="24:35" x14ac:dyDescent="0.25">
      <c r="X116" s="9">
        <v>3.2400181648999999</v>
      </c>
      <c r="Y116" s="9">
        <v>5.6365403304E-2</v>
      </c>
      <c r="Z116" s="8"/>
      <c r="AA116" s="8"/>
      <c r="AB116" s="8"/>
      <c r="AC116" s="9">
        <v>3.5</v>
      </c>
      <c r="AD116" s="9">
        <v>1.0411244144E-4</v>
      </c>
      <c r="AE116" s="9">
        <v>3.6446095563000003E-86</v>
      </c>
      <c r="AF116" s="8"/>
      <c r="AG116" s="8"/>
      <c r="AH116" s="9">
        <v>4.6982824895000004</v>
      </c>
      <c r="AI116" s="9">
        <v>3.1754538754999999E-2</v>
      </c>
    </row>
    <row r="117" spans="24:35" x14ac:dyDescent="0.25">
      <c r="X117" s="9">
        <v>3.9894797521999998</v>
      </c>
      <c r="Y117" s="9">
        <v>3.4985422741E-2</v>
      </c>
      <c r="Z117" s="8"/>
      <c r="AA117" s="8"/>
      <c r="AB117" s="8"/>
      <c r="AC117" s="8"/>
      <c r="AD117" s="8"/>
      <c r="AE117" s="8"/>
      <c r="AF117" s="8"/>
      <c r="AG117" s="8"/>
      <c r="AH117" s="9">
        <v>5.5511975250000001</v>
      </c>
      <c r="AI117" s="9">
        <v>2.0566758223000001E-2</v>
      </c>
    </row>
    <row r="118" spans="24:35" x14ac:dyDescent="0.25">
      <c r="X118" s="9">
        <v>4.7389413396000002</v>
      </c>
      <c r="Y118" s="9">
        <v>4.1788143829E-2</v>
      </c>
      <c r="Z118" s="8"/>
      <c r="AA118" s="8"/>
      <c r="AB118" s="8"/>
      <c r="AC118" s="8" t="s">
        <v>263</v>
      </c>
      <c r="AD118" s="8"/>
      <c r="AE118" s="8"/>
      <c r="AF118" s="8"/>
      <c r="AG118" s="8"/>
      <c r="AH118" s="9">
        <v>6.4041125605999998</v>
      </c>
      <c r="AI118" s="9">
        <v>1.4537415422000001E-2</v>
      </c>
    </row>
    <row r="119" spans="24:35" x14ac:dyDescent="0.25">
      <c r="X119" s="9">
        <v>5.4884029269000001</v>
      </c>
      <c r="Y119" s="9">
        <v>4.3731778425999998E-2</v>
      </c>
      <c r="Z119" s="8"/>
      <c r="AA119" s="8"/>
      <c r="AB119" s="8"/>
      <c r="AC119" s="8" t="s">
        <v>215</v>
      </c>
      <c r="AD119" s="8" t="s">
        <v>216</v>
      </c>
      <c r="AE119" s="8" t="s">
        <v>104</v>
      </c>
      <c r="AF119" s="8"/>
      <c r="AG119" s="8"/>
      <c r="AH119" s="9">
        <v>7.2570275961000004</v>
      </c>
      <c r="AI119" s="9">
        <v>9.5129630870000002E-3</v>
      </c>
    </row>
    <row r="120" spans="24:35" x14ac:dyDescent="0.25">
      <c r="X120" s="9">
        <v>6.2378645143</v>
      </c>
      <c r="Y120" s="9">
        <v>1.8464528668999999E-2</v>
      </c>
      <c r="Z120" s="8"/>
      <c r="AA120" s="8"/>
      <c r="AB120" s="8"/>
      <c r="AC120" s="9">
        <v>0.29035</v>
      </c>
      <c r="AD120" s="9">
        <v>6.9999999999999994E-5</v>
      </c>
      <c r="AE120" s="9">
        <v>4.2590743839000002E-7</v>
      </c>
      <c r="AF120" s="8"/>
      <c r="AG120" s="8"/>
      <c r="AH120" s="9">
        <v>8.1099426316999992</v>
      </c>
      <c r="AI120" s="9">
        <v>7.7711529443000001E-3</v>
      </c>
    </row>
    <row r="121" spans="24:35" x14ac:dyDescent="0.25">
      <c r="X121" s="9">
        <v>6.9873261015999999</v>
      </c>
      <c r="Y121" s="9">
        <v>2.915451895E-2</v>
      </c>
      <c r="Z121" s="8"/>
      <c r="AA121" s="8"/>
      <c r="AB121" s="8"/>
      <c r="AC121" s="9">
        <v>0.38067166667000002</v>
      </c>
      <c r="AD121" s="9">
        <v>4.6786787629000001E-2</v>
      </c>
      <c r="AE121" s="9">
        <v>1.3196316071000001E-2</v>
      </c>
      <c r="AF121" s="8"/>
      <c r="AG121" s="8"/>
      <c r="AH121" s="9">
        <v>8.9628576671999998</v>
      </c>
      <c r="AI121" s="9">
        <v>5.6943793126999999E-3</v>
      </c>
    </row>
    <row r="122" spans="24:35" x14ac:dyDescent="0.25">
      <c r="X122" s="9">
        <v>7.7367876889999998</v>
      </c>
      <c r="Y122" s="9">
        <v>1.5549076774E-2</v>
      </c>
      <c r="Z122" s="8"/>
      <c r="AA122" s="8"/>
      <c r="AB122" s="8"/>
      <c r="AC122" s="9">
        <v>0.47099333332999999</v>
      </c>
      <c r="AD122" s="9">
        <v>0.15580076152</v>
      </c>
      <c r="AE122" s="9">
        <v>0.10649346999000001</v>
      </c>
      <c r="AF122" s="8"/>
      <c r="AG122" s="8"/>
      <c r="AH122" s="9">
        <v>9.8157727027000004</v>
      </c>
      <c r="AI122" s="9">
        <v>4.3545253567E-3</v>
      </c>
    </row>
    <row r="123" spans="24:35" x14ac:dyDescent="0.25">
      <c r="X123" s="9">
        <v>8.4862492763000006</v>
      </c>
      <c r="Y123" s="9">
        <v>1.9436345967000002E-2</v>
      </c>
      <c r="Z123" s="8"/>
      <c r="AA123" s="8"/>
      <c r="AB123" s="8"/>
      <c r="AC123" s="9">
        <v>0.56131500000000001</v>
      </c>
      <c r="AD123" s="9">
        <v>0.14779703162999999</v>
      </c>
      <c r="AE123" s="9">
        <v>0.16068976561000001</v>
      </c>
      <c r="AF123" s="8"/>
      <c r="AG123" s="8"/>
      <c r="AH123" s="9">
        <v>10.668687737999999</v>
      </c>
      <c r="AI123" s="9">
        <v>3.2826421920000002E-3</v>
      </c>
    </row>
    <row r="124" spans="24:35" x14ac:dyDescent="0.25">
      <c r="X124" s="9">
        <v>9.2357108636999996</v>
      </c>
      <c r="Y124" s="9">
        <v>1.4577259475E-2</v>
      </c>
      <c r="Z124" s="8"/>
      <c r="AA124" s="8"/>
      <c r="AB124" s="8"/>
      <c r="AC124" s="9">
        <v>0.65163666666999998</v>
      </c>
      <c r="AD124" s="9">
        <v>9.7987411609E-2</v>
      </c>
      <c r="AE124" s="9">
        <v>0.13100870213999999</v>
      </c>
      <c r="AF124" s="8"/>
      <c r="AG124" s="8"/>
      <c r="AH124" s="9">
        <v>11.521602774</v>
      </c>
      <c r="AI124" s="9">
        <v>2.8806860052000001E-3</v>
      </c>
    </row>
    <row r="125" spans="24:35" x14ac:dyDescent="0.25">
      <c r="X125" s="9">
        <v>9.9851724510000004</v>
      </c>
      <c r="Y125" s="9">
        <v>9.7181729835000008E-3</v>
      </c>
      <c r="Z125" s="8"/>
      <c r="AA125" s="8"/>
      <c r="AB125" s="8"/>
      <c r="AC125" s="9">
        <v>0.74195833333000005</v>
      </c>
      <c r="AD125" s="9">
        <v>7.0634858962999994E-2</v>
      </c>
      <c r="AE125" s="9">
        <v>9.3320152917999999E-2</v>
      </c>
      <c r="AF125" s="8"/>
      <c r="AG125" s="8"/>
      <c r="AH125" s="9">
        <v>12.374517809</v>
      </c>
      <c r="AI125" s="9">
        <v>1.8088028405000001E-3</v>
      </c>
    </row>
    <row r="126" spans="24:35" x14ac:dyDescent="0.25">
      <c r="X126" s="9">
        <v>10.734634037999999</v>
      </c>
      <c r="Y126" s="9">
        <v>5.8309037901000003E-3</v>
      </c>
      <c r="Z126" s="8"/>
      <c r="AA126" s="8"/>
      <c r="AB126" s="8"/>
      <c r="AC126" s="9">
        <v>0.83228000000000002</v>
      </c>
      <c r="AD126" s="9">
        <v>5.6725464294000001E-2</v>
      </c>
      <c r="AE126" s="9">
        <v>7.5157756115000002E-2</v>
      </c>
      <c r="AF126" s="8"/>
      <c r="AG126" s="8"/>
      <c r="AH126" s="9">
        <v>13.227432844999999</v>
      </c>
      <c r="AI126" s="9">
        <v>1.8757955383E-3</v>
      </c>
    </row>
    <row r="127" spans="24:35" x14ac:dyDescent="0.25">
      <c r="X127" s="9">
        <v>11.484095626</v>
      </c>
      <c r="Y127" s="9">
        <v>9.7181729835000008E-3</v>
      </c>
      <c r="Z127" s="8"/>
      <c r="AA127" s="8"/>
      <c r="AB127" s="8"/>
      <c r="AC127" s="9">
        <v>0.92260166666999999</v>
      </c>
      <c r="AD127" s="9">
        <v>5.1441448442E-2</v>
      </c>
      <c r="AE127" s="9">
        <v>7.3435812342000001E-2</v>
      </c>
      <c r="AF127" s="8"/>
      <c r="AG127" s="8"/>
      <c r="AH127" s="9">
        <v>14.08034788</v>
      </c>
      <c r="AI127" s="9">
        <v>1.4068466537E-3</v>
      </c>
    </row>
    <row r="128" spans="24:35" x14ac:dyDescent="0.25">
      <c r="X128" s="9">
        <v>12.233557212999999</v>
      </c>
      <c r="Y128" s="9">
        <v>8.7463556851000001E-3</v>
      </c>
      <c r="Z128" s="8"/>
      <c r="AA128" s="8"/>
      <c r="AB128" s="8"/>
      <c r="AC128" s="9">
        <v>1.0129233333000001</v>
      </c>
      <c r="AD128" s="9">
        <v>4.8488616053999997E-2</v>
      </c>
      <c r="AE128" s="9">
        <v>6.2592208960000006E-2</v>
      </c>
      <c r="AF128" s="8"/>
      <c r="AG128" s="8"/>
      <c r="AH128" s="9">
        <v>14.933262916</v>
      </c>
      <c r="AI128" s="9">
        <v>8.0391237355000001E-4</v>
      </c>
    </row>
    <row r="129" spans="24:35" x14ac:dyDescent="0.25">
      <c r="X129" s="9">
        <v>13.732480388000001</v>
      </c>
      <c r="Y129" s="9">
        <v>3.8872691934000001E-3</v>
      </c>
      <c r="Z129" s="8"/>
      <c r="AA129" s="8"/>
      <c r="AB129" s="8"/>
      <c r="AC129" s="9">
        <v>1.103245</v>
      </c>
      <c r="AD129" s="9">
        <v>4.2582951277999999E-2</v>
      </c>
      <c r="AE129" s="9">
        <v>5.6318166486E-2</v>
      </c>
      <c r="AF129" s="8"/>
      <c r="AG129" s="8"/>
      <c r="AH129" s="9">
        <v>15.786177951999999</v>
      </c>
      <c r="AI129" s="9">
        <v>8.7090507134999996E-4</v>
      </c>
    </row>
    <row r="130" spans="24:35" x14ac:dyDescent="0.25">
      <c r="X130" s="9">
        <v>14.481941975</v>
      </c>
      <c r="Y130" s="9">
        <v>9.7181729835000002E-4</v>
      </c>
      <c r="Z130" s="8"/>
      <c r="AA130" s="8"/>
      <c r="AB130" s="8"/>
      <c r="AC130" s="9">
        <v>1.1935666667</v>
      </c>
      <c r="AD130" s="9">
        <v>6.9702385578000001E-2</v>
      </c>
      <c r="AE130" s="9">
        <v>5.8696433621000001E-2</v>
      </c>
      <c r="AF130" s="8"/>
      <c r="AG130" s="8"/>
      <c r="AH130" s="9">
        <v>16.639092987000002</v>
      </c>
      <c r="AI130" s="9">
        <v>2.6797079118000001E-4</v>
      </c>
    </row>
    <row r="131" spans="24:35" x14ac:dyDescent="0.25">
      <c r="X131" s="9">
        <v>15.231403562000001</v>
      </c>
      <c r="Y131" s="9">
        <v>2.9154518949999998E-3</v>
      </c>
      <c r="Z131" s="8"/>
      <c r="AA131" s="8"/>
      <c r="AB131" s="8"/>
      <c r="AC131" s="9">
        <v>1.2838883333</v>
      </c>
      <c r="AD131" s="9">
        <v>4.6157432589999998E-2</v>
      </c>
      <c r="AE131" s="9">
        <v>4.7555120940999999E-2</v>
      </c>
      <c r="AF131" s="8"/>
      <c r="AG131" s="8"/>
      <c r="AH131" s="9">
        <v>17.492008023</v>
      </c>
      <c r="AI131" s="9">
        <v>5.3594158237000005E-4</v>
      </c>
    </row>
    <row r="132" spans="24:35" x14ac:dyDescent="0.25">
      <c r="X132" s="9">
        <v>15.98086515</v>
      </c>
      <c r="Y132" s="9">
        <v>1.9436345967E-3</v>
      </c>
      <c r="Z132" s="8"/>
      <c r="AA132" s="8"/>
      <c r="AB132" s="8"/>
      <c r="AC132" s="9">
        <v>1.3742099999999999</v>
      </c>
      <c r="AD132" s="9">
        <v>2.0514414484000001E-2</v>
      </c>
      <c r="AE132" s="9">
        <v>3.2803816812000001E-2</v>
      </c>
      <c r="AF132" s="8"/>
      <c r="AG132" s="8"/>
      <c r="AH132" s="9">
        <v>18.344923057999999</v>
      </c>
      <c r="AI132" s="9">
        <v>2.0097809339000001E-4</v>
      </c>
    </row>
    <row r="133" spans="24:35" x14ac:dyDescent="0.25">
      <c r="X133" s="9">
        <v>16.730326736999999</v>
      </c>
      <c r="Y133" s="9">
        <v>9.7181729835000002E-4</v>
      </c>
      <c r="Z133" s="8"/>
      <c r="AA133" s="8"/>
      <c r="AB133" s="8"/>
      <c r="AC133" s="9">
        <v>1.4645316666999999</v>
      </c>
      <c r="AD133" s="9">
        <v>3.1781801227999999E-2</v>
      </c>
      <c r="AE133" s="9">
        <v>2.1749389248999999E-2</v>
      </c>
      <c r="AF133" s="8"/>
      <c r="AG133" s="8"/>
      <c r="AH133" s="9">
        <v>19.197838094000002</v>
      </c>
      <c r="AI133" s="9">
        <v>2.0097809339000001E-4</v>
      </c>
    </row>
    <row r="134" spans="24:35" x14ac:dyDescent="0.25">
      <c r="X134" s="9">
        <v>17.479788324000001</v>
      </c>
      <c r="Y134" s="9">
        <v>9.7181729835000002E-4</v>
      </c>
      <c r="Z134" s="8"/>
      <c r="AA134" s="8"/>
      <c r="AB134" s="8"/>
      <c r="AC134" s="9">
        <v>1.5548533333000001</v>
      </c>
      <c r="AD134" s="9">
        <v>4.6856787629000002E-2</v>
      </c>
      <c r="AE134" s="9">
        <v>2.6229083686E-2</v>
      </c>
      <c r="AF134" s="8"/>
      <c r="AG134" s="8"/>
      <c r="AH134" s="9">
        <v>20.050753129</v>
      </c>
      <c r="AI134" s="9">
        <v>1.3398539559000001E-4</v>
      </c>
    </row>
    <row r="135" spans="24:35" x14ac:dyDescent="0.25">
      <c r="X135" s="9">
        <v>18.229249912</v>
      </c>
      <c r="Y135" s="9">
        <v>1.9436345967E-3</v>
      </c>
      <c r="Z135" s="8"/>
      <c r="AA135" s="8"/>
      <c r="AB135" s="8"/>
      <c r="AC135" s="9">
        <v>1.6451750000000001</v>
      </c>
      <c r="AD135" s="9">
        <v>1.8183231019999999E-2</v>
      </c>
      <c r="AE135" s="9">
        <v>1.3312588802E-2</v>
      </c>
      <c r="AF135" s="8"/>
      <c r="AG135" s="8"/>
      <c r="AH135" s="9">
        <v>20.903668164999999</v>
      </c>
      <c r="AI135" s="9">
        <v>1.3398539559000001E-4</v>
      </c>
    </row>
    <row r="136" spans="24:35" x14ac:dyDescent="0.25">
      <c r="X136" s="9">
        <v>20.477634674000001</v>
      </c>
      <c r="Y136" s="9">
        <v>1.9436345967E-3</v>
      </c>
      <c r="Z136" s="8"/>
      <c r="AA136" s="8"/>
      <c r="AB136" s="8"/>
      <c r="AC136" s="9">
        <v>1.7354966667</v>
      </c>
      <c r="AD136" s="9">
        <v>1.3831688554E-2</v>
      </c>
      <c r="AE136" s="9">
        <v>8.9342603350999993E-3</v>
      </c>
      <c r="AF136" s="8"/>
      <c r="AG136" s="8"/>
      <c r="AH136" s="9">
        <v>21.756583200000001</v>
      </c>
      <c r="AI136" s="9">
        <v>6.6992697796000003E-5</v>
      </c>
    </row>
    <row r="137" spans="24:35" x14ac:dyDescent="0.25">
      <c r="X137" s="9">
        <v>22.726019436000001</v>
      </c>
      <c r="Y137" s="9">
        <v>9.7181729835000002E-4</v>
      </c>
      <c r="Z137" s="8"/>
      <c r="AA137" s="8"/>
      <c r="AB137" s="8"/>
      <c r="AC137" s="9">
        <v>1.8258183333</v>
      </c>
      <c r="AD137" s="9">
        <v>1.0956562281000001E-2</v>
      </c>
      <c r="AE137" s="9">
        <v>6.1692692451E-3</v>
      </c>
      <c r="AF137" s="8"/>
      <c r="AG137" s="8"/>
      <c r="AH137" s="9">
        <v>26.021158377999999</v>
      </c>
      <c r="AI137" s="9">
        <v>6.6992697796000003E-5</v>
      </c>
    </row>
    <row r="138" spans="24:35" x14ac:dyDescent="0.25">
      <c r="X138" s="8"/>
      <c r="Y138" s="8"/>
      <c r="Z138" s="8"/>
      <c r="AA138" s="8"/>
      <c r="AB138" s="8"/>
      <c r="AC138" s="9">
        <v>1.91614</v>
      </c>
      <c r="AD138" s="9">
        <v>8.2368482400000005E-3</v>
      </c>
      <c r="AE138" s="9">
        <v>3.8944976166E-3</v>
      </c>
      <c r="AF138" s="8"/>
      <c r="AG138" s="8"/>
      <c r="AH138" s="8"/>
      <c r="AI138" s="8"/>
    </row>
    <row r="139" spans="24:35" x14ac:dyDescent="0.25">
      <c r="X139" s="8" t="s">
        <v>218</v>
      </c>
      <c r="Y139" s="8"/>
      <c r="Z139" s="8"/>
      <c r="AA139" s="8"/>
      <c r="AB139" s="8"/>
      <c r="AC139" s="9">
        <v>2.0064616666999999</v>
      </c>
      <c r="AD139" s="9">
        <v>2.9528323879000002E-3</v>
      </c>
      <c r="AE139" s="9">
        <v>2.1895901408000001E-3</v>
      </c>
      <c r="AF139" s="8"/>
      <c r="AG139" s="8"/>
      <c r="AH139" s="8" t="s">
        <v>218</v>
      </c>
      <c r="AI139" s="8"/>
    </row>
    <row r="140" spans="24:35" x14ac:dyDescent="0.25">
      <c r="X140" s="8" t="s">
        <v>219</v>
      </c>
      <c r="Y140" s="8" t="s">
        <v>220</v>
      </c>
      <c r="Z140" s="8"/>
      <c r="AA140" s="8"/>
      <c r="AB140" s="8"/>
      <c r="AC140" s="9">
        <v>2.0967833332999999</v>
      </c>
      <c r="AD140" s="9">
        <v>6.4496075840999997E-3</v>
      </c>
      <c r="AE140" s="9">
        <v>2.8965964885E-3</v>
      </c>
      <c r="AF140" s="8"/>
      <c r="AG140" s="8"/>
      <c r="AH140" s="8" t="s">
        <v>219</v>
      </c>
      <c r="AI140" s="8" t="s">
        <v>220</v>
      </c>
    </row>
    <row r="141" spans="24:35" x14ac:dyDescent="0.25">
      <c r="X141" s="9">
        <v>0.336538</v>
      </c>
      <c r="Y141" s="9">
        <v>-23552</v>
      </c>
      <c r="Z141" s="8"/>
      <c r="AA141" s="8"/>
      <c r="AB141" s="8"/>
      <c r="AC141" s="9">
        <v>2.1871049999999999</v>
      </c>
      <c r="AD141" s="9">
        <v>3.3413629653000002E-3</v>
      </c>
      <c r="AE141" s="9">
        <v>1.3859028045000001E-3</v>
      </c>
      <c r="AF141" s="8"/>
      <c r="AG141" s="8"/>
      <c r="AH141" s="9">
        <v>0.26900200000000002</v>
      </c>
      <c r="AI141" s="9">
        <v>-349952</v>
      </c>
    </row>
    <row r="142" spans="24:35" x14ac:dyDescent="0.25">
      <c r="X142" s="9">
        <v>0.38425513558000002</v>
      </c>
      <c r="Y142" s="9">
        <v>-20544</v>
      </c>
      <c r="Z142" s="8"/>
      <c r="AA142" s="8"/>
      <c r="AB142" s="8"/>
      <c r="AC142" s="9">
        <v>2.2774266666999998</v>
      </c>
      <c r="AD142" s="9">
        <v>6.2164892376999998E-4</v>
      </c>
      <c r="AE142" s="9">
        <v>2.2871229440999999E-4</v>
      </c>
      <c r="AF142" s="8"/>
      <c r="AG142" s="8"/>
      <c r="AH142" s="9">
        <v>0.30982060825000002</v>
      </c>
      <c r="AI142" s="9">
        <v>-346560</v>
      </c>
    </row>
    <row r="143" spans="24:35" x14ac:dyDescent="0.25">
      <c r="X143" s="9">
        <v>0.43873800051</v>
      </c>
      <c r="Y143" s="9">
        <v>-15808</v>
      </c>
      <c r="Z143" s="8"/>
      <c r="AA143" s="8"/>
      <c r="AB143" s="8"/>
      <c r="AC143" s="9">
        <v>2.3677483332999998</v>
      </c>
      <c r="AD143" s="9">
        <v>1.0101795011E-3</v>
      </c>
      <c r="AE143" s="9">
        <v>4.9873761035E-4</v>
      </c>
      <c r="AF143" s="8"/>
      <c r="AG143" s="8"/>
      <c r="AH143" s="9">
        <v>0.35683306926000002</v>
      </c>
      <c r="AI143" s="9">
        <v>-324608</v>
      </c>
    </row>
    <row r="144" spans="24:35" x14ac:dyDescent="0.25">
      <c r="X144" s="9">
        <v>0.50094589576000004</v>
      </c>
      <c r="Y144" s="9">
        <v>-13632</v>
      </c>
      <c r="Z144" s="8"/>
      <c r="AA144" s="8"/>
      <c r="AB144" s="8"/>
      <c r="AC144" s="9">
        <v>2.4580700000000002</v>
      </c>
      <c r="AD144" s="9">
        <v>2.3311834641000001E-4</v>
      </c>
      <c r="AE144" s="9">
        <v>6.1330671128E-5</v>
      </c>
      <c r="AF144" s="8"/>
      <c r="AG144" s="8"/>
      <c r="AH144" s="9">
        <v>0.41097924388000001</v>
      </c>
      <c r="AI144" s="9">
        <v>-270528</v>
      </c>
    </row>
    <row r="145" spans="24:36" x14ac:dyDescent="0.25">
      <c r="X145" s="9">
        <v>0.57197413990000001</v>
      </c>
      <c r="Y145" s="9">
        <v>-11904</v>
      </c>
      <c r="Z145" s="8"/>
      <c r="AA145" s="8"/>
      <c r="AB145" s="8"/>
      <c r="AC145" s="9">
        <v>2.5483916667000002</v>
      </c>
      <c r="AD145" s="9">
        <v>2.3311834641000001E-4</v>
      </c>
      <c r="AE145" s="9">
        <v>3.6670630445E-4</v>
      </c>
      <c r="AF145" s="8"/>
      <c r="AG145" s="8"/>
      <c r="AH145" s="9">
        <v>0.47334160829999999</v>
      </c>
      <c r="AI145" s="9">
        <v>-188544</v>
      </c>
    </row>
    <row r="146" spans="24:36" x14ac:dyDescent="0.25">
      <c r="X146" s="9">
        <v>0.65307335477999995</v>
      </c>
      <c r="Y146" s="9">
        <v>-9472</v>
      </c>
      <c r="Z146" s="8"/>
      <c r="AA146" s="8"/>
      <c r="AB146" s="8"/>
      <c r="AC146" s="9">
        <v>2.6387133333000001</v>
      </c>
      <c r="AD146" s="9">
        <v>1.5541223093999999E-4</v>
      </c>
      <c r="AE146" s="9">
        <v>6.4610158402999998E-4</v>
      </c>
      <c r="AF146" s="8"/>
      <c r="AG146" s="8"/>
      <c r="AH146" s="9">
        <v>0.54516689464000001</v>
      </c>
      <c r="AI146" s="9">
        <v>-98176</v>
      </c>
    </row>
    <row r="147" spans="24:36" x14ac:dyDescent="0.25">
      <c r="X147" s="9">
        <v>0.74567148577999998</v>
      </c>
      <c r="Y147" s="9">
        <v>-8192</v>
      </c>
      <c r="Z147" s="8"/>
      <c r="AA147" s="8"/>
      <c r="AB147" s="8"/>
      <c r="AC147" s="9">
        <v>2.7290350000000001</v>
      </c>
      <c r="AD147" s="9">
        <v>1.5541223093999999E-4</v>
      </c>
      <c r="AE147" s="9">
        <v>3.4072595070999998E-5</v>
      </c>
      <c r="AF147" s="8"/>
      <c r="AG147" s="8"/>
      <c r="AH147" s="9">
        <v>0.62789101529000002</v>
      </c>
      <c r="AI147" s="9">
        <v>-29440</v>
      </c>
    </row>
    <row r="148" spans="24:36" x14ac:dyDescent="0.25">
      <c r="X148" s="9">
        <v>0.85139894413999995</v>
      </c>
      <c r="Y148" s="9">
        <v>-6592</v>
      </c>
      <c r="Z148" s="8"/>
      <c r="AA148" s="8"/>
      <c r="AB148" s="8"/>
      <c r="AC148" s="9">
        <v>2.9096783333</v>
      </c>
      <c r="AD148" s="9">
        <v>2.3311834641000001E-4</v>
      </c>
      <c r="AE148" s="9">
        <v>0</v>
      </c>
      <c r="AF148" s="8"/>
      <c r="AG148" s="8"/>
      <c r="AH148" s="9">
        <v>0.72316776929000004</v>
      </c>
      <c r="AI148" s="9">
        <v>24640</v>
      </c>
    </row>
    <row r="149" spans="24:36" x14ac:dyDescent="0.25">
      <c r="X149" s="9">
        <v>0.97211731427000003</v>
      </c>
      <c r="Y149" s="9">
        <v>-4992</v>
      </c>
      <c r="Z149" s="8"/>
      <c r="AA149" s="8"/>
      <c r="AB149" s="8"/>
      <c r="AC149" s="9">
        <v>3</v>
      </c>
      <c r="AD149" s="9">
        <v>7.7706115470999994E-5</v>
      </c>
      <c r="AE149" s="9">
        <v>9.9662340583000003E-5</v>
      </c>
      <c r="AF149" s="8"/>
      <c r="AG149" s="8"/>
      <c r="AH149" s="9">
        <v>0.83290190462000002</v>
      </c>
      <c r="AI149" s="9">
        <v>68352</v>
      </c>
    </row>
    <row r="150" spans="24:36" x14ac:dyDescent="0.25">
      <c r="X150" s="9">
        <v>1.1099521314</v>
      </c>
      <c r="Y150" s="9">
        <v>-3840</v>
      </c>
      <c r="Z150" s="8"/>
      <c r="AA150" s="8"/>
      <c r="AB150" s="8"/>
      <c r="AC150" s="8"/>
      <c r="AD150" s="8"/>
      <c r="AE150" s="8"/>
      <c r="AF150" s="8"/>
      <c r="AG150" s="8"/>
      <c r="AH150" s="9">
        <v>0.95928719750000002</v>
      </c>
      <c r="AI150" s="9">
        <v>104256</v>
      </c>
    </row>
    <row r="151" spans="24:36" x14ac:dyDescent="0.25">
      <c r="X151" s="9">
        <v>1.2673303065999999</v>
      </c>
      <c r="Y151" s="9">
        <v>-2816</v>
      </c>
      <c r="Z151" s="8"/>
      <c r="AA151" s="8"/>
      <c r="AB151" s="8"/>
      <c r="AC151" s="8" t="s">
        <v>272</v>
      </c>
      <c r="AD151" s="8"/>
      <c r="AE151" s="8"/>
      <c r="AF151" s="8"/>
      <c r="AG151" s="8"/>
      <c r="AH151" s="9">
        <v>1.1048503097</v>
      </c>
      <c r="AI151" s="9">
        <v>122240</v>
      </c>
    </row>
    <row r="152" spans="24:36" x14ac:dyDescent="0.25">
      <c r="X152" s="9">
        <v>1.4470228586</v>
      </c>
      <c r="Y152" s="9">
        <v>-2112</v>
      </c>
      <c r="Z152" s="8"/>
      <c r="AA152" s="8"/>
      <c r="AB152" s="8"/>
      <c r="AC152" s="8" t="s">
        <v>273</v>
      </c>
      <c r="AD152" s="8" t="s">
        <v>216</v>
      </c>
      <c r="AE152" s="8"/>
      <c r="AF152" s="8"/>
      <c r="AG152" s="8"/>
      <c r="AH152" s="9">
        <v>1.2725013009999999</v>
      </c>
      <c r="AI152" s="9">
        <v>96384</v>
      </c>
    </row>
    <row r="153" spans="24:36" x14ac:dyDescent="0.25">
      <c r="X153" s="9">
        <v>1.6521937039000001</v>
      </c>
      <c r="Y153" s="9">
        <v>-1536</v>
      </c>
      <c r="Z153" s="8"/>
      <c r="AA153" s="8"/>
      <c r="AB153" s="8"/>
      <c r="AC153" s="9">
        <v>0.50141213869000001</v>
      </c>
      <c r="AD153" s="9">
        <v>8.0000000000000007E-5</v>
      </c>
      <c r="AE153" s="8"/>
      <c r="AF153" s="8"/>
      <c r="AG153" s="8"/>
      <c r="AH153" s="9">
        <v>1.4655918063</v>
      </c>
      <c r="AI153" s="9">
        <v>97472</v>
      </c>
    </row>
    <row r="154" spans="24:36" x14ac:dyDescent="0.25">
      <c r="X154" s="9">
        <v>1.8864553651</v>
      </c>
      <c r="Y154" s="9">
        <v>-1600</v>
      </c>
      <c r="Z154" s="8"/>
      <c r="AA154" s="8"/>
      <c r="AB154" s="8"/>
      <c r="AC154" s="9">
        <v>0.68223127760000002</v>
      </c>
      <c r="AD154" s="9">
        <v>7.2160320641000001E-4</v>
      </c>
      <c r="AE154" s="8"/>
      <c r="AF154" s="8"/>
      <c r="AG154" s="8"/>
      <c r="AH154" s="9">
        <v>1.6879820405999999</v>
      </c>
      <c r="AI154" s="9">
        <v>55552</v>
      </c>
    </row>
    <row r="155" spans="24:36" x14ac:dyDescent="0.25">
      <c r="X155" s="9">
        <v>2.1539325785000001</v>
      </c>
      <c r="Y155" s="9">
        <v>-1216</v>
      </c>
      <c r="Z155" s="8"/>
      <c r="AA155" s="8"/>
      <c r="AB155" s="8"/>
      <c r="AC155" s="9">
        <v>0.86305041650000003</v>
      </c>
      <c r="AD155" s="9">
        <v>7.1342685370999999E-3</v>
      </c>
      <c r="AE155" s="8"/>
      <c r="AF155" s="8"/>
      <c r="AG155" s="8"/>
      <c r="AH155" s="9">
        <v>1.9441179714000001</v>
      </c>
      <c r="AI155" s="9">
        <v>28992</v>
      </c>
    </row>
    <row r="156" spans="24:36" x14ac:dyDescent="0.25">
      <c r="X156" s="9">
        <v>2.4593349189999998</v>
      </c>
      <c r="Y156" s="9">
        <v>-896</v>
      </c>
      <c r="Z156" s="8"/>
      <c r="AA156" s="8"/>
      <c r="AB156" s="8"/>
      <c r="AC156" s="9">
        <v>1.0438695553999999</v>
      </c>
      <c r="AD156" s="9">
        <v>7.5671342685000004E-2</v>
      </c>
      <c r="AE156" s="8"/>
      <c r="AF156" s="8"/>
      <c r="AG156" s="8"/>
      <c r="AH156" s="9">
        <v>2.2391202013</v>
      </c>
      <c r="AI156" s="9">
        <v>9664</v>
      </c>
    </row>
    <row r="157" spans="24:36" x14ac:dyDescent="0.25">
      <c r="X157" s="9">
        <v>2.8080397241999999</v>
      </c>
      <c r="Y157" s="9">
        <v>-512</v>
      </c>
      <c r="Z157" s="8"/>
      <c r="AA157" s="8"/>
      <c r="AB157" s="8"/>
      <c r="AC157" s="9">
        <v>1.2246886942999999</v>
      </c>
      <c r="AD157" s="9">
        <v>0.18084168337000001</v>
      </c>
      <c r="AE157" s="8"/>
      <c r="AF157" s="8"/>
      <c r="AG157" s="8"/>
      <c r="AH157" s="9">
        <v>2.5788863380999998</v>
      </c>
      <c r="AI157" s="9">
        <v>3200</v>
      </c>
    </row>
    <row r="158" spans="24:36" x14ac:dyDescent="0.25">
      <c r="X158" s="9">
        <v>3.2061867750999999</v>
      </c>
      <c r="Y158" s="9">
        <v>-192</v>
      </c>
      <c r="Z158" s="8"/>
      <c r="AA158" s="8"/>
      <c r="AB158" s="8"/>
      <c r="AC158" s="9">
        <v>1.4055078331999999</v>
      </c>
      <c r="AD158" s="9">
        <v>0.13426853707</v>
      </c>
      <c r="AE158" s="8"/>
      <c r="AF158" s="8"/>
      <c r="AG158" s="8"/>
      <c r="AH158" s="9">
        <v>2.9702088976000001</v>
      </c>
      <c r="AI158" s="9">
        <v>1792</v>
      </c>
    </row>
    <row r="159" spans="24:36" x14ac:dyDescent="0.25">
      <c r="X159" s="9">
        <v>3.6607864013999998</v>
      </c>
      <c r="Y159" s="9">
        <v>384</v>
      </c>
      <c r="Z159" s="8"/>
      <c r="AA159" s="8"/>
      <c r="AB159" s="8"/>
      <c r="AC159" s="9">
        <v>1.5863269721</v>
      </c>
      <c r="AD159" s="9">
        <v>9.1302605209999999E-2</v>
      </c>
      <c r="AE159" s="8"/>
      <c r="AF159" s="8"/>
      <c r="AG159" s="8"/>
      <c r="AH159" s="9">
        <v>3.4209110984</v>
      </c>
      <c r="AI159" s="9">
        <v>2176</v>
      </c>
    </row>
    <row r="160" spans="24:36" x14ac:dyDescent="0.25">
      <c r="X160" s="9">
        <v>4.1798429152000001</v>
      </c>
      <c r="Y160" s="9">
        <v>960</v>
      </c>
      <c r="Z160" s="8"/>
      <c r="AA160" s="8"/>
      <c r="AB160" s="8"/>
      <c r="AC160" s="9">
        <v>1.767146111</v>
      </c>
      <c r="AD160" s="9">
        <v>7.2785571142000002E-2</v>
      </c>
      <c r="AE160" s="8"/>
      <c r="AF160" s="8"/>
      <c r="AG160" s="8"/>
      <c r="AH160" s="9">
        <v>3.9400032612000002</v>
      </c>
      <c r="AI160" s="9">
        <v>2048</v>
      </c>
      <c r="AJ160" s="8"/>
    </row>
    <row r="161" spans="24:36" x14ac:dyDescent="0.25">
      <c r="X161" s="9">
        <v>4.772495546</v>
      </c>
      <c r="Y161" s="9">
        <v>1344</v>
      </c>
      <c r="Z161" s="8"/>
      <c r="AA161" s="8"/>
      <c r="AB161" s="8"/>
      <c r="AC161" s="9">
        <v>1.9479652499</v>
      </c>
      <c r="AD161" s="9">
        <v>6.6933867734999999E-2</v>
      </c>
      <c r="AE161" s="8"/>
      <c r="AF161" s="8"/>
      <c r="AG161" s="8"/>
      <c r="AH161" s="9">
        <v>4.5378629411000002</v>
      </c>
      <c r="AI161" s="9">
        <v>2368</v>
      </c>
      <c r="AJ161" s="8"/>
    </row>
    <row r="162" spans="24:36" x14ac:dyDescent="0.25">
      <c r="X162" s="9">
        <v>5.4491793588000004</v>
      </c>
      <c r="Y162" s="9">
        <v>1600</v>
      </c>
      <c r="Z162" s="8"/>
      <c r="AA162" s="8"/>
      <c r="AB162" s="8"/>
      <c r="AC162" s="9">
        <v>2.1287843888000002</v>
      </c>
      <c r="AD162" s="9">
        <v>6.4288577154000007E-2</v>
      </c>
      <c r="AE162" s="8"/>
      <c r="AF162" s="8"/>
      <c r="AG162" s="8"/>
      <c r="AH162" s="9">
        <v>5.2264423929000001</v>
      </c>
      <c r="AI162" s="9">
        <v>2816</v>
      </c>
      <c r="AJ162" s="8"/>
    </row>
    <row r="163" spans="24:36" x14ac:dyDescent="0.25">
      <c r="X163" s="9">
        <v>6.2218089883000003</v>
      </c>
      <c r="Y163" s="9">
        <v>1536</v>
      </c>
      <c r="Z163" s="8"/>
      <c r="AA163" s="8"/>
      <c r="AB163" s="8"/>
      <c r="AC163" s="9">
        <v>2.3096035277000002</v>
      </c>
      <c r="AD163" s="9">
        <v>5.7234468938000001E-2</v>
      </c>
      <c r="AE163" s="8"/>
      <c r="AF163" s="8"/>
      <c r="AG163" s="8"/>
      <c r="AH163" s="9">
        <v>6.0195075173000001</v>
      </c>
      <c r="AI163" s="9">
        <v>2432</v>
      </c>
      <c r="AJ163" s="8"/>
    </row>
    <row r="164" spans="24:36" x14ac:dyDescent="0.25">
      <c r="X164" s="9">
        <v>7.1039884241999998</v>
      </c>
      <c r="Y164" s="9">
        <v>1792</v>
      </c>
      <c r="Z164" s="8"/>
      <c r="AA164" s="8"/>
      <c r="AB164" s="8"/>
      <c r="AC164" s="9">
        <v>2.4904226665999998</v>
      </c>
      <c r="AD164" s="9">
        <v>5.1943887776000001E-2</v>
      </c>
      <c r="AE164" s="8"/>
      <c r="AF164" s="8"/>
      <c r="AG164" s="8"/>
      <c r="AH164" s="9">
        <v>6.9329130652000002</v>
      </c>
      <c r="AI164" s="9">
        <v>2304</v>
      </c>
      <c r="AJ164" s="8"/>
    </row>
    <row r="165" spans="24:36" x14ac:dyDescent="0.25">
      <c r="X165" s="9">
        <v>8.1112505425000005</v>
      </c>
      <c r="Y165" s="9">
        <v>2176</v>
      </c>
      <c r="Z165" s="8"/>
      <c r="AA165" s="8"/>
      <c r="AB165" s="8"/>
      <c r="AC165" s="9">
        <v>2.6712418054999998</v>
      </c>
      <c r="AD165" s="9">
        <v>4.2965931864000002E-2</v>
      </c>
      <c r="AE165" s="8"/>
      <c r="AF165" s="8"/>
      <c r="AG165" s="8"/>
      <c r="AH165" s="9">
        <v>7.9849196020999997</v>
      </c>
      <c r="AI165" s="9">
        <v>2304</v>
      </c>
      <c r="AJ165" s="8"/>
    </row>
    <row r="166" spans="24:36" x14ac:dyDescent="0.25">
      <c r="X166" s="9">
        <v>9.2613305983000007</v>
      </c>
      <c r="Y166" s="9">
        <v>2048</v>
      </c>
      <c r="Z166" s="8"/>
      <c r="AA166" s="8"/>
      <c r="AB166" s="8"/>
      <c r="AC166" s="9">
        <v>2.8520609444999998</v>
      </c>
      <c r="AD166" s="9">
        <v>3.7354709419000001E-2</v>
      </c>
      <c r="AE166" s="8"/>
      <c r="AF166" s="8"/>
      <c r="AG166" s="8"/>
      <c r="AH166" s="9">
        <v>9.1965585681000004</v>
      </c>
      <c r="AI166" s="9">
        <v>2112</v>
      </c>
      <c r="AJ166" s="8"/>
    </row>
    <row r="167" spans="24:36" x14ac:dyDescent="0.25">
      <c r="X167" s="9">
        <v>10.574478498</v>
      </c>
      <c r="Y167" s="9">
        <v>1600</v>
      </c>
      <c r="Z167" s="8"/>
      <c r="AA167" s="8"/>
      <c r="AB167" s="8"/>
      <c r="AC167" s="9">
        <v>3.0328800833999998</v>
      </c>
      <c r="AD167" s="9">
        <v>3.1903807615000002E-2</v>
      </c>
      <c r="AE167" s="8"/>
      <c r="AF167" s="8"/>
      <c r="AG167" s="8"/>
      <c r="AH167" s="9">
        <v>10.592052732999999</v>
      </c>
      <c r="AI167" s="9">
        <v>1728</v>
      </c>
      <c r="AJ167" s="8"/>
    </row>
    <row r="168" spans="24:36" x14ac:dyDescent="0.25">
      <c r="X168" s="9">
        <v>12.073815346</v>
      </c>
      <c r="Y168" s="9">
        <v>1216</v>
      </c>
      <c r="Z168" s="8"/>
      <c r="AA168" s="8"/>
      <c r="AB168" s="8"/>
      <c r="AC168" s="9">
        <v>3.2136992222999998</v>
      </c>
      <c r="AD168" s="9">
        <v>2.5651302604999999E-2</v>
      </c>
      <c r="AE168" s="8"/>
      <c r="AF168" s="8"/>
      <c r="AG168" s="8"/>
      <c r="AH168" s="9">
        <v>12.199300452999999</v>
      </c>
      <c r="AI168" s="9">
        <v>1280</v>
      </c>
      <c r="AJ168" s="8"/>
    </row>
    <row r="169" spans="24:36" x14ac:dyDescent="0.25">
      <c r="X169" s="9">
        <v>13.785740548</v>
      </c>
      <c r="Y169" s="9">
        <v>1024</v>
      </c>
      <c r="Z169" s="8"/>
      <c r="AA169" s="8"/>
      <c r="AB169" s="8"/>
      <c r="AC169" s="9">
        <v>3.3945183611999998</v>
      </c>
      <c r="AD169" s="9">
        <v>1.8597194389E-2</v>
      </c>
      <c r="AE169" s="8"/>
      <c r="AF169" s="8"/>
      <c r="AG169" s="8"/>
      <c r="AH169" s="9">
        <v>14.050433404</v>
      </c>
      <c r="AI169" s="9">
        <v>832</v>
      </c>
      <c r="AJ169" s="8"/>
    </row>
    <row r="170" spans="24:36" x14ac:dyDescent="0.25">
      <c r="X170" s="9">
        <v>15.740396637</v>
      </c>
      <c r="Y170" s="9">
        <v>448</v>
      </c>
      <c r="Z170" s="8"/>
      <c r="AA170" s="8"/>
      <c r="AB170" s="8"/>
      <c r="AC170" s="9">
        <v>3.5753375000999998</v>
      </c>
      <c r="AD170" s="9">
        <v>1.2024048096E-2</v>
      </c>
      <c r="AE170" s="8"/>
      <c r="AF170" s="8"/>
      <c r="AG170" s="8"/>
      <c r="AH170" s="9">
        <v>16.182458954000001</v>
      </c>
      <c r="AI170" s="9">
        <v>256</v>
      </c>
      <c r="AJ170" s="8"/>
    </row>
    <row r="171" spans="24:36" x14ac:dyDescent="0.25">
      <c r="X171" s="8"/>
      <c r="Y171" s="8"/>
      <c r="Z171" s="8"/>
      <c r="AA171" s="8"/>
      <c r="AB171" s="8"/>
      <c r="AC171" s="9">
        <v>3.7561566389999999</v>
      </c>
      <c r="AD171" s="9">
        <v>1.0581162325000001E-2</v>
      </c>
      <c r="AE171" s="8"/>
      <c r="AF171" s="8"/>
      <c r="AG171" s="8"/>
      <c r="AH171" s="8"/>
      <c r="AI171" s="8"/>
      <c r="AJ171" s="8"/>
    </row>
    <row r="172" spans="24:36" x14ac:dyDescent="0.25">
      <c r="X172" s="8" t="s">
        <v>275</v>
      </c>
      <c r="Y172" s="8"/>
      <c r="Z172" s="8"/>
      <c r="AA172" s="8"/>
      <c r="AB172" s="8"/>
      <c r="AC172" s="9">
        <v>3.9369757778999999</v>
      </c>
      <c r="AD172" s="9">
        <v>6.3326653306999998E-3</v>
      </c>
      <c r="AE172" s="8"/>
      <c r="AF172" s="8"/>
      <c r="AG172" s="8"/>
      <c r="AH172" s="8" t="s">
        <v>275</v>
      </c>
      <c r="AI172" s="8"/>
      <c r="AJ172" s="8"/>
    </row>
    <row r="173" spans="24:36" x14ac:dyDescent="0.25">
      <c r="X173" s="8" t="s">
        <v>276</v>
      </c>
      <c r="Y173" s="8" t="s">
        <v>216</v>
      </c>
      <c r="Z173" s="8" t="s">
        <v>104</v>
      </c>
      <c r="AA173" s="8"/>
      <c r="AB173" s="8"/>
      <c r="AC173" s="9">
        <v>4.1177949168000003</v>
      </c>
      <c r="AD173" s="9">
        <v>4.2484969940000004E-3</v>
      </c>
      <c r="AE173" s="8"/>
      <c r="AF173" s="8"/>
      <c r="AG173" s="8"/>
      <c r="AH173" s="8" t="s">
        <v>276</v>
      </c>
      <c r="AI173" s="8" t="s">
        <v>216</v>
      </c>
      <c r="AJ173" s="8" t="s">
        <v>104</v>
      </c>
    </row>
    <row r="174" spans="24:36" x14ac:dyDescent="0.25">
      <c r="X174" s="8">
        <v>0</v>
      </c>
      <c r="Y174" s="9">
        <v>2.7063599458999998E-2</v>
      </c>
      <c r="Z174" s="9">
        <v>1.1155100734999999E-2</v>
      </c>
      <c r="AA174" s="8"/>
      <c r="AB174" s="8"/>
      <c r="AC174" s="9">
        <v>4.2986140556999999</v>
      </c>
      <c r="AD174" s="9">
        <v>2.0040080160000002E-3</v>
      </c>
      <c r="AE174" s="8"/>
      <c r="AF174" s="8"/>
      <c r="AG174" s="8"/>
      <c r="AH174" s="8">
        <v>0</v>
      </c>
      <c r="AI174" s="9">
        <v>1.6187778227E-3</v>
      </c>
      <c r="AJ174" s="9">
        <v>1.0014171019999999E-3</v>
      </c>
    </row>
    <row r="175" spans="24:36" x14ac:dyDescent="0.25">
      <c r="X175" s="8">
        <v>1</v>
      </c>
      <c r="Y175" s="9">
        <v>0.13937753721000001</v>
      </c>
      <c r="Z175" s="9">
        <v>7.8159796145999993E-2</v>
      </c>
      <c r="AA175" s="8"/>
      <c r="AB175" s="8"/>
      <c r="AC175" s="9">
        <v>4.4794331946000003</v>
      </c>
      <c r="AD175" s="9">
        <v>2.0040080160000002E-3</v>
      </c>
      <c r="AE175" s="8"/>
      <c r="AF175" s="8"/>
      <c r="AG175" s="8"/>
      <c r="AH175" s="8">
        <v>1</v>
      </c>
      <c r="AI175" s="9">
        <v>0.12353298259999999</v>
      </c>
      <c r="AJ175" s="9">
        <v>4.8812229146000002E-2</v>
      </c>
    </row>
    <row r="176" spans="24:36" x14ac:dyDescent="0.25">
      <c r="X176" s="8">
        <v>2</v>
      </c>
      <c r="Y176" s="9">
        <v>0.27740189445000002</v>
      </c>
      <c r="Z176" s="9">
        <v>0.1463890883</v>
      </c>
      <c r="AA176" s="8"/>
      <c r="AB176" s="8"/>
      <c r="AC176" s="9">
        <v>4.6602523334999999</v>
      </c>
      <c r="AD176" s="9">
        <v>9.6192384769999998E-4</v>
      </c>
      <c r="AE176" s="8"/>
      <c r="AF176" s="8"/>
      <c r="AG176" s="8"/>
      <c r="AH176" s="8">
        <v>2</v>
      </c>
      <c r="AI176" s="9">
        <v>0.27326993119999998</v>
      </c>
      <c r="AJ176" s="9">
        <v>0.13409822869999999</v>
      </c>
    </row>
    <row r="177" spans="24:36" x14ac:dyDescent="0.25">
      <c r="X177" s="8">
        <v>3</v>
      </c>
      <c r="Y177" s="9">
        <v>0.36265223275000003</v>
      </c>
      <c r="Z177" s="9">
        <v>0.26215764139999997</v>
      </c>
      <c r="AA177" s="8"/>
      <c r="AB177" s="8"/>
      <c r="AC177" s="9">
        <v>4.8410714724000004</v>
      </c>
      <c r="AD177" s="9">
        <v>9.6192384769999998E-4</v>
      </c>
      <c r="AE177" s="8"/>
      <c r="AF177" s="8"/>
      <c r="AG177" s="8"/>
      <c r="AH177" s="8">
        <v>3</v>
      </c>
      <c r="AI177" s="9">
        <v>0.34085390529999998</v>
      </c>
      <c r="AJ177" s="9">
        <v>0.19144632307000001</v>
      </c>
    </row>
    <row r="178" spans="24:36" x14ac:dyDescent="0.25">
      <c r="X178" s="8">
        <v>4</v>
      </c>
      <c r="Y178" s="9">
        <v>0.100135318</v>
      </c>
      <c r="Z178" s="9">
        <v>0.17164888833</v>
      </c>
      <c r="AA178" s="8"/>
      <c r="AB178" s="8"/>
      <c r="AC178" s="9">
        <v>5.0218906112999999</v>
      </c>
      <c r="AD178" s="9">
        <v>4.0080160321000002E-4</v>
      </c>
      <c r="AE178" s="8"/>
      <c r="AF178" s="8"/>
      <c r="AG178" s="8"/>
      <c r="AH178" s="8">
        <v>4</v>
      </c>
      <c r="AI178" s="9">
        <v>0.12869283691</v>
      </c>
      <c r="AJ178" s="9">
        <v>0.13999336728</v>
      </c>
    </row>
    <row r="179" spans="24:36" x14ac:dyDescent="0.25">
      <c r="X179" s="8">
        <v>5</v>
      </c>
      <c r="Y179" s="9">
        <v>3.1123139378E-2</v>
      </c>
      <c r="Z179" s="9">
        <v>9.6281336659000002E-2</v>
      </c>
      <c r="AA179" s="8"/>
      <c r="AB179" s="8"/>
      <c r="AC179" s="9">
        <v>5.2027097502000004</v>
      </c>
      <c r="AD179" s="9">
        <v>4.8096192384999999E-4</v>
      </c>
      <c r="AE179" s="8"/>
      <c r="AF179" s="8"/>
      <c r="AG179" s="8"/>
      <c r="AH179" s="8">
        <v>5</v>
      </c>
      <c r="AI179" s="9">
        <v>6.5661675434999997E-2</v>
      </c>
      <c r="AJ179" s="9">
        <v>5.3956108842999999E-2</v>
      </c>
    </row>
    <row r="180" spans="24:36" x14ac:dyDescent="0.25">
      <c r="X180" s="8">
        <v>6</v>
      </c>
      <c r="Y180" s="9">
        <v>2.300405954E-2</v>
      </c>
      <c r="Z180" s="9">
        <v>6.1811843991000003E-2</v>
      </c>
      <c r="AA180" s="8"/>
      <c r="AB180" s="8"/>
      <c r="AC180" s="9">
        <v>5.3835288890999999</v>
      </c>
      <c r="AD180" s="9">
        <v>8.0160320641000003E-5</v>
      </c>
      <c r="AE180" s="8"/>
      <c r="AF180" s="8"/>
      <c r="AG180" s="8"/>
      <c r="AH180" s="8">
        <v>6</v>
      </c>
      <c r="AI180" s="9">
        <v>2.9036827195E-2</v>
      </c>
      <c r="AJ180" s="9">
        <v>5.2485844118000002E-2</v>
      </c>
    </row>
    <row r="181" spans="24:36" x14ac:dyDescent="0.25">
      <c r="X181" s="8">
        <v>7</v>
      </c>
      <c r="Y181" s="9">
        <v>9.4722598106000006E-3</v>
      </c>
      <c r="Z181" s="9">
        <v>3.0611688844E-2</v>
      </c>
      <c r="AA181" s="8"/>
      <c r="AB181" s="8"/>
      <c r="AC181" s="9">
        <v>5.5643480280000004</v>
      </c>
      <c r="AD181" s="9">
        <v>8.0160320641000003E-5</v>
      </c>
      <c r="AE181" s="8"/>
      <c r="AF181" s="8"/>
      <c r="AG181" s="8"/>
      <c r="AH181" s="8">
        <v>7</v>
      </c>
      <c r="AI181" s="9">
        <v>1.5176042088E-2</v>
      </c>
      <c r="AJ181" s="9">
        <v>6.1261723291999998E-2</v>
      </c>
    </row>
    <row r="182" spans="24:36" x14ac:dyDescent="0.25">
      <c r="X182" s="8">
        <v>8</v>
      </c>
      <c r="Y182" s="9">
        <v>1.0825439783000001E-2</v>
      </c>
      <c r="Z182" s="9">
        <v>2.3399724268000001E-2</v>
      </c>
      <c r="AA182" s="8"/>
      <c r="AB182" s="8"/>
      <c r="AC182" s="9">
        <v>5.7451671669</v>
      </c>
      <c r="AD182" s="9">
        <v>8.0160320641000003E-5</v>
      </c>
      <c r="AE182" s="8"/>
      <c r="AF182" s="8"/>
      <c r="AG182" s="8"/>
      <c r="AH182" s="8">
        <v>8</v>
      </c>
      <c r="AI182" s="9">
        <v>7.2845002022999998E-3</v>
      </c>
      <c r="AJ182" s="9">
        <v>3.6934356327999997E-2</v>
      </c>
    </row>
    <row r="183" spans="24:36" x14ac:dyDescent="0.25">
      <c r="X183" s="8">
        <v>9</v>
      </c>
      <c r="Y183" s="9">
        <v>2.7063599459E-3</v>
      </c>
      <c r="Z183" s="9">
        <v>6.0486819713999997E-3</v>
      </c>
      <c r="AA183" s="8"/>
      <c r="AB183" s="8"/>
      <c r="AC183" s="9">
        <v>5.9259863058000004</v>
      </c>
      <c r="AD183" s="9">
        <v>8.0160320641000003E-5</v>
      </c>
      <c r="AE183" s="8"/>
      <c r="AF183" s="8"/>
      <c r="AG183" s="8"/>
      <c r="AH183" s="8">
        <v>9</v>
      </c>
      <c r="AI183" s="9">
        <v>4.6539862404E-3</v>
      </c>
      <c r="AJ183" s="9">
        <v>2.7460958936E-2</v>
      </c>
    </row>
    <row r="184" spans="24:36" x14ac:dyDescent="0.25">
      <c r="X184" s="8">
        <v>10</v>
      </c>
      <c r="Y184" s="9">
        <v>2.7063599459E-3</v>
      </c>
      <c r="Z184" s="9">
        <v>1.3842045616E-2</v>
      </c>
      <c r="AA184" s="8"/>
      <c r="AB184" s="8"/>
      <c r="AC184" s="8"/>
      <c r="AD184" s="8"/>
      <c r="AE184" s="8"/>
      <c r="AF184" s="8"/>
      <c r="AG184" s="8"/>
      <c r="AH184" s="8">
        <v>10</v>
      </c>
      <c r="AI184" s="9">
        <v>2.9340348037000001E-3</v>
      </c>
      <c r="AJ184" s="9">
        <v>3.9075884073E-2</v>
      </c>
    </row>
    <row r="185" spans="24:36" x14ac:dyDescent="0.25">
      <c r="X185" s="8">
        <v>11</v>
      </c>
      <c r="Y185" s="9">
        <v>4.0595399187999997E-3</v>
      </c>
      <c r="Z185" s="9">
        <v>2.3812374646000001E-2</v>
      </c>
      <c r="AA185" s="8"/>
      <c r="AB185" s="8"/>
      <c r="AC185" s="8" t="s">
        <v>218</v>
      </c>
      <c r="AD185" s="8"/>
      <c r="AE185" s="8"/>
      <c r="AF185" s="8"/>
      <c r="AG185" s="8"/>
      <c r="AH185" s="8">
        <v>11</v>
      </c>
      <c r="AI185" s="9">
        <v>1.4164305948999999E-3</v>
      </c>
      <c r="AJ185" s="9">
        <v>1.783722967E-2</v>
      </c>
    </row>
    <row r="186" spans="24:36" x14ac:dyDescent="0.25">
      <c r="X186" s="8">
        <v>12</v>
      </c>
      <c r="Y186" s="9">
        <v>2.7063599459E-3</v>
      </c>
      <c r="Z186" s="9">
        <v>2.7166644883999998E-2</v>
      </c>
      <c r="AA186" s="8"/>
      <c r="AB186" s="8"/>
      <c r="AC186" s="8" t="s">
        <v>219</v>
      </c>
      <c r="AD186" s="8" t="s">
        <v>220</v>
      </c>
      <c r="AE186" s="8"/>
      <c r="AF186" s="8"/>
      <c r="AG186" s="8"/>
      <c r="AH186" s="8">
        <v>12</v>
      </c>
      <c r="AI186" s="9">
        <v>1.3152569810000001E-3</v>
      </c>
      <c r="AJ186" s="9">
        <v>3.1515945773000001E-2</v>
      </c>
    </row>
    <row r="187" spans="24:36" x14ac:dyDescent="0.25">
      <c r="X187" s="8">
        <v>13</v>
      </c>
      <c r="Y187" s="9">
        <v>1.3531799729000001E-3</v>
      </c>
      <c r="Z187" s="9">
        <v>4.0257505375999999E-3</v>
      </c>
      <c r="AA187" s="8"/>
      <c r="AB187" s="8"/>
      <c r="AC187" s="9">
        <v>0.27884599999999998</v>
      </c>
      <c r="AD187" s="9">
        <v>-208896</v>
      </c>
      <c r="AE187" s="8"/>
      <c r="AF187" s="8"/>
      <c r="AG187" s="8"/>
      <c r="AH187" s="8">
        <v>13</v>
      </c>
      <c r="AI187" s="9">
        <v>8.0938891137000005E-4</v>
      </c>
      <c r="AJ187" s="9">
        <v>1.6933878659999999E-2</v>
      </c>
    </row>
    <row r="188" spans="24:36" x14ac:dyDescent="0.25">
      <c r="X188" s="8">
        <v>14</v>
      </c>
      <c r="Y188" s="9">
        <v>0</v>
      </c>
      <c r="Z188" s="9">
        <v>0</v>
      </c>
      <c r="AA188" s="8"/>
      <c r="AB188" s="8"/>
      <c r="AC188" s="9">
        <v>0.30338064698</v>
      </c>
      <c r="AD188" s="9">
        <v>-206912</v>
      </c>
      <c r="AE188" s="8"/>
      <c r="AF188" s="8"/>
      <c r="AG188" s="8"/>
      <c r="AH188" s="8">
        <v>14</v>
      </c>
      <c r="AI188" s="9">
        <v>6.0704168352999997E-4</v>
      </c>
      <c r="AJ188" s="9">
        <v>1.1659133057999999E-2</v>
      </c>
    </row>
    <row r="189" spans="24:36" x14ac:dyDescent="0.25">
      <c r="X189" s="8">
        <v>15</v>
      </c>
      <c r="Y189" s="9">
        <v>1.3531799729000001E-3</v>
      </c>
      <c r="Z189" s="9">
        <v>3.4299460270999999E-3</v>
      </c>
      <c r="AA189" s="8"/>
      <c r="AB189" s="8"/>
      <c r="AC189" s="9">
        <v>0.33007400847000001</v>
      </c>
      <c r="AD189" s="9">
        <v>-199936</v>
      </c>
      <c r="AE189" s="8"/>
      <c r="AF189" s="8"/>
      <c r="AG189" s="8"/>
      <c r="AH189" s="8">
        <v>15</v>
      </c>
      <c r="AI189" s="9">
        <v>8.0938891137000005E-4</v>
      </c>
      <c r="AJ189" s="9">
        <v>3.1071909647999999E-2</v>
      </c>
    </row>
    <row r="190" spans="24:36" x14ac:dyDescent="0.25">
      <c r="X190" s="8">
        <v>16</v>
      </c>
      <c r="Y190" s="9">
        <v>0</v>
      </c>
      <c r="Z190" s="9">
        <v>0</v>
      </c>
      <c r="AA190" s="8"/>
      <c r="AB190" s="8"/>
      <c r="AC190" s="9">
        <v>0.35911602189000003</v>
      </c>
      <c r="AD190" s="9">
        <v>-183424</v>
      </c>
      <c r="AE190" s="8"/>
      <c r="AF190" s="8"/>
      <c r="AG190" s="8"/>
      <c r="AH190" s="8">
        <v>16</v>
      </c>
      <c r="AI190" s="9">
        <v>3.0352084176000002E-4</v>
      </c>
      <c r="AJ190" s="9">
        <v>3.8988873559000002E-3</v>
      </c>
    </row>
    <row r="191" spans="24:36" x14ac:dyDescent="0.25">
      <c r="X191" s="8">
        <v>17</v>
      </c>
      <c r="Y191" s="9">
        <v>1.3531799729000001E-3</v>
      </c>
      <c r="Z191" s="9">
        <v>6.2508617981000001E-3</v>
      </c>
      <c r="AA191" s="8"/>
      <c r="AB191" s="8"/>
      <c r="AC191" s="9">
        <v>0.39071333663000002</v>
      </c>
      <c r="AD191" s="9">
        <v>-157952</v>
      </c>
      <c r="AE191" s="8"/>
      <c r="AF191" s="8"/>
      <c r="AG191" s="8"/>
      <c r="AH191" s="8">
        <v>17</v>
      </c>
      <c r="AI191" s="9">
        <v>3.0352084176000002E-4</v>
      </c>
      <c r="AJ191" s="9">
        <v>1.3585957168E-2</v>
      </c>
    </row>
    <row r="192" spans="24:36" x14ac:dyDescent="0.25">
      <c r="X192" s="8">
        <v>18</v>
      </c>
      <c r="Y192" s="9">
        <v>0</v>
      </c>
      <c r="Z192" s="9">
        <v>0</v>
      </c>
      <c r="AA192" s="8"/>
      <c r="AB192" s="8"/>
      <c r="AC192" s="9">
        <v>0.42509078434000003</v>
      </c>
      <c r="AD192" s="9">
        <v>-122560</v>
      </c>
      <c r="AE192" s="8"/>
      <c r="AF192" s="8"/>
      <c r="AG192" s="8"/>
      <c r="AH192" s="8">
        <v>18</v>
      </c>
      <c r="AI192" s="9">
        <v>3.0352084176000002E-4</v>
      </c>
      <c r="AJ192" s="9">
        <v>9.5717320783999995E-4</v>
      </c>
    </row>
    <row r="193" spans="24:36" x14ac:dyDescent="0.25">
      <c r="X193" s="8">
        <v>19</v>
      </c>
      <c r="Y193" s="9">
        <v>1.3531799729000001E-3</v>
      </c>
      <c r="Z193" s="9">
        <v>1.9187677388999999E-2</v>
      </c>
      <c r="AA193" s="8"/>
      <c r="AB193" s="8"/>
      <c r="AC193" s="9">
        <v>0.46249297885000001</v>
      </c>
      <c r="AD193" s="9">
        <v>-77952</v>
      </c>
      <c r="AE193" s="8"/>
      <c r="AF193" s="8"/>
      <c r="AG193" s="8"/>
      <c r="AH193" s="8">
        <v>19</v>
      </c>
      <c r="AI193" s="9">
        <v>1.0117361392E-4</v>
      </c>
      <c r="AJ193" s="9">
        <v>8.9236018359E-3</v>
      </c>
    </row>
    <row r="194" spans="24:36" x14ac:dyDescent="0.25">
      <c r="X194" s="8">
        <v>20</v>
      </c>
      <c r="Y194" s="9">
        <v>0</v>
      </c>
      <c r="Z194" s="9">
        <v>0</v>
      </c>
      <c r="AA194" s="8"/>
      <c r="AB194" s="8"/>
      <c r="AC194" s="9">
        <v>0.50318605664000005</v>
      </c>
      <c r="AD194" s="9">
        <v>-28608</v>
      </c>
      <c r="AE194" s="8"/>
      <c r="AF194" s="8"/>
      <c r="AG194" s="8"/>
      <c r="AH194" s="8">
        <v>20</v>
      </c>
      <c r="AI194" s="9">
        <v>1.0117361392E-4</v>
      </c>
      <c r="AJ194" s="9">
        <v>5.2538695054999999E-3</v>
      </c>
    </row>
    <row r="195" spans="24:36" x14ac:dyDescent="0.25">
      <c r="X195" s="8">
        <v>21</v>
      </c>
      <c r="Y195" s="9">
        <v>0</v>
      </c>
      <c r="Z195" s="9">
        <v>0</v>
      </c>
      <c r="AA195" s="8"/>
      <c r="AB195" s="8"/>
      <c r="AC195" s="9">
        <v>0.54745957058000005</v>
      </c>
      <c r="AD195" s="9">
        <v>18624</v>
      </c>
      <c r="AE195" s="8"/>
      <c r="AF195" s="8"/>
      <c r="AG195" s="8"/>
      <c r="AH195" s="8">
        <v>21</v>
      </c>
      <c r="AI195" s="9">
        <v>4.0469445568999999E-4</v>
      </c>
      <c r="AJ195" s="9">
        <v>1.1164987107E-2</v>
      </c>
    </row>
    <row r="196" spans="24:36" x14ac:dyDescent="0.25">
      <c r="X196" s="8">
        <v>22</v>
      </c>
      <c r="Y196" s="9">
        <v>0</v>
      </c>
      <c r="Z196" s="9">
        <v>0</v>
      </c>
      <c r="AA196" s="8"/>
      <c r="AB196" s="8"/>
      <c r="AC196" s="9">
        <v>0.59562855024000005</v>
      </c>
      <c r="AD196" s="9">
        <v>55424</v>
      </c>
      <c r="AE196" s="8"/>
      <c r="AF196" s="8"/>
      <c r="AG196" s="8"/>
      <c r="AH196" s="8">
        <v>22</v>
      </c>
      <c r="AI196" s="9">
        <v>1.0117361392E-4</v>
      </c>
      <c r="AJ196" s="9">
        <v>3.0067717859000001E-3</v>
      </c>
    </row>
    <row r="197" spans="24:36" x14ac:dyDescent="0.25">
      <c r="X197" s="8">
        <v>23</v>
      </c>
      <c r="Y197" s="9">
        <v>0</v>
      </c>
      <c r="Z197" s="9">
        <v>0</v>
      </c>
      <c r="AA197" s="8"/>
      <c r="AB197" s="8"/>
      <c r="AC197" s="9">
        <v>0.64803574351000004</v>
      </c>
      <c r="AD197" s="9">
        <v>70400</v>
      </c>
      <c r="AE197" s="8"/>
      <c r="AF197" s="8"/>
      <c r="AG197" s="8"/>
      <c r="AH197" s="8">
        <v>23</v>
      </c>
      <c r="AI197" s="9">
        <v>0</v>
      </c>
      <c r="AJ197" s="9">
        <v>0</v>
      </c>
    </row>
    <row r="198" spans="24:36" x14ac:dyDescent="0.25">
      <c r="X198" s="8">
        <v>24</v>
      </c>
      <c r="Y198" s="9">
        <v>0</v>
      </c>
      <c r="Z198" s="9">
        <v>0</v>
      </c>
      <c r="AA198" s="8"/>
      <c r="AB198" s="8"/>
      <c r="AC198" s="9">
        <v>0.70505405540999999</v>
      </c>
      <c r="AD198" s="9">
        <v>86656</v>
      </c>
      <c r="AE198" s="8"/>
      <c r="AF198" s="8"/>
      <c r="AG198" s="8"/>
      <c r="AH198" s="8">
        <v>24</v>
      </c>
      <c r="AI198" s="9">
        <v>1.0117361392E-4</v>
      </c>
      <c r="AJ198" s="9">
        <v>6.9661650472999997E-3</v>
      </c>
    </row>
    <row r="199" spans="24:36" x14ac:dyDescent="0.25">
      <c r="X199" s="8">
        <v>25</v>
      </c>
      <c r="Y199" s="9">
        <v>0</v>
      </c>
      <c r="Z199" s="9">
        <v>0</v>
      </c>
      <c r="AA199" s="8"/>
      <c r="AB199" s="8"/>
      <c r="AC199" s="9">
        <v>0.76708920152000004</v>
      </c>
      <c r="AD199" s="9">
        <v>111808</v>
      </c>
      <c r="AE199" s="8"/>
      <c r="AF199" s="8"/>
      <c r="AG199" s="8"/>
      <c r="AH199" s="8">
        <v>25</v>
      </c>
      <c r="AI199" s="9">
        <v>0</v>
      </c>
      <c r="AJ199" s="9">
        <v>0</v>
      </c>
    </row>
    <row r="200" spans="24:36" x14ac:dyDescent="0.25">
      <c r="X200" s="8">
        <v>26</v>
      </c>
      <c r="Y200" s="9">
        <v>0</v>
      </c>
      <c r="Z200" s="9">
        <v>0</v>
      </c>
      <c r="AA200" s="8"/>
      <c r="AB200" s="8"/>
      <c r="AC200" s="9">
        <v>0.83458259487999997</v>
      </c>
      <c r="AD200" s="9">
        <v>128704</v>
      </c>
      <c r="AE200" s="8"/>
      <c r="AF200" s="8"/>
      <c r="AG200" s="8"/>
      <c r="AH200" s="8">
        <v>26</v>
      </c>
      <c r="AI200" s="9">
        <v>0</v>
      </c>
      <c r="AJ200" s="9">
        <v>0</v>
      </c>
    </row>
    <row r="201" spans="24:36" x14ac:dyDescent="0.25">
      <c r="X201" s="8">
        <v>27</v>
      </c>
      <c r="Y201" s="9">
        <v>0</v>
      </c>
      <c r="Z201" s="9">
        <v>0</v>
      </c>
      <c r="AA201" s="8"/>
      <c r="AB201" s="8"/>
      <c r="AC201" s="9">
        <v>0.90801448683999997</v>
      </c>
      <c r="AD201" s="9">
        <v>138496</v>
      </c>
      <c r="AE201" s="8"/>
      <c r="AF201" s="8"/>
      <c r="AG201" s="8"/>
      <c r="AH201" s="8">
        <v>27</v>
      </c>
      <c r="AI201" s="9">
        <v>1.0117361392E-4</v>
      </c>
      <c r="AJ201" s="9">
        <v>8.3252576654999997E-3</v>
      </c>
    </row>
    <row r="202" spans="24:36" x14ac:dyDescent="0.25">
      <c r="X202" s="8">
        <v>28</v>
      </c>
      <c r="Y202" s="9">
        <v>0</v>
      </c>
      <c r="Z202" s="9">
        <v>0</v>
      </c>
      <c r="AA202" s="8"/>
      <c r="AB202" s="8"/>
      <c r="AC202" s="9">
        <v>0.98790738432000003</v>
      </c>
      <c r="AD202" s="9">
        <v>162304</v>
      </c>
      <c r="AE202" s="8"/>
      <c r="AF202" s="8"/>
      <c r="AG202" s="8"/>
      <c r="AH202" s="8">
        <v>28</v>
      </c>
      <c r="AI202" s="9">
        <v>1.0117361392E-4</v>
      </c>
      <c r="AJ202" s="9">
        <v>1.6726105745000001E-2</v>
      </c>
    </row>
    <row r="203" spans="24:36" x14ac:dyDescent="0.25">
      <c r="X203" s="8">
        <v>29</v>
      </c>
      <c r="Y203" s="9">
        <v>0</v>
      </c>
      <c r="Z203" s="9">
        <v>0</v>
      </c>
      <c r="AA203" s="8"/>
      <c r="AB203" s="8"/>
      <c r="AC203" s="9">
        <v>1.0748297677</v>
      </c>
      <c r="AD203" s="9">
        <v>145920</v>
      </c>
      <c r="AE203" s="8"/>
      <c r="AF203" s="8"/>
      <c r="AG203" s="8"/>
      <c r="AH203" s="8">
        <v>29</v>
      </c>
      <c r="AI203" s="9">
        <v>1.0117361392E-4</v>
      </c>
      <c r="AJ203" s="9">
        <v>7.2319785457E-3</v>
      </c>
    </row>
    <row r="204" spans="24:36" x14ac:dyDescent="0.25">
      <c r="X204" s="8">
        <v>30</v>
      </c>
      <c r="Y204" s="9">
        <v>0</v>
      </c>
      <c r="Z204" s="9">
        <v>0</v>
      </c>
      <c r="AA204" s="8"/>
      <c r="AB204" s="8"/>
      <c r="AC204" s="9">
        <v>1.1694001359999999</v>
      </c>
      <c r="AD204" s="9">
        <v>122432</v>
      </c>
      <c r="AE204" s="8"/>
      <c r="AF204" s="8"/>
      <c r="AG204" s="8"/>
      <c r="AH204" s="8">
        <v>30</v>
      </c>
      <c r="AI204" s="9">
        <v>0</v>
      </c>
      <c r="AJ204" s="9">
        <v>0</v>
      </c>
    </row>
    <row r="205" spans="24:36" x14ac:dyDescent="0.25">
      <c r="X205" s="8">
        <v>31</v>
      </c>
      <c r="Y205" s="9">
        <v>0</v>
      </c>
      <c r="Z205" s="9">
        <v>0</v>
      </c>
      <c r="AA205" s="8"/>
      <c r="AB205" s="8"/>
      <c r="AC205" s="9">
        <v>1.2722914077</v>
      </c>
      <c r="AD205" s="9">
        <v>112256</v>
      </c>
      <c r="AE205" s="8"/>
      <c r="AF205" s="8"/>
      <c r="AG205" s="8"/>
      <c r="AH205" s="8">
        <v>31</v>
      </c>
      <c r="AI205" s="9">
        <v>0</v>
      </c>
      <c r="AJ205" s="9">
        <v>0</v>
      </c>
    </row>
    <row r="206" spans="24:36" x14ac:dyDescent="0.25">
      <c r="X206" s="8">
        <v>32</v>
      </c>
      <c r="Y206" s="9">
        <v>0</v>
      </c>
      <c r="Z206" s="9">
        <v>0</v>
      </c>
      <c r="AA206" s="8"/>
      <c r="AB206" s="8"/>
      <c r="AC206" s="9">
        <v>1.3842357085999999</v>
      </c>
      <c r="AD206" s="9">
        <v>123648</v>
      </c>
      <c r="AE206" s="8"/>
      <c r="AF206" s="8"/>
      <c r="AG206" s="8"/>
      <c r="AH206" s="8">
        <v>32</v>
      </c>
      <c r="AI206" s="9">
        <v>0</v>
      </c>
      <c r="AJ206" s="9">
        <v>0</v>
      </c>
    </row>
    <row r="207" spans="24:36" x14ac:dyDescent="0.25">
      <c r="X207" s="8">
        <v>33</v>
      </c>
      <c r="Y207" s="9">
        <v>0</v>
      </c>
      <c r="Z207" s="9">
        <v>0</v>
      </c>
      <c r="AA207" s="8"/>
      <c r="AB207" s="8"/>
      <c r="AC207" s="9">
        <v>1.5060295821</v>
      </c>
      <c r="AD207" s="9">
        <v>76288</v>
      </c>
      <c r="AE207" s="8"/>
      <c r="AF207" s="8"/>
      <c r="AG207" s="8"/>
      <c r="AH207" s="8">
        <v>33</v>
      </c>
      <c r="AI207" s="9">
        <v>1.0117361392E-4</v>
      </c>
      <c r="AJ207" s="9">
        <v>5.1807252282000003E-3</v>
      </c>
    </row>
    <row r="208" spans="24:36" x14ac:dyDescent="0.25">
      <c r="X208" s="8">
        <v>34</v>
      </c>
      <c r="Y208" s="9">
        <v>0</v>
      </c>
      <c r="Z208" s="9">
        <v>0</v>
      </c>
      <c r="AA208" s="8"/>
      <c r="AB208" s="8"/>
      <c r="AC208" s="9">
        <v>1.6385396563000001</v>
      </c>
      <c r="AD208" s="9">
        <v>65280</v>
      </c>
      <c r="AE208" s="8"/>
      <c r="AF208" s="8"/>
      <c r="AG208" s="8"/>
      <c r="AH208" s="8">
        <v>34</v>
      </c>
      <c r="AI208" s="9">
        <v>0</v>
      </c>
      <c r="AJ208" s="9">
        <v>0</v>
      </c>
    </row>
    <row r="209" spans="24:36" x14ac:dyDescent="0.25">
      <c r="X209" s="8">
        <v>35</v>
      </c>
      <c r="Y209" s="9">
        <v>1.3531799729000001E-3</v>
      </c>
      <c r="Z209" s="9">
        <v>1.4620908459E-2</v>
      </c>
      <c r="AA209" s="8"/>
      <c r="AB209" s="8"/>
      <c r="AC209" s="9">
        <v>1.7827088108</v>
      </c>
      <c r="AD209" s="9">
        <v>52608</v>
      </c>
      <c r="AE209" s="8"/>
      <c r="AF209" s="8"/>
      <c r="AG209" s="8"/>
      <c r="AH209" s="8">
        <v>35</v>
      </c>
      <c r="AI209" s="9">
        <v>0</v>
      </c>
      <c r="AJ209" s="9">
        <v>0</v>
      </c>
    </row>
    <row r="210" spans="24:36" x14ac:dyDescent="0.25">
      <c r="X210" s="8"/>
      <c r="Y210" s="8"/>
      <c r="Z210" s="8"/>
      <c r="AA210" s="8"/>
      <c r="AB210" s="8"/>
      <c r="AC210" s="9">
        <v>1.9395628856</v>
      </c>
      <c r="AD210" s="9">
        <v>28608</v>
      </c>
      <c r="AE210" s="8"/>
      <c r="AF210" s="8"/>
      <c r="AG210" s="8"/>
      <c r="AH210" s="8">
        <v>36</v>
      </c>
      <c r="AI210" s="9">
        <v>0</v>
      </c>
      <c r="AJ210" s="9">
        <v>0</v>
      </c>
    </row>
    <row r="211" spans="24:36" x14ac:dyDescent="0.25">
      <c r="X211" s="8" t="s">
        <v>277</v>
      </c>
      <c r="Y211" s="8"/>
      <c r="Z211" s="8"/>
      <c r="AA211" s="8"/>
      <c r="AB211" s="8"/>
      <c r="AC211" s="9">
        <v>2.1102179808999999</v>
      </c>
      <c r="AD211" s="9">
        <v>16512</v>
      </c>
      <c r="AE211" s="8"/>
      <c r="AF211" s="8"/>
      <c r="AG211" s="8"/>
      <c r="AH211" s="8">
        <v>37</v>
      </c>
      <c r="AI211" s="9">
        <v>0</v>
      </c>
      <c r="AJ211" s="9">
        <v>0</v>
      </c>
    </row>
    <row r="212" spans="24:36" x14ac:dyDescent="0.25">
      <c r="X212" s="8" t="s">
        <v>278</v>
      </c>
      <c r="Y212" s="9">
        <v>1</v>
      </c>
      <c r="Z212" s="8"/>
      <c r="AA212" s="8"/>
      <c r="AB212" s="8"/>
      <c r="AC212" s="9">
        <v>2.2958883982999998</v>
      </c>
      <c r="AD212" s="9">
        <v>6080</v>
      </c>
      <c r="AE212" s="8"/>
      <c r="AF212" s="8"/>
      <c r="AG212" s="8"/>
      <c r="AH212" s="8">
        <v>38</v>
      </c>
      <c r="AI212" s="9">
        <v>0</v>
      </c>
      <c r="AJ212" s="9">
        <v>0</v>
      </c>
    </row>
    <row r="213" spans="24:36" x14ac:dyDescent="0.25">
      <c r="X213" s="8" t="s">
        <v>279</v>
      </c>
      <c r="Y213" s="9">
        <v>89.831135427000007</v>
      </c>
      <c r="Z213" s="8"/>
      <c r="AA213" s="8"/>
      <c r="AB213" s="8"/>
      <c r="AC213" s="9">
        <v>2.4978952816</v>
      </c>
      <c r="AD213" s="9">
        <v>4032</v>
      </c>
      <c r="AE213" s="8"/>
      <c r="AF213" s="8"/>
      <c r="AG213" s="8"/>
      <c r="AH213" s="8">
        <v>39</v>
      </c>
      <c r="AI213" s="9">
        <v>0</v>
      </c>
      <c r="AJ213" s="9">
        <v>0</v>
      </c>
    </row>
    <row r="214" spans="24:36" x14ac:dyDescent="0.25">
      <c r="X214" s="8" t="s">
        <v>280</v>
      </c>
      <c r="Y214" s="9">
        <v>2.3049705596000001</v>
      </c>
      <c r="Z214" s="8"/>
      <c r="AA214" s="8"/>
      <c r="AB214" s="8"/>
      <c r="AC214" s="9">
        <v>2.7176760169</v>
      </c>
      <c r="AD214" s="9">
        <v>1088</v>
      </c>
      <c r="AE214" s="8"/>
      <c r="AF214" s="8"/>
      <c r="AG214" s="8"/>
      <c r="AH214" s="8">
        <v>40</v>
      </c>
      <c r="AI214" s="9">
        <v>0</v>
      </c>
      <c r="AJ214" s="9">
        <v>0</v>
      </c>
    </row>
    <row r="215" spans="24:36" x14ac:dyDescent="0.25">
      <c r="X215" s="8" t="s">
        <v>281</v>
      </c>
      <c r="Y215" s="8" t="s">
        <v>216</v>
      </c>
      <c r="Z215" s="8"/>
      <c r="AA215" s="8"/>
      <c r="AB215" s="8"/>
      <c r="AC215" s="9">
        <v>2.9567944610999999</v>
      </c>
      <c r="AD215" s="9">
        <v>576</v>
      </c>
      <c r="AE215" s="8"/>
      <c r="AF215" s="8"/>
      <c r="AG215" s="8"/>
      <c r="AH215" s="8">
        <v>41</v>
      </c>
      <c r="AI215" s="9">
        <v>0</v>
      </c>
      <c r="AJ215" s="9">
        <v>0</v>
      </c>
    </row>
    <row r="216" spans="24:36" x14ac:dyDescent="0.25">
      <c r="X216" s="9">
        <v>1</v>
      </c>
      <c r="Y216" s="9">
        <v>1.0834236186E-3</v>
      </c>
      <c r="Z216" s="8"/>
      <c r="AA216" s="8"/>
      <c r="AB216" s="8"/>
      <c r="AC216" s="9">
        <v>3.216952069</v>
      </c>
      <c r="AD216" s="9">
        <v>128</v>
      </c>
      <c r="AE216" s="8"/>
      <c r="AF216" s="8"/>
      <c r="AG216" s="8"/>
      <c r="AH216" s="8">
        <v>42</v>
      </c>
      <c r="AI216" s="9">
        <v>0</v>
      </c>
      <c r="AJ216" s="9">
        <v>0</v>
      </c>
    </row>
    <row r="217" spans="24:36" x14ac:dyDescent="0.25">
      <c r="X217" s="9">
        <v>1.1617541422</v>
      </c>
      <c r="Y217" s="9">
        <v>0.20801733478000001</v>
      </c>
      <c r="Z217" s="8"/>
      <c r="AA217" s="8"/>
      <c r="AB217" s="8"/>
      <c r="AC217" s="8"/>
      <c r="AD217" s="8"/>
      <c r="AE217" s="8"/>
      <c r="AF217" s="8"/>
      <c r="AG217" s="8"/>
      <c r="AH217" s="8">
        <v>43</v>
      </c>
      <c r="AI217" s="9">
        <v>0</v>
      </c>
      <c r="AJ217" s="9">
        <v>0</v>
      </c>
    </row>
    <row r="218" spans="24:36" x14ac:dyDescent="0.25">
      <c r="X218" s="9">
        <v>1.349672687</v>
      </c>
      <c r="Y218" s="9">
        <v>0.20476706391999999</v>
      </c>
      <c r="Z218" s="8"/>
      <c r="AA218" s="8"/>
      <c r="AB218" s="8"/>
      <c r="AC218" s="8" t="s">
        <v>275</v>
      </c>
      <c r="AD218" s="8"/>
      <c r="AE218" s="8"/>
      <c r="AF218" s="8"/>
      <c r="AG218" s="8"/>
      <c r="AH218" s="8">
        <v>44</v>
      </c>
      <c r="AI218" s="9">
        <v>0</v>
      </c>
      <c r="AJ218" s="9">
        <v>0</v>
      </c>
    </row>
    <row r="219" spans="24:36" x14ac:dyDescent="0.25">
      <c r="X219" s="9">
        <v>1.5679878348</v>
      </c>
      <c r="Y219" s="9">
        <v>0.15926327194000001</v>
      </c>
      <c r="Z219" s="8"/>
      <c r="AA219" s="8"/>
      <c r="AB219" s="8"/>
      <c r="AC219" s="8" t="s">
        <v>276</v>
      </c>
      <c r="AD219" s="8" t="s">
        <v>216</v>
      </c>
      <c r="AE219" s="8" t="s">
        <v>104</v>
      </c>
      <c r="AF219" s="8"/>
      <c r="AG219" s="8"/>
      <c r="AH219" s="8">
        <v>45</v>
      </c>
      <c r="AI219" s="9">
        <v>0</v>
      </c>
      <c r="AJ219" s="9">
        <v>0</v>
      </c>
    </row>
    <row r="220" spans="24:36" x14ac:dyDescent="0.25">
      <c r="X220" s="9">
        <v>1.8216163621000001</v>
      </c>
      <c r="Y220" s="9">
        <v>0.11592632719</v>
      </c>
      <c r="Z220" s="8"/>
      <c r="AA220" s="8"/>
      <c r="AB220" s="8"/>
      <c r="AC220" s="8">
        <v>0</v>
      </c>
      <c r="AD220" s="9">
        <v>7.5273295158999998E-2</v>
      </c>
      <c r="AE220" s="9">
        <v>6.5322156189000002E-2</v>
      </c>
      <c r="AF220" s="8"/>
      <c r="AG220" s="8"/>
      <c r="AH220" s="8">
        <v>46</v>
      </c>
      <c r="AI220" s="9">
        <v>0</v>
      </c>
      <c r="AJ220" s="9">
        <v>0</v>
      </c>
    </row>
    <row r="221" spans="24:36" x14ac:dyDescent="0.25">
      <c r="X221" s="9">
        <v>2.1162703542000001</v>
      </c>
      <c r="Y221" s="9">
        <v>8.8840736727999997E-2</v>
      </c>
      <c r="Z221" s="8"/>
      <c r="AA221" s="8"/>
      <c r="AB221" s="8"/>
      <c r="AC221" s="8">
        <v>1</v>
      </c>
      <c r="AD221" s="9">
        <v>0.13513794898000001</v>
      </c>
      <c r="AE221" s="9">
        <v>7.5023370435E-2</v>
      </c>
      <c r="AF221" s="8"/>
      <c r="AG221" s="8"/>
      <c r="AH221" s="8">
        <v>47</v>
      </c>
      <c r="AI221" s="9">
        <v>0</v>
      </c>
      <c r="AJ221" s="9">
        <v>0</v>
      </c>
    </row>
    <row r="222" spans="24:36" x14ac:dyDescent="0.25">
      <c r="X222" s="9">
        <v>2.4585858501</v>
      </c>
      <c r="Y222" s="9">
        <v>5.6338028169E-2</v>
      </c>
      <c r="Z222" s="8"/>
      <c r="AA222" s="8"/>
      <c r="AB222" s="8"/>
      <c r="AC222" s="8">
        <v>2</v>
      </c>
      <c r="AD222" s="9">
        <v>0.26100989068000002</v>
      </c>
      <c r="AE222" s="9">
        <v>0.18287301779000001</v>
      </c>
      <c r="AF222" s="8"/>
      <c r="AG222" s="8"/>
      <c r="AH222" s="8">
        <v>48</v>
      </c>
      <c r="AI222" s="9">
        <v>0</v>
      </c>
      <c r="AJ222" s="9">
        <v>0</v>
      </c>
    </row>
    <row r="223" spans="24:36" x14ac:dyDescent="0.25">
      <c r="X223" s="9">
        <v>2.8562722954000002</v>
      </c>
      <c r="Y223" s="9">
        <v>4.1170097507999999E-2</v>
      </c>
      <c r="Z223" s="8"/>
      <c r="AA223" s="8"/>
      <c r="AB223" s="8"/>
      <c r="AC223" s="8">
        <v>3</v>
      </c>
      <c r="AD223" s="9">
        <v>0.30796460177000001</v>
      </c>
      <c r="AE223" s="9">
        <v>0.32130038968000002</v>
      </c>
      <c r="AF223" s="8"/>
      <c r="AG223" s="8"/>
      <c r="AH223" s="8">
        <v>49</v>
      </c>
      <c r="AI223" s="9">
        <v>0</v>
      </c>
      <c r="AJ223" s="9">
        <v>0</v>
      </c>
    </row>
    <row r="224" spans="24:36" x14ac:dyDescent="0.25">
      <c r="X224" s="9">
        <v>3.3182861706</v>
      </c>
      <c r="Y224" s="9">
        <v>3.9003250271000003E-2</v>
      </c>
      <c r="Z224" s="8"/>
      <c r="AA224" s="8"/>
      <c r="AB224" s="8"/>
      <c r="AC224" s="8">
        <v>4</v>
      </c>
      <c r="AD224" s="9">
        <v>0.12243623113</v>
      </c>
      <c r="AE224" s="9">
        <v>0.17220279114000001</v>
      </c>
      <c r="AF224" s="8"/>
      <c r="AG224" s="8"/>
      <c r="AH224" s="8">
        <v>50</v>
      </c>
      <c r="AI224" s="9">
        <v>0</v>
      </c>
      <c r="AJ224" s="9">
        <v>0</v>
      </c>
    </row>
    <row r="225" spans="24:36" x14ac:dyDescent="0.25">
      <c r="X225" s="9">
        <v>3.8550327039000001</v>
      </c>
      <c r="Y225" s="9">
        <v>1.3001083424E-2</v>
      </c>
      <c r="Z225" s="8"/>
      <c r="AA225" s="8"/>
      <c r="AB225" s="8"/>
      <c r="AC225" s="8">
        <v>5</v>
      </c>
      <c r="AD225" s="9">
        <v>5.7261842790000003E-2</v>
      </c>
      <c r="AE225" s="9">
        <v>9.9444608488000005E-2</v>
      </c>
      <c r="AF225" s="8"/>
      <c r="AG225" s="8"/>
      <c r="AH225" s="8">
        <v>51</v>
      </c>
      <c r="AI225" s="9">
        <v>0</v>
      </c>
      <c r="AJ225" s="9">
        <v>0</v>
      </c>
    </row>
    <row r="226" spans="24:36" x14ac:dyDescent="0.25">
      <c r="X226" s="9">
        <v>4.4786002121999999</v>
      </c>
      <c r="Y226" s="9">
        <v>1.0834236186000001E-2</v>
      </c>
      <c r="Z226" s="8"/>
      <c r="AA226" s="8"/>
      <c r="AB226" s="8"/>
      <c r="AC226" s="8">
        <v>6</v>
      </c>
      <c r="AD226" s="9">
        <v>2.3008849558000002E-2</v>
      </c>
      <c r="AE226" s="9">
        <v>4.4833343268000002E-2</v>
      </c>
      <c r="AF226" s="8"/>
      <c r="AG226" s="8"/>
      <c r="AH226" s="8">
        <v>52</v>
      </c>
      <c r="AI226" s="9">
        <v>1.0117361392E-4</v>
      </c>
      <c r="AJ226" s="9">
        <v>2.7507044626999999E-3</v>
      </c>
    </row>
    <row r="227" spans="24:36" x14ac:dyDescent="0.25">
      <c r="X227" s="9">
        <v>5.2030323479999998</v>
      </c>
      <c r="Y227" s="9">
        <v>1.8418201517E-2</v>
      </c>
      <c r="Z227" s="8"/>
      <c r="AA227" s="8"/>
      <c r="AB227" s="8"/>
      <c r="AC227" s="8">
        <v>7</v>
      </c>
      <c r="AD227" s="9">
        <v>9.1618948464000007E-3</v>
      </c>
      <c r="AE227" s="9">
        <v>1.8534614814000001E-2</v>
      </c>
      <c r="AF227" s="8"/>
      <c r="AG227" s="8"/>
      <c r="AH227" s="8">
        <v>53</v>
      </c>
      <c r="AI227" s="9">
        <v>0</v>
      </c>
      <c r="AJ227" s="9">
        <v>0</v>
      </c>
    </row>
    <row r="228" spans="24:36" x14ac:dyDescent="0.25">
      <c r="X228" s="9">
        <v>6.0446443824999996</v>
      </c>
      <c r="Y228" s="9">
        <v>9.7508125676999992E-3</v>
      </c>
      <c r="Z228" s="8"/>
      <c r="AA228" s="8"/>
      <c r="AB228" s="8"/>
      <c r="AC228" s="8">
        <v>8</v>
      </c>
      <c r="AD228" s="9">
        <v>4.3727225402999999E-3</v>
      </c>
      <c r="AE228" s="9">
        <v>9.8689545895000001E-3</v>
      </c>
      <c r="AF228" s="8"/>
      <c r="AG228" s="8"/>
      <c r="AH228" s="8">
        <v>54</v>
      </c>
      <c r="AI228" s="9">
        <v>0</v>
      </c>
      <c r="AJ228" s="9">
        <v>0</v>
      </c>
    </row>
    <row r="229" spans="24:36" x14ac:dyDescent="0.25">
      <c r="X229" s="9">
        <v>7.0223906497000002</v>
      </c>
      <c r="Y229" s="9">
        <v>6.5005417118000003E-3</v>
      </c>
      <c r="Z229" s="8"/>
      <c r="AA229" s="8"/>
      <c r="AB229" s="8"/>
      <c r="AC229" s="8">
        <v>9</v>
      </c>
      <c r="AD229" s="9">
        <v>2.0822488287000002E-3</v>
      </c>
      <c r="AE229" s="9">
        <v>5.3843263977999996E-3</v>
      </c>
      <c r="AF229" s="8"/>
      <c r="AG229" s="8"/>
      <c r="AH229" s="8">
        <v>55</v>
      </c>
      <c r="AI229" s="9">
        <v>1.0117361392E-4</v>
      </c>
      <c r="AJ229" s="9">
        <v>1.0483277645999999E-2</v>
      </c>
    </row>
    <row r="230" spans="24:36" x14ac:dyDescent="0.25">
      <c r="X230" s="9">
        <v>8.1582914256999999</v>
      </c>
      <c r="Y230" s="9">
        <v>5.4171180932000001E-3</v>
      </c>
      <c r="Z230" s="8"/>
      <c r="AA230" s="8"/>
      <c r="AB230" s="8"/>
      <c r="AC230" s="8">
        <v>10</v>
      </c>
      <c r="AD230" s="9">
        <v>1.2493492971999999E-3</v>
      </c>
      <c r="AE230" s="9">
        <v>2.1505883158E-3</v>
      </c>
      <c r="AF230" s="8"/>
      <c r="AG230" s="8"/>
      <c r="AH230" s="8"/>
      <c r="AI230" s="8"/>
      <c r="AJ230" s="8"/>
    </row>
    <row r="231" spans="24:36" x14ac:dyDescent="0.25">
      <c r="X231" s="9">
        <v>9.4779288575000002</v>
      </c>
      <c r="Y231" s="9">
        <v>3.2502708559000002E-3</v>
      </c>
      <c r="Z231" s="8"/>
      <c r="AA231" s="8"/>
      <c r="AB231" s="8"/>
      <c r="AC231" s="8">
        <v>11</v>
      </c>
      <c r="AD231" s="9">
        <v>5.2056220717999996E-4</v>
      </c>
      <c r="AE231" s="9">
        <v>1.2790778809999999E-3</v>
      </c>
      <c r="AF231" s="8"/>
      <c r="AG231" s="8"/>
      <c r="AH231" s="8" t="s">
        <v>277</v>
      </c>
      <c r="AI231" s="8"/>
      <c r="AJ231" s="8"/>
    </row>
    <row r="232" spans="24:36" x14ac:dyDescent="0.25">
      <c r="X232" s="9">
        <v>11.01102311</v>
      </c>
      <c r="Y232" s="9">
        <v>3.2502708559000002E-3</v>
      </c>
      <c r="Z232" s="8"/>
      <c r="AA232" s="8"/>
      <c r="AB232" s="8"/>
      <c r="AC232" s="8">
        <v>12</v>
      </c>
      <c r="AD232" s="9">
        <v>0</v>
      </c>
      <c r="AE232" s="9">
        <v>0</v>
      </c>
      <c r="AF232" s="8"/>
      <c r="AG232" s="8"/>
      <c r="AH232" s="8" t="s">
        <v>278</v>
      </c>
      <c r="AI232" s="9">
        <v>1</v>
      </c>
      <c r="AJ232" s="8"/>
    </row>
    <row r="233" spans="24:36" x14ac:dyDescent="0.25">
      <c r="X233" s="9">
        <v>12.792101708000001</v>
      </c>
      <c r="Y233" s="9">
        <v>1.0834236186E-3</v>
      </c>
      <c r="Z233" s="8"/>
      <c r="AA233" s="8"/>
      <c r="AB233" s="8"/>
      <c r="AC233" s="8">
        <v>13</v>
      </c>
      <c r="AD233" s="9">
        <v>1.0411244144E-4</v>
      </c>
      <c r="AE233" s="9">
        <v>1.7883061414E-4</v>
      </c>
      <c r="AF233" s="8"/>
      <c r="AG233" s="8"/>
      <c r="AH233" s="8" t="s">
        <v>279</v>
      </c>
      <c r="AI233" s="9">
        <v>95.504230660999994</v>
      </c>
      <c r="AJ233" s="8"/>
    </row>
    <row r="234" spans="24:36" x14ac:dyDescent="0.25">
      <c r="X234" s="9">
        <v>14.861277147999999</v>
      </c>
      <c r="Y234" s="9">
        <v>1.0834236186E-3</v>
      </c>
      <c r="Z234" s="8"/>
      <c r="AA234" s="8"/>
      <c r="AB234" s="8"/>
      <c r="AC234" s="8">
        <v>14</v>
      </c>
      <c r="AD234" s="9">
        <v>2.0822488287E-4</v>
      </c>
      <c r="AE234" s="9">
        <v>8.3916381208000001E-4</v>
      </c>
      <c r="AF234" s="8"/>
      <c r="AG234" s="8"/>
      <c r="AH234" s="8" t="s">
        <v>280</v>
      </c>
      <c r="AI234" s="9">
        <v>1.9799481673999999</v>
      </c>
      <c r="AJ234" s="8"/>
    </row>
    <row r="235" spans="24:36" x14ac:dyDescent="0.25">
      <c r="X235" s="9">
        <v>17.265150285000001</v>
      </c>
      <c r="Y235" s="9">
        <v>1.0834236186E-3</v>
      </c>
      <c r="Z235" s="8"/>
      <c r="AA235" s="8"/>
      <c r="AB235" s="8"/>
      <c r="AC235" s="8">
        <v>15</v>
      </c>
      <c r="AD235" s="9">
        <v>2.0822488287E-4</v>
      </c>
      <c r="AE235" s="9">
        <v>7.6476657983999996E-4</v>
      </c>
      <c r="AF235" s="8"/>
      <c r="AG235" s="8"/>
      <c r="AH235" s="8" t="s">
        <v>281</v>
      </c>
      <c r="AI235" s="8" t="s">
        <v>216</v>
      </c>
      <c r="AJ235" s="8"/>
    </row>
    <row r="236" spans="24:36" x14ac:dyDescent="0.25">
      <c r="X236" s="9">
        <v>20.057859861000001</v>
      </c>
      <c r="Y236" s="9">
        <v>3.2502708559000002E-3</v>
      </c>
      <c r="Z236" s="8"/>
      <c r="AA236" s="8"/>
      <c r="AB236" s="8"/>
      <c r="AC236" s="8"/>
      <c r="AD236" s="8"/>
      <c r="AE236" s="8"/>
      <c r="AF236" s="8"/>
      <c r="AG236" s="8"/>
      <c r="AH236" s="9">
        <v>1</v>
      </c>
      <c r="AI236" s="9">
        <v>3.4987054790000001E-4</v>
      </c>
      <c r="AJ236" s="8"/>
    </row>
    <row r="237" spans="24:36" x14ac:dyDescent="0.25">
      <c r="X237" s="9">
        <v>23.302301778</v>
      </c>
      <c r="Y237" s="9">
        <v>0</v>
      </c>
      <c r="Z237" s="8"/>
      <c r="AA237" s="8"/>
      <c r="AB237" s="8"/>
      <c r="AC237" s="8" t="s">
        <v>277</v>
      </c>
      <c r="AD237" s="8"/>
      <c r="AE237" s="8"/>
      <c r="AF237" s="8"/>
      <c r="AG237" s="8"/>
      <c r="AH237" s="9">
        <v>1.1641280496999999</v>
      </c>
      <c r="AI237" s="9">
        <v>0.17451542929</v>
      </c>
      <c r="AJ237" s="8"/>
    </row>
    <row r="238" spans="24:36" x14ac:dyDescent="0.25">
      <c r="X238" s="9">
        <v>27.071545614000001</v>
      </c>
      <c r="Y238" s="9">
        <v>1.0834236186E-3</v>
      </c>
      <c r="Z238" s="8"/>
      <c r="AA238" s="8"/>
      <c r="AB238" s="8"/>
      <c r="AC238" s="8" t="s">
        <v>278</v>
      </c>
      <c r="AD238" s="9">
        <v>1</v>
      </c>
      <c r="AE238" s="8"/>
      <c r="AF238" s="8"/>
      <c r="AG238" s="8"/>
      <c r="AH238" s="9">
        <v>1.3551941160000001</v>
      </c>
      <c r="AI238" s="9">
        <v>0.23602267161000001</v>
      </c>
      <c r="AJ238" s="8"/>
    </row>
    <row r="239" spans="24:36" x14ac:dyDescent="0.25">
      <c r="X239" s="9">
        <v>31.450480253999999</v>
      </c>
      <c r="Y239" s="9">
        <v>2.1668472372999999E-3</v>
      </c>
      <c r="Z239" s="8"/>
      <c r="AA239" s="8"/>
      <c r="AB239" s="8"/>
      <c r="AC239" s="8" t="s">
        <v>279</v>
      </c>
      <c r="AD239" s="9">
        <v>90.698843424000003</v>
      </c>
      <c r="AE239" s="8"/>
      <c r="AF239" s="8"/>
      <c r="AG239" s="8"/>
      <c r="AH239" s="9">
        <v>1.5776194831999999</v>
      </c>
      <c r="AI239" s="9">
        <v>0.20313484010999999</v>
      </c>
      <c r="AJ239" s="8"/>
    </row>
    <row r="240" spans="24:36" x14ac:dyDescent="0.25">
      <c r="X240" s="9">
        <v>36.537725709999997</v>
      </c>
      <c r="Y240" s="9">
        <v>0</v>
      </c>
      <c r="Z240" s="8"/>
      <c r="AA240" s="8"/>
      <c r="AB240" s="8"/>
      <c r="AC240" s="8" t="s">
        <v>280</v>
      </c>
      <c r="AD240" s="9">
        <v>1.8947684354000001</v>
      </c>
      <c r="AE240" s="8"/>
      <c r="AF240" s="8"/>
      <c r="AG240" s="8"/>
      <c r="AH240" s="9">
        <v>1.8365510920000001</v>
      </c>
      <c r="AI240" s="9">
        <v>0.13162130012000001</v>
      </c>
    </row>
    <row r="241" spans="24:36" x14ac:dyDescent="0.25">
      <c r="X241" s="9">
        <v>42.447854192000001</v>
      </c>
      <c r="Y241" s="9">
        <v>2.1668472372999999E-3</v>
      </c>
      <c r="Z241" s="8"/>
      <c r="AA241" s="8"/>
      <c r="AB241" s="8"/>
      <c r="AC241" s="8" t="s">
        <v>281</v>
      </c>
      <c r="AD241" s="8" t="s">
        <v>216</v>
      </c>
      <c r="AE241" s="8"/>
      <c r="AF241" s="8"/>
      <c r="AG241" s="8"/>
      <c r="AH241" s="9">
        <v>2.1379806409</v>
      </c>
      <c r="AI241" s="9">
        <v>8.3059268071000003E-2</v>
      </c>
    </row>
    <row r="242" spans="24:36" x14ac:dyDescent="0.25">
      <c r="X242" s="9">
        <v>49.313970437000002</v>
      </c>
      <c r="Y242" s="9">
        <v>1.0834236186E-3</v>
      </c>
      <c r="Z242" s="8"/>
      <c r="AA242" s="8"/>
      <c r="AB242" s="8"/>
      <c r="AC242" s="9">
        <v>1</v>
      </c>
      <c r="AD242" s="9">
        <v>1.4054232803999999E-3</v>
      </c>
      <c r="AE242" s="8"/>
      <c r="AF242" s="8"/>
      <c r="AG242" s="8"/>
      <c r="AH242" s="9">
        <v>2.4888832336000002</v>
      </c>
      <c r="AI242" s="9">
        <v>5.3320271500000002E-2</v>
      </c>
    </row>
    <row r="243" spans="24:36" x14ac:dyDescent="0.25">
      <c r="X243" s="9">
        <v>57.290709425999999</v>
      </c>
      <c r="Y243" s="9">
        <v>1.0834236186E-3</v>
      </c>
      <c r="Z243" s="8"/>
      <c r="AA243" s="8"/>
      <c r="AB243" s="8"/>
      <c r="AC243" s="9">
        <v>1.1621264655000001</v>
      </c>
      <c r="AD243" s="9">
        <v>0.17154431216999999</v>
      </c>
      <c r="AE243" s="8"/>
      <c r="AF243" s="8"/>
      <c r="AG243" s="8"/>
      <c r="AH243" s="9">
        <v>2.8973787845999999</v>
      </c>
      <c r="AI243" s="9">
        <v>3.2258064516000003E-2</v>
      </c>
    </row>
    <row r="244" spans="24:36" x14ac:dyDescent="0.25">
      <c r="X244" s="9">
        <v>66.557718987000001</v>
      </c>
      <c r="Y244" s="9">
        <v>0</v>
      </c>
      <c r="Z244" s="8"/>
      <c r="AA244" s="8"/>
      <c r="AB244" s="8"/>
      <c r="AC244" s="9">
        <v>1.3505379218</v>
      </c>
      <c r="AD244" s="9">
        <v>0.24694113757</v>
      </c>
      <c r="AE244" s="8"/>
      <c r="AF244" s="8"/>
      <c r="AG244" s="8"/>
      <c r="AH244" s="9">
        <v>3.3729199136000001</v>
      </c>
      <c r="AI244" s="9">
        <v>2.2251766845999998E-2</v>
      </c>
    </row>
    <row r="245" spans="24:36" x14ac:dyDescent="0.25">
      <c r="X245" s="9">
        <v>77.323705731999993</v>
      </c>
      <c r="Y245" s="9">
        <v>0</v>
      </c>
      <c r="Z245" s="8"/>
      <c r="AA245" s="8"/>
      <c r="AB245" s="8"/>
      <c r="AC245" s="9">
        <v>1.5694958616000001</v>
      </c>
      <c r="AD245" s="9">
        <v>0.21263227512999999</v>
      </c>
      <c r="AE245" s="8"/>
      <c r="AF245" s="8"/>
      <c r="AG245" s="8"/>
      <c r="AH245" s="9">
        <v>3.9265106806999999</v>
      </c>
      <c r="AI245" s="9">
        <v>1.5884122875E-2</v>
      </c>
    </row>
    <row r="246" spans="24:36" x14ac:dyDescent="0.25">
      <c r="X246" s="9">
        <v>89.831135427000007</v>
      </c>
      <c r="Y246" s="9">
        <v>1.0834236186E-3</v>
      </c>
      <c r="Z246" s="8"/>
      <c r="AA246" s="8"/>
      <c r="AB246" s="8"/>
      <c r="AC246" s="9">
        <v>1.8239526783</v>
      </c>
      <c r="AD246" s="9">
        <v>0.13334986771999999</v>
      </c>
      <c r="AE246" s="8"/>
      <c r="AF246" s="8"/>
      <c r="AG246" s="8"/>
      <c r="AH246" s="9">
        <v>4.5709612207000001</v>
      </c>
      <c r="AI246" s="9">
        <v>1.1195857533E-2</v>
      </c>
    </row>
    <row r="247" spans="24:36" x14ac:dyDescent="0.25">
      <c r="X247" s="8"/>
      <c r="Y247" s="8"/>
      <c r="Z247" s="8"/>
      <c r="AA247" s="8"/>
      <c r="AB247" s="8"/>
      <c r="AC247" s="9">
        <v>2.1196636791999999</v>
      </c>
      <c r="AD247" s="9">
        <v>8.0605158730000001E-2</v>
      </c>
      <c r="AE247" s="8"/>
      <c r="AF247" s="8"/>
      <c r="AG247" s="8"/>
      <c r="AH247" s="9">
        <v>5.3211841708999996</v>
      </c>
      <c r="AI247" s="9">
        <v>7.8371002729000008E-3</v>
      </c>
    </row>
    <row r="248" spans="24:36" x14ac:dyDescent="0.25">
      <c r="X248" s="8" t="s">
        <v>282</v>
      </c>
      <c r="Y248" s="8"/>
      <c r="Z248" s="8"/>
      <c r="AA248" s="8"/>
      <c r="AB248" s="8"/>
      <c r="AC248" s="9">
        <v>2.4633172596000001</v>
      </c>
      <c r="AD248" s="9">
        <v>4.8776455025999997E-2</v>
      </c>
      <c r="AE248" s="8"/>
      <c r="AF248" s="8"/>
      <c r="AG248" s="8"/>
      <c r="AH248" s="9">
        <v>6.1945397506999997</v>
      </c>
      <c r="AI248" s="9">
        <v>6.8574627388000003E-3</v>
      </c>
    </row>
    <row r="249" spans="24:36" x14ac:dyDescent="0.25">
      <c r="X249" s="8" t="s">
        <v>283</v>
      </c>
      <c r="Y249" s="8" t="s">
        <v>216</v>
      </c>
      <c r="Z249" s="8" t="s">
        <v>104</v>
      </c>
      <c r="AA249" s="8"/>
      <c r="AB249" s="8"/>
      <c r="AC249" s="9">
        <v>2.8626861802999999</v>
      </c>
      <c r="AD249" s="9">
        <v>2.7612433862000001E-2</v>
      </c>
      <c r="AE249" s="8"/>
      <c r="AF249" s="8"/>
      <c r="AG249" s="8"/>
      <c r="AH249" s="9">
        <v>7.2112374785000002</v>
      </c>
      <c r="AI249" s="9">
        <v>4.3383947939000002E-3</v>
      </c>
    </row>
    <row r="250" spans="24:36" x14ac:dyDescent="0.25">
      <c r="X250" s="9">
        <v>4.3631599999999996E-3</v>
      </c>
      <c r="Y250" s="9">
        <v>5.4000000000000001E-4</v>
      </c>
      <c r="Z250" s="9">
        <v>4.7515433563999999E-8</v>
      </c>
      <c r="AA250" s="8"/>
      <c r="AB250" s="8"/>
      <c r="AC250" s="9">
        <v>3.3268033726000001</v>
      </c>
      <c r="AD250" s="9">
        <v>1.9593253968000001E-2</v>
      </c>
      <c r="AE250" s="8"/>
      <c r="AF250" s="8"/>
      <c r="AG250" s="8"/>
      <c r="AH250" s="9">
        <v>8.3948038215</v>
      </c>
      <c r="AI250" s="9">
        <v>3.4987054790000002E-3</v>
      </c>
    </row>
    <row r="251" spans="24:36" x14ac:dyDescent="0.25">
      <c r="X251" s="9">
        <v>6.5809113332999996E-3</v>
      </c>
      <c r="Y251" s="9">
        <v>4.3327666486000001E-3</v>
      </c>
      <c r="Z251" s="9">
        <v>1.2359239423999999E-3</v>
      </c>
      <c r="AA251" s="8"/>
      <c r="AB251" s="8"/>
      <c r="AC251" s="9">
        <v>3.8661662448</v>
      </c>
      <c r="AD251" s="9">
        <v>1.2483465608E-2</v>
      </c>
      <c r="AE251" s="8"/>
      <c r="AF251" s="8"/>
      <c r="AG251" s="8"/>
      <c r="AH251" s="9">
        <v>9.7726265999000006</v>
      </c>
      <c r="AI251" s="9">
        <v>3.2188090406999998E-3</v>
      </c>
    </row>
    <row r="252" spans="24:36" x14ac:dyDescent="0.25">
      <c r="X252" s="9">
        <v>8.7986626666999995E-3</v>
      </c>
      <c r="Y252" s="9">
        <v>7.0384407146999997E-3</v>
      </c>
      <c r="Z252" s="9">
        <v>6.8593279892999995E-4</v>
      </c>
      <c r="AA252" s="8"/>
      <c r="AB252" s="8"/>
      <c r="AC252" s="9">
        <v>4.4929741130999998</v>
      </c>
      <c r="AD252" s="9">
        <v>1.0912698413000001E-2</v>
      </c>
      <c r="AE252" s="8"/>
      <c r="AF252" s="8"/>
      <c r="AG252" s="8"/>
      <c r="AH252" s="9">
        <v>11.376588743999999</v>
      </c>
      <c r="AI252" s="9">
        <v>1.8893009585999999E-3</v>
      </c>
    </row>
    <row r="253" spans="24:36" x14ac:dyDescent="0.25">
      <c r="X253" s="9">
        <v>1.1016414E-2</v>
      </c>
      <c r="Y253" s="9">
        <v>9.2041147807000005E-3</v>
      </c>
      <c r="Z253" s="9">
        <v>9.8432972171000007E-4</v>
      </c>
      <c r="AA253" s="8"/>
      <c r="AB253" s="8"/>
      <c r="AC253" s="9">
        <v>5.2214041256000003</v>
      </c>
      <c r="AD253" s="9">
        <v>6.4484126983999999E-3</v>
      </c>
      <c r="AE253" s="8"/>
      <c r="AF253" s="8"/>
      <c r="AG253" s="8"/>
      <c r="AH253" s="9">
        <v>13.243806065999999</v>
      </c>
      <c r="AI253" s="9">
        <v>1.3994821916E-3</v>
      </c>
    </row>
    <row r="254" spans="24:36" x14ac:dyDescent="0.25">
      <c r="X254" s="9">
        <v>1.3234165333E-2</v>
      </c>
      <c r="Y254" s="9">
        <v>1.7325392528E-2</v>
      </c>
      <c r="Z254" s="9">
        <v>2.3355717207999998E-3</v>
      </c>
      <c r="AA254" s="8"/>
      <c r="AB254" s="8"/>
      <c r="AC254" s="9">
        <v>6.0679319213999996</v>
      </c>
      <c r="AD254" s="9">
        <v>6.3657407407000004E-3</v>
      </c>
      <c r="AE254" s="8"/>
      <c r="AF254" s="8"/>
      <c r="AG254" s="8"/>
      <c r="AH254" s="9">
        <v>15.417486126</v>
      </c>
      <c r="AI254" s="9">
        <v>1.2595339723999999E-3</v>
      </c>
    </row>
    <row r="255" spans="24:36" x14ac:dyDescent="0.25">
      <c r="X255" s="9">
        <v>1.5451916667E-2</v>
      </c>
      <c r="Y255" s="9">
        <v>1.4618299946E-2</v>
      </c>
      <c r="Z255" s="9">
        <v>3.146519526E-3</v>
      </c>
      <c r="AA255" s="8"/>
      <c r="AB255" s="8"/>
      <c r="AC255" s="9">
        <v>7.0517042767999998</v>
      </c>
      <c r="AD255" s="9">
        <v>3.8855820105999999E-3</v>
      </c>
      <c r="AE255" s="8"/>
      <c r="AF255" s="8"/>
      <c r="AG255" s="8"/>
      <c r="AH255" s="9">
        <v>17.947928053999998</v>
      </c>
      <c r="AI255" s="9">
        <v>6.9974109578999999E-4</v>
      </c>
    </row>
    <row r="256" spans="24:36" x14ac:dyDescent="0.25">
      <c r="X256" s="9">
        <v>1.7669667999999999E-2</v>
      </c>
      <c r="Y256" s="9">
        <v>1.7866811045E-2</v>
      </c>
      <c r="Z256" s="9">
        <v>1.6924182071E-2</v>
      </c>
      <c r="AA256" s="8"/>
      <c r="AB256" s="8"/>
      <c r="AC256" s="9">
        <v>8.1949721668999995</v>
      </c>
      <c r="AD256" s="9">
        <v>3.3895502646000002E-3</v>
      </c>
      <c r="AE256" s="8"/>
      <c r="AF256" s="8"/>
      <c r="AG256" s="8"/>
      <c r="AH256" s="9">
        <v>20.893686481</v>
      </c>
      <c r="AI256" s="9">
        <v>8.3968931495000002E-4</v>
      </c>
      <c r="AJ256" s="8"/>
    </row>
    <row r="257" spans="24:36" x14ac:dyDescent="0.25">
      <c r="X257" s="9">
        <v>1.9887419332999999E-2</v>
      </c>
      <c r="Y257" s="9">
        <v>2.0032485111E-2</v>
      </c>
      <c r="Z257" s="9">
        <v>1.0707496519E-2</v>
      </c>
      <c r="AA257" s="8"/>
      <c r="AB257" s="8"/>
      <c r="AC257" s="9">
        <v>9.5235940392000007</v>
      </c>
      <c r="AD257" s="9">
        <v>2.8935185185000002E-3</v>
      </c>
      <c r="AE257" s="8"/>
      <c r="AF257" s="8"/>
      <c r="AG257" s="8"/>
      <c r="AH257" s="9">
        <v>24.322926493000001</v>
      </c>
      <c r="AI257" s="9">
        <v>1.1195857533000001E-3</v>
      </c>
      <c r="AJ257" s="8"/>
    </row>
    <row r="258" spans="24:36" x14ac:dyDescent="0.25">
      <c r="X258" s="9">
        <v>2.2105170667000001E-2</v>
      </c>
      <c r="Y258" s="9">
        <v>3.3026529507000003E-2</v>
      </c>
      <c r="Z258" s="9">
        <v>3.1614996217999999E-2</v>
      </c>
      <c r="AA258" s="8"/>
      <c r="AB258" s="8"/>
      <c r="AC258" s="9">
        <v>11.067620679999999</v>
      </c>
      <c r="AD258" s="9">
        <v>2.4801587302E-3</v>
      </c>
      <c r="AE258" s="8"/>
      <c r="AF258" s="8"/>
      <c r="AG258" s="8"/>
      <c r="AH258" s="9">
        <v>28.315000980000001</v>
      </c>
      <c r="AI258" s="9">
        <v>7.6971520537E-4</v>
      </c>
      <c r="AJ258" s="8"/>
    </row>
    <row r="259" spans="24:36" x14ac:dyDescent="0.25">
      <c r="X259" s="9">
        <v>2.4322922E-2</v>
      </c>
      <c r="Y259" s="9">
        <v>4.5479155387000002E-2</v>
      </c>
      <c r="Z259" s="9">
        <v>4.2203228997999997E-2</v>
      </c>
      <c r="AA259" s="8"/>
      <c r="AB259" s="8"/>
      <c r="AC259" s="9">
        <v>12.861974902</v>
      </c>
      <c r="AD259" s="9">
        <v>1.3227513228000001E-3</v>
      </c>
      <c r="AE259" s="8"/>
      <c r="AF259" s="8"/>
      <c r="AG259" s="8"/>
      <c r="AH259" s="9">
        <v>32.962286867000003</v>
      </c>
      <c r="AI259" s="9">
        <v>4.1984465748000002E-4</v>
      </c>
      <c r="AJ259" s="8"/>
    </row>
    <row r="260" spans="24:36" x14ac:dyDescent="0.25">
      <c r="X260" s="9">
        <v>2.6540673333E-2</v>
      </c>
      <c r="Y260" s="9">
        <v>6.1721710882999999E-2</v>
      </c>
      <c r="Z260" s="9">
        <v>6.7369308932999999E-2</v>
      </c>
      <c r="AA260" s="8"/>
      <c r="AB260" s="8"/>
      <c r="AC260" s="9">
        <v>14.947241432</v>
      </c>
      <c r="AD260" s="9">
        <v>1.6534391534E-3</v>
      </c>
      <c r="AE260" s="8"/>
      <c r="AF260" s="8"/>
      <c r="AG260" s="8"/>
      <c r="AH260" s="9">
        <v>38.372322723000003</v>
      </c>
      <c r="AI260" s="9">
        <v>2.7989643832E-4</v>
      </c>
      <c r="AJ260" s="8"/>
    </row>
    <row r="261" spans="24:36" x14ac:dyDescent="0.25">
      <c r="X261" s="9">
        <v>2.8758424667000002E-2</v>
      </c>
      <c r="Y261" s="9">
        <v>6.6594477530999993E-2</v>
      </c>
      <c r="Z261" s="9">
        <v>6.8748180206000001E-2</v>
      </c>
      <c r="AA261" s="8"/>
      <c r="AB261" s="8"/>
      <c r="AC261" s="9">
        <v>17.370584855000001</v>
      </c>
      <c r="AD261" s="9">
        <v>7.4404761905000002E-4</v>
      </c>
      <c r="AE261" s="8"/>
      <c r="AF261" s="8"/>
      <c r="AG261" s="8"/>
      <c r="AH261" s="9">
        <v>44.670297212000001</v>
      </c>
      <c r="AI261" s="9">
        <v>4.8981876705999998E-4</v>
      </c>
      <c r="AJ261" s="8"/>
    </row>
    <row r="262" spans="24:36" x14ac:dyDescent="0.25">
      <c r="X262" s="9">
        <v>3.0976176000000001E-2</v>
      </c>
      <c r="Y262" s="9">
        <v>7.4715755278999998E-2</v>
      </c>
      <c r="Z262" s="9">
        <v>7.0688423520000002E-2</v>
      </c>
      <c r="AA262" s="8"/>
      <c r="AB262" s="8"/>
      <c r="AC262" s="9">
        <v>20.186816381</v>
      </c>
      <c r="AD262" s="9">
        <v>1.0747354497E-3</v>
      </c>
      <c r="AE262" s="8"/>
      <c r="AF262" s="8"/>
      <c r="AG262" s="8"/>
      <c r="AH262" s="9">
        <v>52.001945970999998</v>
      </c>
      <c r="AI262" s="9">
        <v>2.0992232874000001E-4</v>
      </c>
      <c r="AJ262" s="8"/>
    </row>
    <row r="263" spans="24:36" x14ac:dyDescent="0.25">
      <c r="X263" s="9">
        <v>3.3193927333000001E-2</v>
      </c>
      <c r="Y263" s="9">
        <v>0.10611802923999999</v>
      </c>
      <c r="Z263" s="9">
        <v>0.15052461904</v>
      </c>
      <c r="AA263" s="8"/>
      <c r="AB263" s="8"/>
      <c r="AC263" s="9">
        <v>23.459633570000001</v>
      </c>
      <c r="AD263" s="9">
        <v>1.2400793651E-3</v>
      </c>
      <c r="AE263" s="8"/>
      <c r="AF263" s="8"/>
      <c r="AG263" s="8"/>
      <c r="AH263" s="9">
        <v>60.536923942000001</v>
      </c>
      <c r="AI263" s="9">
        <v>6.9974109578999999E-4</v>
      </c>
      <c r="AJ263" s="8"/>
    </row>
    <row r="264" spans="24:36" x14ac:dyDescent="0.25">
      <c r="X264" s="9">
        <v>3.5411678666999999E-2</v>
      </c>
      <c r="Y264" s="9">
        <v>8.2295614510000004E-2</v>
      </c>
      <c r="Z264" s="9">
        <v>0.13543311675</v>
      </c>
      <c r="AA264" s="8"/>
      <c r="AB264" s="8"/>
      <c r="AC264" s="9">
        <v>27.263061043</v>
      </c>
      <c r="AD264" s="9">
        <v>7.4404761905000002E-4</v>
      </c>
      <c r="AE264" s="8"/>
      <c r="AF264" s="8"/>
      <c r="AG264" s="8"/>
      <c r="AH264" s="9">
        <v>70.472731201000002</v>
      </c>
      <c r="AI264" s="9">
        <v>1.3994821916E-4</v>
      </c>
      <c r="AJ264" s="8"/>
    </row>
    <row r="265" spans="24:36" x14ac:dyDescent="0.25">
      <c r="X265" s="9">
        <v>3.7629429999999998E-2</v>
      </c>
      <c r="Y265" s="9">
        <v>6.4970221982000004E-2</v>
      </c>
      <c r="Z265" s="9">
        <v>8.4485867689999994E-2</v>
      </c>
      <c r="AA265" s="8"/>
      <c r="AB265" s="8"/>
      <c r="AC265" s="9">
        <v>31.683124768999999</v>
      </c>
      <c r="AD265" s="9">
        <v>3.3068783069E-4</v>
      </c>
      <c r="AE265" s="8"/>
      <c r="AF265" s="8"/>
      <c r="AG265" s="8"/>
      <c r="AH265" s="9">
        <v>82.039283127000004</v>
      </c>
      <c r="AI265" s="9">
        <v>2.0992232874000001E-4</v>
      </c>
      <c r="AJ265" s="8"/>
    </row>
    <row r="266" spans="24:36" x14ac:dyDescent="0.25">
      <c r="X266" s="9">
        <v>3.9847181332999998E-2</v>
      </c>
      <c r="Y266" s="9">
        <v>6.7135896047999993E-2</v>
      </c>
      <c r="Z266" s="9">
        <v>0.10330072117</v>
      </c>
      <c r="AA266" s="8"/>
      <c r="AB266" s="8"/>
      <c r="AC266" s="9">
        <v>36.819797803</v>
      </c>
      <c r="AD266" s="9">
        <v>4.9603174603000001E-4</v>
      </c>
      <c r="AE266" s="8"/>
      <c r="AF266" s="8"/>
      <c r="AG266" s="8"/>
      <c r="AH266" s="9">
        <v>95.504230660999994</v>
      </c>
      <c r="AI266" s="9">
        <v>2.0992232874000001E-4</v>
      </c>
      <c r="AJ266" s="8"/>
    </row>
    <row r="267" spans="24:36" x14ac:dyDescent="0.25">
      <c r="X267" s="9">
        <v>4.2064932667000003E-2</v>
      </c>
      <c r="Y267" s="9">
        <v>5.4141851651000002E-2</v>
      </c>
      <c r="Z267" s="9">
        <v>6.8079212318000001E-2</v>
      </c>
      <c r="AA267" s="8"/>
      <c r="AB267" s="8"/>
      <c r="AC267" s="9">
        <v>42.789261482000001</v>
      </c>
      <c r="AD267" s="9">
        <v>1.6534391534000001E-4</v>
      </c>
      <c r="AE267" s="8"/>
      <c r="AF267" s="8"/>
      <c r="AG267" s="8"/>
      <c r="AH267" s="8"/>
      <c r="AI267" s="8"/>
      <c r="AJ267" s="8"/>
    </row>
    <row r="268" spans="24:36" x14ac:dyDescent="0.25">
      <c r="X268" s="9">
        <v>4.4282684000000003E-2</v>
      </c>
      <c r="Y268" s="9">
        <v>5.4141851651000002E-2</v>
      </c>
      <c r="Z268" s="9">
        <v>6.0251371544000003E-2</v>
      </c>
      <c r="AA268" s="8"/>
      <c r="AB268" s="8"/>
      <c r="AC268" s="9">
        <v>49.726533207000003</v>
      </c>
      <c r="AD268" s="9">
        <v>3.3068783069E-4</v>
      </c>
      <c r="AE268" s="8"/>
      <c r="AF268" s="8"/>
      <c r="AG268" s="8"/>
      <c r="AH268" s="8" t="s">
        <v>282</v>
      </c>
      <c r="AI268" s="8"/>
      <c r="AJ268" s="8"/>
    </row>
    <row r="269" spans="24:36" x14ac:dyDescent="0.25">
      <c r="X269" s="9">
        <v>4.6500435333000002E-2</v>
      </c>
      <c r="Y269" s="9">
        <v>3.6275040606000002E-2</v>
      </c>
      <c r="Z269" s="9">
        <v>1.8078662658999999E-2</v>
      </c>
      <c r="AA269" s="8"/>
      <c r="AB269" s="8"/>
      <c r="AC269" s="9">
        <v>57.788520277000003</v>
      </c>
      <c r="AD269" s="9">
        <v>3.3068783069E-4</v>
      </c>
      <c r="AE269" s="8"/>
      <c r="AF269" s="8"/>
      <c r="AG269" s="8"/>
      <c r="AH269" s="8" t="s">
        <v>283</v>
      </c>
      <c r="AI269" s="8" t="s">
        <v>216</v>
      </c>
      <c r="AJ269" s="8" t="s">
        <v>104</v>
      </c>
    </row>
    <row r="270" spans="24:36" x14ac:dyDescent="0.25">
      <c r="X270" s="9">
        <v>4.8718186667000001E-2</v>
      </c>
      <c r="Y270" s="9">
        <v>2.9236599892E-2</v>
      </c>
      <c r="Z270" s="9">
        <v>2.1249973838000001E-2</v>
      </c>
      <c r="AA270" s="8"/>
      <c r="AB270" s="8"/>
      <c r="AC270" s="9">
        <v>67.157568816999998</v>
      </c>
      <c r="AD270" s="9">
        <v>8.2671957672000005E-5</v>
      </c>
      <c r="AE270" s="8"/>
      <c r="AF270" s="8"/>
      <c r="AG270" s="8"/>
      <c r="AH270" s="9">
        <v>4.1030499999999996E-3</v>
      </c>
      <c r="AI270" s="9">
        <v>3.0000000000000001E-5</v>
      </c>
      <c r="AJ270" s="9">
        <v>4.5083739671000002E-5</v>
      </c>
    </row>
    <row r="271" spans="24:36" x14ac:dyDescent="0.25">
      <c r="X271" s="9">
        <v>5.0935938E-2</v>
      </c>
      <c r="Y271" s="9">
        <v>3.4109366539999998E-2</v>
      </c>
      <c r="Z271" s="9">
        <v>1.3012808511E-2</v>
      </c>
      <c r="AA271" s="8"/>
      <c r="AB271" s="8"/>
      <c r="AC271" s="9">
        <v>78.045588080000002</v>
      </c>
      <c r="AD271" s="9">
        <v>8.2671957672000005E-5</v>
      </c>
      <c r="AE271" s="8"/>
      <c r="AF271" s="8"/>
      <c r="AG271" s="8"/>
      <c r="AH271" s="9">
        <v>6.4011483333000002E-3</v>
      </c>
      <c r="AI271" s="9">
        <v>3.2663338088000001E-4</v>
      </c>
      <c r="AJ271" s="9">
        <v>1.8584257086E-4</v>
      </c>
    </row>
    <row r="272" spans="24:36" x14ac:dyDescent="0.25">
      <c r="X272" s="9">
        <v>5.3153689333E-2</v>
      </c>
      <c r="Y272" s="9">
        <v>2.9778018408000002E-2</v>
      </c>
      <c r="Z272" s="9">
        <v>9.7560531791999992E-3</v>
      </c>
      <c r="AA272" s="8"/>
      <c r="AB272" s="8"/>
      <c r="AC272" s="9">
        <v>90.698843424000003</v>
      </c>
      <c r="AD272" s="9">
        <v>8.2671957672000005E-5</v>
      </c>
      <c r="AE272" s="8"/>
      <c r="AF272" s="8"/>
      <c r="AG272" s="8"/>
      <c r="AH272" s="9">
        <v>8.6992466666999998E-3</v>
      </c>
      <c r="AI272" s="9">
        <v>8.7177048661000003E-4</v>
      </c>
      <c r="AJ272" s="9">
        <v>1.3241873275000001E-3</v>
      </c>
    </row>
    <row r="273" spans="24:36" x14ac:dyDescent="0.25">
      <c r="X273" s="9">
        <v>5.5371440666999998E-2</v>
      </c>
      <c r="Y273" s="9">
        <v>1.7325392528E-2</v>
      </c>
      <c r="Z273" s="9">
        <v>3.9388393806999997E-3</v>
      </c>
      <c r="AA273" s="8"/>
      <c r="AB273" s="8"/>
      <c r="AC273" s="8"/>
      <c r="AD273" s="8"/>
      <c r="AE273" s="8"/>
      <c r="AF273" s="8"/>
      <c r="AG273" s="8"/>
      <c r="AH273" s="9">
        <v>1.0997345E-2</v>
      </c>
      <c r="AI273" s="9">
        <v>1.0699001427E-3</v>
      </c>
      <c r="AJ273" s="9">
        <v>2.4125276864E-3</v>
      </c>
    </row>
    <row r="274" spans="24:36" x14ac:dyDescent="0.25">
      <c r="X274" s="9">
        <v>5.7589191999999997E-2</v>
      </c>
      <c r="Y274" s="9">
        <v>1.2994044396E-2</v>
      </c>
      <c r="Z274" s="9">
        <v>4.3473751779E-3</v>
      </c>
      <c r="AA274" s="8"/>
      <c r="AB274" s="8"/>
      <c r="AC274" s="8" t="s">
        <v>282</v>
      </c>
      <c r="AD274" s="8"/>
      <c r="AE274" s="8"/>
      <c r="AF274" s="8"/>
      <c r="AG274" s="8"/>
      <c r="AH274" s="9">
        <v>1.3295443333E-2</v>
      </c>
      <c r="AI274" s="9">
        <v>2.0605484228999999E-3</v>
      </c>
      <c r="AJ274" s="9">
        <v>1.3070350495999999E-3</v>
      </c>
    </row>
    <row r="275" spans="24:36" x14ac:dyDescent="0.25">
      <c r="X275" s="9">
        <v>5.9806943332999997E-2</v>
      </c>
      <c r="Y275" s="9">
        <v>1.4076881429E-2</v>
      </c>
      <c r="Z275" s="9">
        <v>4.4925367279999998E-3</v>
      </c>
      <c r="AA275" s="8"/>
      <c r="AB275" s="8"/>
      <c r="AC275" s="8" t="s">
        <v>283</v>
      </c>
      <c r="AD275" s="8" t="s">
        <v>216</v>
      </c>
      <c r="AE275" s="8" t="s">
        <v>104</v>
      </c>
      <c r="AF275" s="8"/>
      <c r="AG275" s="8"/>
      <c r="AH275" s="9">
        <v>1.5593541666999999E-2</v>
      </c>
      <c r="AI275" s="9">
        <v>2.9323189095000002E-3</v>
      </c>
      <c r="AJ275" s="9">
        <v>3.8362863476999998E-3</v>
      </c>
    </row>
    <row r="276" spans="24:36" x14ac:dyDescent="0.25">
      <c r="X276" s="9">
        <v>6.2024694667000002E-2</v>
      </c>
      <c r="Y276" s="9">
        <v>1.5159718462E-2</v>
      </c>
      <c r="Z276" s="9">
        <v>4.4545243812E-3</v>
      </c>
      <c r="AA276" s="8"/>
      <c r="AB276" s="8"/>
      <c r="AC276" s="9">
        <v>6.0636700000000002E-3</v>
      </c>
      <c r="AD276" s="9">
        <v>4.0000000000000003E-5</v>
      </c>
      <c r="AE276" s="9">
        <v>9.7518011466000001E-6</v>
      </c>
      <c r="AF276" s="8"/>
      <c r="AG276" s="8"/>
      <c r="AH276" s="9">
        <v>1.789164E-2</v>
      </c>
      <c r="AI276" s="9">
        <v>4.3192265017999998E-3</v>
      </c>
      <c r="AJ276" s="9">
        <v>1.2312219811999999E-2</v>
      </c>
    </row>
    <row r="277" spans="24:36" x14ac:dyDescent="0.25">
      <c r="X277" s="9">
        <v>6.4242445999999995E-2</v>
      </c>
      <c r="Y277" s="9">
        <v>4.3313481320999998E-3</v>
      </c>
      <c r="Z277" s="9">
        <v>1.5628776407999999E-3</v>
      </c>
      <c r="AA277" s="8"/>
      <c r="AB277" s="8"/>
      <c r="AC277" s="9">
        <v>8.2964143333000007E-3</v>
      </c>
      <c r="AD277" s="9">
        <v>4.4958618848000004E-6</v>
      </c>
      <c r="AE277" s="9">
        <v>0</v>
      </c>
      <c r="AF277" s="8"/>
      <c r="AG277" s="8"/>
      <c r="AH277" s="9">
        <v>2.0189738333000001E-2</v>
      </c>
      <c r="AI277" s="9">
        <v>6.3797749247000001E-3</v>
      </c>
      <c r="AJ277" s="9">
        <v>1.6990580721000001E-2</v>
      </c>
    </row>
    <row r="278" spans="24:36" x14ac:dyDescent="0.25">
      <c r="X278" s="9">
        <v>6.6460197333000001E-2</v>
      </c>
      <c r="Y278" s="9">
        <v>2.7070925825999998E-3</v>
      </c>
      <c r="Z278" s="9">
        <v>1.9367290721000001E-4</v>
      </c>
      <c r="AA278" s="8"/>
      <c r="AB278" s="8"/>
      <c r="AC278" s="9">
        <v>1.2761903E-2</v>
      </c>
      <c r="AD278" s="9">
        <v>4.4495861885000002E-5</v>
      </c>
      <c r="AE278" s="9">
        <v>0</v>
      </c>
      <c r="AF278" s="8"/>
      <c r="AG278" s="8"/>
      <c r="AH278" s="9">
        <v>2.2487836667000001E-2</v>
      </c>
      <c r="AI278" s="9">
        <v>9.5894753526999995E-3</v>
      </c>
      <c r="AJ278" s="9">
        <v>2.2386736136999999E-2</v>
      </c>
    </row>
    <row r="279" spans="24:36" x14ac:dyDescent="0.25">
      <c r="X279" s="9">
        <v>6.8677948666999999E-2</v>
      </c>
      <c r="Y279" s="9">
        <v>1.082837033E-3</v>
      </c>
      <c r="Z279" s="9">
        <v>1.9348284547E-4</v>
      </c>
      <c r="AA279" s="8"/>
      <c r="AB279" s="8"/>
      <c r="AC279" s="9">
        <v>1.4994647333000001E-2</v>
      </c>
      <c r="AD279" s="9">
        <v>2.2247930941999999E-4</v>
      </c>
      <c r="AE279" s="9">
        <v>1.1968119589E-5</v>
      </c>
      <c r="AF279" s="8"/>
      <c r="AG279" s="8"/>
      <c r="AH279" s="9">
        <v>2.4785934999999999E-2</v>
      </c>
      <c r="AI279" s="9">
        <v>1.505785386E-2</v>
      </c>
      <c r="AJ279" s="9">
        <v>2.9476170723E-2</v>
      </c>
    </row>
    <row r="280" spans="24:36" x14ac:dyDescent="0.25">
      <c r="X280" s="9">
        <v>7.0895700000000006E-2</v>
      </c>
      <c r="Y280" s="9">
        <v>1.6242555495E-3</v>
      </c>
      <c r="Z280" s="9">
        <v>1.4254630065E-7</v>
      </c>
      <c r="AA280" s="8"/>
      <c r="AB280" s="8"/>
      <c r="AC280" s="9">
        <v>1.7227391666999999E-2</v>
      </c>
      <c r="AD280" s="9">
        <v>6.2294206638999997E-4</v>
      </c>
      <c r="AE280" s="9">
        <v>3.8032024471999998E-4</v>
      </c>
      <c r="AF280" s="8"/>
      <c r="AG280" s="8"/>
      <c r="AH280" s="9">
        <v>2.7084033333E-2</v>
      </c>
      <c r="AI280" s="9">
        <v>2.6430496117000001E-2</v>
      </c>
      <c r="AJ280" s="9">
        <v>4.7001742006999997E-2</v>
      </c>
    </row>
    <row r="281" spans="24:36" x14ac:dyDescent="0.25">
      <c r="X281" s="8"/>
      <c r="Y281" s="8"/>
      <c r="Z281" s="8"/>
      <c r="AA281" s="8"/>
      <c r="AB281" s="8"/>
      <c r="AC281" s="9">
        <v>1.9460135999999999E-2</v>
      </c>
      <c r="AD281" s="9">
        <v>1.156892409E-3</v>
      </c>
      <c r="AE281" s="9">
        <v>6.0217372079999999E-4</v>
      </c>
      <c r="AF281" s="8"/>
      <c r="AG281" s="8"/>
      <c r="AH281" s="9">
        <v>2.9382131666999999E-2</v>
      </c>
      <c r="AI281" s="9">
        <v>4.0537327626999999E-2</v>
      </c>
      <c r="AJ281" s="9">
        <v>6.6286858478999997E-2</v>
      </c>
    </row>
    <row r="282" spans="24:36" x14ac:dyDescent="0.25">
      <c r="X282" s="8" t="s">
        <v>284</v>
      </c>
      <c r="Y282" s="8"/>
      <c r="Z282" s="8"/>
      <c r="AA282" s="8"/>
      <c r="AB282" s="8"/>
      <c r="AC282" s="9">
        <v>2.1692880333E-2</v>
      </c>
      <c r="AD282" s="9">
        <v>2.8922310225E-3</v>
      </c>
      <c r="AE282" s="9">
        <v>1.9966812848000001E-3</v>
      </c>
      <c r="AF282" s="8"/>
      <c r="AG282" s="8"/>
      <c r="AH282" s="9">
        <v>3.1680229999999997E-2</v>
      </c>
      <c r="AI282" s="9">
        <v>5.7814233633999998E-2</v>
      </c>
      <c r="AJ282" s="9">
        <v>9.2530942071999994E-2</v>
      </c>
    </row>
    <row r="283" spans="24:36" x14ac:dyDescent="0.25">
      <c r="X283" s="8" t="s">
        <v>285</v>
      </c>
      <c r="Y283" s="8" t="s">
        <v>216</v>
      </c>
      <c r="Z283" s="8" t="s">
        <v>104</v>
      </c>
      <c r="AA283" s="8"/>
      <c r="AB283" s="8"/>
      <c r="AC283" s="9">
        <v>2.3925624667E-2</v>
      </c>
      <c r="AD283" s="9">
        <v>5.9624454926000001E-3</v>
      </c>
      <c r="AE283" s="9">
        <v>4.5330361102999999E-3</v>
      </c>
      <c r="AF283" s="8"/>
      <c r="AG283" s="8"/>
      <c r="AH283" s="9">
        <v>3.3978328332999998E-2</v>
      </c>
      <c r="AI283" s="9">
        <v>7.5328895229000006E-2</v>
      </c>
      <c r="AJ283" s="9">
        <v>0.11421741365</v>
      </c>
    </row>
    <row r="284" spans="24:36" x14ac:dyDescent="0.25">
      <c r="X284" s="9">
        <v>1.2500000000000001E-10</v>
      </c>
      <c r="Y284" s="9">
        <v>0.35083919870000002</v>
      </c>
      <c r="Z284" s="9">
        <v>3.0790000949000002E-5</v>
      </c>
      <c r="AA284" s="8"/>
      <c r="AB284" s="8"/>
      <c r="AC284" s="9">
        <v>2.6158369000000001E-2</v>
      </c>
      <c r="AD284" s="9">
        <v>1.1702411676E-2</v>
      </c>
      <c r="AE284" s="9">
        <v>9.8998512185000005E-3</v>
      </c>
      <c r="AF284" s="8"/>
      <c r="AG284" s="8"/>
      <c r="AH284" s="9">
        <v>3.6276426666999997E-2</v>
      </c>
      <c r="AI284" s="9">
        <v>9.0703756538000002E-2</v>
      </c>
      <c r="AJ284" s="9">
        <v>0.16759171313999999</v>
      </c>
    </row>
    <row r="285" spans="24:36" x14ac:dyDescent="0.25">
      <c r="X285" s="9">
        <v>1.9064312422999999E-10</v>
      </c>
      <c r="Y285" s="9">
        <v>0</v>
      </c>
      <c r="Z285" s="9">
        <v>0.16743883046999999</v>
      </c>
      <c r="AA285" s="8"/>
      <c r="AB285" s="8"/>
      <c r="AC285" s="9">
        <v>2.8391113333000002E-2</v>
      </c>
      <c r="AD285" s="9">
        <v>1.9934146124000001E-2</v>
      </c>
      <c r="AE285" s="9">
        <v>2.1778653174E-2</v>
      </c>
      <c r="AF285" s="8"/>
      <c r="AG285" s="8"/>
      <c r="AH285" s="9">
        <v>3.8574524999999998E-2</v>
      </c>
      <c r="AI285" s="9">
        <v>9.5141860834000003E-2</v>
      </c>
      <c r="AJ285" s="9">
        <v>0.12173810056000001</v>
      </c>
    </row>
    <row r="286" spans="24:36" x14ac:dyDescent="0.25">
      <c r="X286" s="9">
        <v>2.9075840653000001E-10</v>
      </c>
      <c r="Y286" s="9">
        <v>5.4141851651000003E-4</v>
      </c>
      <c r="Z286" s="9">
        <v>0.12633725821</v>
      </c>
      <c r="AA286" s="8"/>
      <c r="AB286" s="8"/>
      <c r="AC286" s="9">
        <v>3.0623857667000001E-2</v>
      </c>
      <c r="AD286" s="9">
        <v>3.5418706059999999E-2</v>
      </c>
      <c r="AE286" s="9">
        <v>3.3773146953000002E-2</v>
      </c>
      <c r="AF286" s="8"/>
      <c r="AG286" s="8"/>
      <c r="AH286" s="9">
        <v>4.0872623332999999E-2</v>
      </c>
      <c r="AI286" s="9">
        <v>0.10191789507</v>
      </c>
      <c r="AJ286" s="9">
        <v>9.6360348624999995E-2</v>
      </c>
    </row>
    <row r="287" spans="24:36" x14ac:dyDescent="0.25">
      <c r="X287" s="9">
        <v>4.4344872813000001E-10</v>
      </c>
      <c r="Y287" s="9">
        <v>0</v>
      </c>
      <c r="Z287" s="9">
        <v>8.7710715457999994E-2</v>
      </c>
      <c r="AA287" s="8"/>
      <c r="AB287" s="8"/>
      <c r="AC287" s="9">
        <v>3.2856601999999999E-2</v>
      </c>
      <c r="AD287" s="9">
        <v>5.2727596334000003E-2</v>
      </c>
      <c r="AE287" s="9">
        <v>5.4288276982999997E-2</v>
      </c>
      <c r="AF287" s="8"/>
      <c r="AG287" s="8"/>
      <c r="AH287" s="9">
        <v>4.3170721666999999E-2</v>
      </c>
      <c r="AI287" s="9">
        <v>9.6608020288000002E-2</v>
      </c>
      <c r="AJ287" s="9">
        <v>6.3140677510999998E-2</v>
      </c>
    </row>
    <row r="288" spans="24:36" x14ac:dyDescent="0.25">
      <c r="X288" s="9">
        <v>6.7632360773000004E-10</v>
      </c>
      <c r="Y288" s="9">
        <v>0</v>
      </c>
      <c r="Z288" s="9">
        <v>6.2031216058999999E-2</v>
      </c>
      <c r="AA288" s="8"/>
      <c r="AB288" s="8"/>
      <c r="AC288" s="9">
        <v>3.5089346333000003E-2</v>
      </c>
      <c r="AD288" s="9">
        <v>6.8657114887999998E-2</v>
      </c>
      <c r="AE288" s="9">
        <v>7.5014622160999994E-2</v>
      </c>
      <c r="AF288" s="8"/>
      <c r="AG288" s="8"/>
      <c r="AH288" s="9">
        <v>4.546882E-2</v>
      </c>
      <c r="AI288" s="9">
        <v>9.0981138057000005E-2</v>
      </c>
      <c r="AJ288" s="9">
        <v>4.8994273352000003E-2</v>
      </c>
    </row>
    <row r="289" spans="24:36" x14ac:dyDescent="0.25">
      <c r="X289" s="9">
        <v>1.0314915645000001E-9</v>
      </c>
      <c r="Y289" s="9">
        <v>0</v>
      </c>
      <c r="Z289" s="9">
        <v>7.4428030687999996E-2</v>
      </c>
      <c r="AA289" s="8"/>
      <c r="AB289" s="8"/>
      <c r="AC289" s="9">
        <v>3.7322090666999999E-2</v>
      </c>
      <c r="AD289" s="9">
        <v>8.3563228619999999E-2</v>
      </c>
      <c r="AE289" s="9">
        <v>9.6389240483000002E-2</v>
      </c>
      <c r="AF289" s="8"/>
      <c r="AG289" s="8"/>
      <c r="AH289" s="9">
        <v>4.7766918333000001E-2</v>
      </c>
      <c r="AI289" s="9">
        <v>7.3783483912E-2</v>
      </c>
      <c r="AJ289" s="9">
        <v>3.0363854608E-2</v>
      </c>
    </row>
    <row r="290" spans="24:36" x14ac:dyDescent="0.25">
      <c r="X290" s="9">
        <v>1.5731741959E-9</v>
      </c>
      <c r="Y290" s="9">
        <v>1.082837033E-3</v>
      </c>
      <c r="Z290" s="9">
        <v>7.9762881108999997E-2</v>
      </c>
      <c r="AA290" s="8"/>
      <c r="AB290" s="8"/>
      <c r="AC290" s="9">
        <v>3.9554835000000003E-2</v>
      </c>
      <c r="AD290" s="9">
        <v>9.3441309957999999E-2</v>
      </c>
      <c r="AE290" s="9">
        <v>9.7297266149E-2</v>
      </c>
      <c r="AF290" s="8"/>
      <c r="AG290" s="8"/>
      <c r="AH290" s="9">
        <v>5.0065016667000001E-2</v>
      </c>
      <c r="AI290" s="9">
        <v>6.0786178475000001E-2</v>
      </c>
      <c r="AJ290" s="9">
        <v>2.0353416990000001E-2</v>
      </c>
    </row>
    <row r="291" spans="24:36" x14ac:dyDescent="0.25">
      <c r="X291" s="9">
        <v>2.3993187492000001E-9</v>
      </c>
      <c r="Y291" s="9">
        <v>1.082837033E-3</v>
      </c>
      <c r="Z291" s="9">
        <v>3.5418471729999998E-2</v>
      </c>
      <c r="AA291" s="8"/>
      <c r="AB291" s="8"/>
      <c r="AC291" s="9">
        <v>4.1787579333000001E-2</v>
      </c>
      <c r="AD291" s="9">
        <v>0.10643410163</v>
      </c>
      <c r="AE291" s="9">
        <v>9.9924711663000002E-2</v>
      </c>
      <c r="AF291" s="8"/>
      <c r="AG291" s="8"/>
      <c r="AH291" s="9">
        <v>5.2363115000000002E-2</v>
      </c>
      <c r="AI291" s="9">
        <v>4.6481217308999997E-2</v>
      </c>
      <c r="AJ291" s="9">
        <v>1.4344931547000001E-2</v>
      </c>
    </row>
    <row r="292" spans="24:36" x14ac:dyDescent="0.25">
      <c r="X292" s="9">
        <v>3.6593089790000001E-9</v>
      </c>
      <c r="Y292" s="9">
        <v>1.6242555495E-3</v>
      </c>
      <c r="Z292" s="9">
        <v>6.3560220897000003E-2</v>
      </c>
      <c r="AA292" s="8"/>
      <c r="AB292" s="8"/>
      <c r="AC292" s="9">
        <v>4.4020323666999997E-2</v>
      </c>
      <c r="AD292" s="9">
        <v>0.10194001958</v>
      </c>
      <c r="AE292" s="9">
        <v>0.10772415789000001</v>
      </c>
      <c r="AF292" s="8"/>
      <c r="AG292" s="8"/>
      <c r="AH292" s="9">
        <v>5.4661213333000003E-2</v>
      </c>
      <c r="AI292" s="9">
        <v>3.6257727056999998E-2</v>
      </c>
      <c r="AJ292" s="9">
        <v>9.9883300622000005E-3</v>
      </c>
    </row>
    <row r="293" spans="24:36" x14ac:dyDescent="0.25">
      <c r="X293" s="9">
        <v>5.5809767703000004E-9</v>
      </c>
      <c r="Y293" s="9">
        <v>5.4141851651000003E-4</v>
      </c>
      <c r="Z293" s="9">
        <v>3.3151479985000003E-2</v>
      </c>
      <c r="AA293" s="8"/>
      <c r="AB293" s="8"/>
      <c r="AC293" s="9">
        <v>4.6253068000000001E-2</v>
      </c>
      <c r="AD293" s="9">
        <v>9.6734003737999993E-2</v>
      </c>
      <c r="AE293" s="9">
        <v>9.5535957882999997E-2</v>
      </c>
      <c r="AF293" s="8"/>
      <c r="AG293" s="8"/>
      <c r="AH293" s="9">
        <v>5.6959311667000002E-2</v>
      </c>
      <c r="AI293" s="9">
        <v>2.5202092249E-2</v>
      </c>
      <c r="AJ293" s="9">
        <v>6.3284430908999998E-3</v>
      </c>
    </row>
    <row r="294" spans="24:36" x14ac:dyDescent="0.25">
      <c r="X294" s="9">
        <v>8.5117987819000002E-9</v>
      </c>
      <c r="Y294" s="9">
        <v>1.082837033E-3</v>
      </c>
      <c r="Z294" s="9">
        <v>1.3882337143999999E-2</v>
      </c>
      <c r="AA294" s="8"/>
      <c r="AB294" s="8"/>
      <c r="AC294" s="9">
        <v>4.8485812332999999E-2</v>
      </c>
      <c r="AD294" s="9">
        <v>8.0092551393000005E-2</v>
      </c>
      <c r="AE294" s="9">
        <v>8.5722543084E-2</v>
      </c>
      <c r="AF294" s="8"/>
      <c r="AG294" s="8"/>
      <c r="AH294" s="9">
        <v>5.9257410000000003E-2</v>
      </c>
      <c r="AI294" s="9">
        <v>1.5691868758999999E-2</v>
      </c>
      <c r="AJ294" s="9">
        <v>4.2339375204000001E-3</v>
      </c>
    </row>
    <row r="295" spans="24:36" x14ac:dyDescent="0.25">
      <c r="X295" s="9">
        <v>1.2981727300999999E-8</v>
      </c>
      <c r="Y295" s="9">
        <v>1.082837033E-3</v>
      </c>
      <c r="Z295" s="9">
        <v>2.0700193663000001E-2</v>
      </c>
      <c r="AA295" s="8"/>
      <c r="AB295" s="8"/>
      <c r="AC295" s="9">
        <v>5.0718556667000002E-2</v>
      </c>
      <c r="AD295" s="9">
        <v>6.7767197651000005E-2</v>
      </c>
      <c r="AE295" s="9">
        <v>6.6684810927000002E-2</v>
      </c>
      <c r="AF295" s="8"/>
      <c r="AG295" s="8"/>
      <c r="AH295" s="9">
        <v>6.1555508332999997E-2</v>
      </c>
      <c r="AI295" s="9">
        <v>1.1729275638000001E-2</v>
      </c>
      <c r="AJ295" s="9">
        <v>2.965888497E-3</v>
      </c>
    </row>
    <row r="296" spans="24:36" x14ac:dyDescent="0.25">
      <c r="X296" s="9">
        <v>1.9799016404E-8</v>
      </c>
      <c r="Y296" s="9">
        <v>5.4141851651000003E-4</v>
      </c>
      <c r="Z296" s="9">
        <v>1.7257871556999999E-2</v>
      </c>
      <c r="AA296" s="8"/>
      <c r="AB296" s="8"/>
      <c r="AC296" s="9">
        <v>5.2951300999999999E-2</v>
      </c>
      <c r="AD296" s="9">
        <v>4.7966539112000002E-2</v>
      </c>
      <c r="AE296" s="9">
        <v>5.2080380550999998E-2</v>
      </c>
      <c r="AF296" s="8"/>
      <c r="AG296" s="8"/>
      <c r="AH296" s="9">
        <v>6.3853606667000004E-2</v>
      </c>
      <c r="AI296" s="9">
        <v>9.1932160405999996E-3</v>
      </c>
      <c r="AJ296" s="9">
        <v>2.4966399396E-3</v>
      </c>
    </row>
    <row r="297" spans="24:36" x14ac:dyDescent="0.25">
      <c r="X297" s="9">
        <v>3.0196370750999998E-8</v>
      </c>
      <c r="Y297" s="9">
        <v>3.2485110990999998E-3</v>
      </c>
      <c r="Z297" s="9">
        <v>6.2232673894000003E-3</v>
      </c>
      <c r="AA297" s="8"/>
      <c r="AB297" s="8"/>
      <c r="AC297" s="9">
        <v>5.5184045332999997E-2</v>
      </c>
      <c r="AD297" s="9">
        <v>4.1870606034000002E-2</v>
      </c>
      <c r="AE297" s="9">
        <v>3.3253420277999997E-2</v>
      </c>
      <c r="AF297" s="8"/>
      <c r="AG297" s="8"/>
      <c r="AH297" s="9">
        <v>6.6151705000000005E-2</v>
      </c>
      <c r="AI297" s="9">
        <v>1.1095260739000001E-3</v>
      </c>
      <c r="AJ297" s="9">
        <v>3.0704937881999999E-4</v>
      </c>
    </row>
    <row r="298" spans="24:36" x14ac:dyDescent="0.25">
      <c r="X298" s="9">
        <v>4.6053843683999999E-8</v>
      </c>
      <c r="Y298" s="9">
        <v>6.4970221981999997E-3</v>
      </c>
      <c r="Z298" s="9">
        <v>2.0008482987E-2</v>
      </c>
      <c r="AA298" s="8"/>
      <c r="AB298" s="8"/>
      <c r="AC298" s="9">
        <v>5.7416789667E-2</v>
      </c>
      <c r="AD298" s="9">
        <v>2.9322772981999999E-2</v>
      </c>
      <c r="AE298" s="9">
        <v>2.4331408756000001E-2</v>
      </c>
      <c r="AF298" s="8"/>
      <c r="AG298" s="8"/>
      <c r="AH298" s="9">
        <v>6.8449803333000006E-2</v>
      </c>
      <c r="AI298" s="9">
        <v>1.1095260739000001E-3</v>
      </c>
      <c r="AJ298" s="9">
        <v>3.3623972336E-4</v>
      </c>
    </row>
    <row r="299" spans="24:36" x14ac:dyDescent="0.25">
      <c r="X299" s="9">
        <v>7.0238789141000003E-8</v>
      </c>
      <c r="Y299" s="9">
        <v>7.0384407146999997E-3</v>
      </c>
      <c r="Z299" s="9">
        <v>2.1342982448000002E-2</v>
      </c>
      <c r="AA299" s="8"/>
      <c r="AB299" s="8"/>
      <c r="AC299" s="9">
        <v>5.9649533999999997E-2</v>
      </c>
      <c r="AD299" s="9">
        <v>1.8465782682000002E-2</v>
      </c>
      <c r="AE299" s="9">
        <v>1.537039003E-2</v>
      </c>
      <c r="AF299" s="8"/>
      <c r="AG299" s="8"/>
      <c r="AH299" s="9">
        <v>7.0747901666999999E-2</v>
      </c>
      <c r="AI299" s="9">
        <v>3.9625931209E-5</v>
      </c>
      <c r="AJ299" s="9">
        <v>3.9340086966000003E-8</v>
      </c>
    </row>
    <row r="300" spans="24:36" x14ac:dyDescent="0.25">
      <c r="X300" s="9">
        <v>1.0712433763E-7</v>
      </c>
      <c r="Y300" s="9">
        <v>1.2994044396E-2</v>
      </c>
      <c r="Z300" s="9">
        <v>2.3336349917E-2</v>
      </c>
      <c r="AA300" s="8"/>
      <c r="AB300" s="8"/>
      <c r="AC300" s="9">
        <v>6.1882278333000001E-2</v>
      </c>
      <c r="AD300" s="9">
        <v>1.4817122008E-2</v>
      </c>
      <c r="AE300" s="9">
        <v>9.0496714640000003E-3</v>
      </c>
      <c r="AF300" s="8"/>
      <c r="AG300" s="8"/>
      <c r="AH300" s="9">
        <v>7.3046E-2</v>
      </c>
      <c r="AI300" s="9">
        <v>5.1513710571999996E-4</v>
      </c>
      <c r="AJ300" s="9">
        <v>1.4248979502000001E-4</v>
      </c>
    </row>
    <row r="301" spans="24:36" x14ac:dyDescent="0.25">
      <c r="X301" s="9">
        <v>1.6338014725999999E-7</v>
      </c>
      <c r="Y301" s="9">
        <v>1.6242555495000002E-2</v>
      </c>
      <c r="Z301" s="9">
        <v>3.3091192403E-2</v>
      </c>
      <c r="AA301" s="8"/>
      <c r="AB301" s="8"/>
      <c r="AC301" s="9">
        <v>6.4115022667000005E-2</v>
      </c>
      <c r="AD301" s="9">
        <v>1.299279167E-2</v>
      </c>
      <c r="AE301" s="9">
        <v>6.2850358390000001E-3</v>
      </c>
      <c r="AF301" s="8"/>
      <c r="AG301" s="8"/>
      <c r="AH301" s="8"/>
      <c r="AI301" s="8"/>
      <c r="AJ301" s="8"/>
    </row>
    <row r="302" spans="24:36" x14ac:dyDescent="0.25">
      <c r="X302" s="9">
        <v>2.4917841367999998E-7</v>
      </c>
      <c r="Y302" s="9">
        <v>1.8408229561000002E-2</v>
      </c>
      <c r="Z302" s="9">
        <v>8.9647178443000002E-3</v>
      </c>
      <c r="AA302" s="8"/>
      <c r="AB302" s="8"/>
      <c r="AC302" s="9">
        <v>6.6347767000000002E-2</v>
      </c>
      <c r="AD302" s="9">
        <v>1.6018510279000001E-3</v>
      </c>
      <c r="AE302" s="9">
        <v>5.6564879286999997E-3</v>
      </c>
      <c r="AF302" s="8"/>
      <c r="AG302" s="8"/>
      <c r="AH302" s="8" t="s">
        <v>284</v>
      </c>
      <c r="AI302" s="8"/>
      <c r="AJ302" s="8"/>
    </row>
    <row r="303" spans="24:36" x14ac:dyDescent="0.25">
      <c r="X303" s="9">
        <v>3.8003321019999998E-7</v>
      </c>
      <c r="Y303" s="9">
        <v>1.7325392528E-2</v>
      </c>
      <c r="Z303" s="9">
        <v>9.3997691541000006E-3</v>
      </c>
      <c r="AA303" s="8"/>
      <c r="AB303" s="8"/>
      <c r="AC303" s="9">
        <v>6.8580511332999999E-2</v>
      </c>
      <c r="AD303" s="9">
        <v>1.5128593041E-3</v>
      </c>
      <c r="AE303" s="9">
        <v>7.1587085690000003E-4</v>
      </c>
      <c r="AF303" s="8"/>
      <c r="AG303" s="8"/>
      <c r="AH303" s="8" t="s">
        <v>285</v>
      </c>
      <c r="AI303" s="8" t="s">
        <v>216</v>
      </c>
      <c r="AJ303" s="8" t="s">
        <v>104</v>
      </c>
    </row>
    <row r="304" spans="24:36" x14ac:dyDescent="0.25">
      <c r="X304" s="9">
        <v>5.7960574801999995E-7</v>
      </c>
      <c r="Y304" s="9">
        <v>0.18408229561</v>
      </c>
      <c r="Z304" s="9">
        <v>9.6455950011000002E-3</v>
      </c>
      <c r="AA304" s="8"/>
      <c r="AB304" s="8"/>
      <c r="AC304" s="9">
        <v>7.0813255667000002E-2</v>
      </c>
      <c r="AD304" s="9">
        <v>6.2294206638999997E-4</v>
      </c>
      <c r="AE304" s="9">
        <v>6.7907997074999999E-4</v>
      </c>
      <c r="AF304" s="8"/>
      <c r="AG304" s="8"/>
      <c r="AH304" s="9">
        <v>1.2500000000000001E-10</v>
      </c>
      <c r="AI304" s="9">
        <v>0.20094309716</v>
      </c>
      <c r="AJ304" s="9">
        <v>1.9949358103999999E-4</v>
      </c>
    </row>
    <row r="305" spans="24:36" x14ac:dyDescent="0.25">
      <c r="X305" s="9">
        <v>8.8398280500000002E-7</v>
      </c>
      <c r="Y305" s="9">
        <v>9.0958310774000004E-2</v>
      </c>
      <c r="Z305" s="9">
        <v>2.0329725331000002E-2</v>
      </c>
      <c r="AA305" s="8"/>
      <c r="AB305" s="8"/>
      <c r="AC305" s="9">
        <v>7.3046E-2</v>
      </c>
      <c r="AD305" s="9">
        <v>1.4683634422E-3</v>
      </c>
      <c r="AE305" s="9">
        <v>3.3976161721999999E-4</v>
      </c>
      <c r="AF305" s="8"/>
      <c r="AG305" s="8"/>
      <c r="AH305" s="9">
        <v>1.8985811158E-10</v>
      </c>
      <c r="AI305" s="9">
        <v>0</v>
      </c>
      <c r="AJ305" s="9">
        <v>0.45149999865000001</v>
      </c>
    </row>
    <row r="306" spans="24:36" x14ac:dyDescent="0.25">
      <c r="X306" s="9">
        <v>1.3482019496999999E-6</v>
      </c>
      <c r="Y306" s="9">
        <v>6.3887384948999995E-2</v>
      </c>
      <c r="Z306" s="9">
        <v>0</v>
      </c>
      <c r="AA306" s="8"/>
      <c r="AB306" s="8"/>
      <c r="AC306" s="8"/>
      <c r="AD306" s="8"/>
      <c r="AE306" s="8"/>
      <c r="AF306" s="8"/>
      <c r="AG306" s="8"/>
      <c r="AH306" s="9">
        <v>2.8836882025000001E-10</v>
      </c>
      <c r="AI306" s="9">
        <v>2.3775558726E-3</v>
      </c>
      <c r="AJ306" s="9">
        <v>0.12613018838000001</v>
      </c>
    </row>
    <row r="307" spans="24:36" x14ac:dyDescent="0.25">
      <c r="X307" s="9">
        <v>2.0562034542000001E-6</v>
      </c>
      <c r="Y307" s="9">
        <v>5.6307525716999998E-2</v>
      </c>
      <c r="Z307" s="9">
        <v>1.1152594492E-2</v>
      </c>
      <c r="AA307" s="8"/>
      <c r="AB307" s="8"/>
      <c r="AC307" s="8" t="s">
        <v>284</v>
      </c>
      <c r="AD307" s="8"/>
      <c r="AE307" s="8"/>
      <c r="AF307" s="8"/>
      <c r="AG307" s="8"/>
      <c r="AH307" s="9">
        <v>4.3799327721000002E-10</v>
      </c>
      <c r="AI307" s="9">
        <v>2.3379299413999999E-3</v>
      </c>
      <c r="AJ307" s="9">
        <v>8.2514891411000005E-2</v>
      </c>
    </row>
    <row r="308" spans="24:36" x14ac:dyDescent="0.25">
      <c r="X308" s="9">
        <v>3.1360084044999999E-6</v>
      </c>
      <c r="Y308" s="9">
        <v>5.2517596101999998E-2</v>
      </c>
      <c r="Z308" s="9">
        <v>0</v>
      </c>
      <c r="AA308" s="8"/>
      <c r="AB308" s="8"/>
      <c r="AC308" s="8" t="s">
        <v>285</v>
      </c>
      <c r="AD308" s="8" t="s">
        <v>216</v>
      </c>
      <c r="AE308" s="8" t="s">
        <v>104</v>
      </c>
      <c r="AF308" s="8"/>
      <c r="AG308" s="8"/>
      <c r="AH308" s="9">
        <v>6.6525261196000001E-10</v>
      </c>
      <c r="AI308" s="9">
        <v>3.4870819464E-3</v>
      </c>
      <c r="AJ308" s="9">
        <v>6.2784692210999998E-2</v>
      </c>
    </row>
    <row r="309" spans="24:36" x14ac:dyDescent="0.25">
      <c r="X309" s="9">
        <v>4.7828675188000003E-6</v>
      </c>
      <c r="Y309" s="9">
        <v>3.2485110991000002E-2</v>
      </c>
      <c r="Z309" s="9">
        <v>0</v>
      </c>
      <c r="AA309" s="8"/>
      <c r="AB309" s="8"/>
      <c r="AC309" s="9">
        <v>1.2500000000000001E-10</v>
      </c>
      <c r="AD309" s="9">
        <v>6.9413544540000002E-3</v>
      </c>
      <c r="AE309" s="9">
        <v>3.4574567701999998E-5</v>
      </c>
      <c r="AF309" s="8"/>
      <c r="AG309" s="8"/>
      <c r="AH309" s="9">
        <v>1.010428837E-9</v>
      </c>
      <c r="AI309" s="9">
        <v>5.3098747821000002E-3</v>
      </c>
      <c r="AJ309" s="9">
        <v>4.1858060255000003E-2</v>
      </c>
    </row>
    <row r="310" spans="24:36" x14ac:dyDescent="0.25">
      <c r="X310" s="9">
        <v>7.2945664524999996E-6</v>
      </c>
      <c r="Y310" s="9">
        <v>3.3567948023999997E-2</v>
      </c>
      <c r="Z310" s="9">
        <v>0</v>
      </c>
      <c r="AA310" s="8"/>
      <c r="AB310" s="8"/>
      <c r="AC310" s="9">
        <v>1.6378769928999999E-10</v>
      </c>
      <c r="AD310" s="9">
        <v>0</v>
      </c>
      <c r="AE310" s="9">
        <v>0.11735206684</v>
      </c>
      <c r="AF310" s="8"/>
      <c r="AG310" s="8"/>
      <c r="AH310" s="9">
        <v>1.5347048871000001E-9</v>
      </c>
      <c r="AI310" s="9">
        <v>7.0534157553E-3</v>
      </c>
      <c r="AJ310" s="9">
        <v>4.7975132205999999E-2</v>
      </c>
    </row>
    <row r="311" spans="24:36" x14ac:dyDescent="0.25">
      <c r="X311" s="9">
        <v>1.1125271506999999E-5</v>
      </c>
      <c r="Y311" s="9">
        <v>2.7070925826E-2</v>
      </c>
      <c r="Z311" s="9">
        <v>3.9792351017000002E-2</v>
      </c>
      <c r="AA311" s="8"/>
      <c r="AB311" s="8"/>
      <c r="AC311" s="9">
        <v>2.1461128351000001E-10</v>
      </c>
      <c r="AD311" s="9">
        <v>0</v>
      </c>
      <c r="AE311" s="9">
        <v>0.24970351199999999</v>
      </c>
      <c r="AF311" s="8"/>
      <c r="AG311" s="8"/>
      <c r="AH311" s="9">
        <v>2.3310093735000002E-9</v>
      </c>
      <c r="AI311" s="9">
        <v>1.0223490252000001E-2</v>
      </c>
      <c r="AJ311" s="9">
        <v>2.6285979211999998E-2</v>
      </c>
    </row>
    <row r="312" spans="24:36" x14ac:dyDescent="0.25">
      <c r="X312" s="9">
        <v>1.6967652144000001E-5</v>
      </c>
      <c r="Y312" s="9">
        <v>6.4970221981999997E-3</v>
      </c>
      <c r="Z312" s="9">
        <v>0</v>
      </c>
      <c r="AA312" s="8"/>
      <c r="AB312" s="8"/>
      <c r="AC312" s="9">
        <v>2.8120550695000001E-10</v>
      </c>
      <c r="AD312" s="9">
        <v>1.0234048234E-3</v>
      </c>
      <c r="AE312" s="9">
        <v>0.19127803337999999</v>
      </c>
      <c r="AF312" s="8"/>
      <c r="AG312" s="8"/>
      <c r="AH312" s="9">
        <v>3.5404883017999999E-9</v>
      </c>
      <c r="AI312" s="9">
        <v>1.5969250277E-2</v>
      </c>
      <c r="AJ312" s="9">
        <v>2.1915408849E-2</v>
      </c>
    </row>
    <row r="313" spans="24:36" x14ac:dyDescent="0.25">
      <c r="X313" s="9">
        <v>2.5878129725000001E-5</v>
      </c>
      <c r="Y313" s="9">
        <v>8.6626962641999997E-3</v>
      </c>
      <c r="Z313" s="9">
        <v>0</v>
      </c>
      <c r="AA313" s="8"/>
      <c r="AB313" s="8"/>
      <c r="AC313" s="9">
        <v>3.6846402409000003E-10</v>
      </c>
      <c r="AD313" s="9">
        <v>0</v>
      </c>
      <c r="AE313" s="9">
        <v>0.12712625280000001</v>
      </c>
      <c r="AF313" s="8"/>
      <c r="AG313" s="8"/>
      <c r="AH313" s="9">
        <v>5.3775233843E-9</v>
      </c>
      <c r="AI313" s="9">
        <v>2.4488825487000002E-2</v>
      </c>
      <c r="AJ313" s="9">
        <v>1.2655532883E-2</v>
      </c>
    </row>
    <row r="314" spans="24:36" x14ac:dyDescent="0.25">
      <c r="X314" s="9">
        <v>3.9467900000000002E-5</v>
      </c>
      <c r="Y314" s="9">
        <v>3.7899296155999998E-3</v>
      </c>
      <c r="Z314" s="9">
        <v>1.5002675042999999E-2</v>
      </c>
      <c r="AA314" s="8"/>
      <c r="AB314" s="8"/>
      <c r="AC314" s="9">
        <v>4.8279899821999999E-10</v>
      </c>
      <c r="AD314" s="9">
        <v>1.6908427516E-3</v>
      </c>
      <c r="AE314" s="9">
        <v>9.2240513991E-2</v>
      </c>
      <c r="AF314" s="8"/>
      <c r="AG314" s="8"/>
      <c r="AH314" s="9">
        <v>8.1677314775999998E-9</v>
      </c>
      <c r="AI314" s="9">
        <v>2.9323189095E-2</v>
      </c>
      <c r="AJ314" s="9">
        <v>1.0472142320000001E-2</v>
      </c>
    </row>
    <row r="315" spans="24:36" x14ac:dyDescent="0.25">
      <c r="X315" s="8"/>
      <c r="Y315" s="8"/>
      <c r="Z315" s="8"/>
      <c r="AA315" s="8"/>
      <c r="AB315" s="8"/>
      <c r="AC315" s="9">
        <v>6.3261229710999995E-10</v>
      </c>
      <c r="AD315" s="9">
        <v>3.5596689508000001E-3</v>
      </c>
      <c r="AE315" s="9">
        <v>6.1251949528999997E-2</v>
      </c>
      <c r="AF315" s="8"/>
      <c r="AG315" s="8"/>
      <c r="AH315" s="9">
        <v>1.2405680594E-8</v>
      </c>
      <c r="AI315" s="9">
        <v>4.3548898399000002E-2</v>
      </c>
      <c r="AJ315" s="9">
        <v>7.6301829648000004E-3</v>
      </c>
    </row>
    <row r="316" spans="24:36" x14ac:dyDescent="0.25">
      <c r="X316" s="8" t="s">
        <v>286</v>
      </c>
      <c r="Y316" s="8"/>
      <c r="Z316" s="8"/>
      <c r="AA316" s="8"/>
      <c r="AB316" s="8"/>
      <c r="AC316" s="9">
        <v>8.2891290149999999E-10</v>
      </c>
      <c r="AD316" s="9">
        <v>2.0468096467000001E-3</v>
      </c>
      <c r="AE316" s="9">
        <v>4.0853619480999998E-2</v>
      </c>
      <c r="AF316" s="8"/>
      <c r="AG316" s="8"/>
      <c r="AH316" s="9">
        <v>1.8842552722999999E-8</v>
      </c>
      <c r="AI316" s="9">
        <v>4.7907750832000003E-2</v>
      </c>
      <c r="AJ316" s="9">
        <v>0</v>
      </c>
    </row>
    <row r="317" spans="24:36" x14ac:dyDescent="0.25">
      <c r="X317" s="8" t="s">
        <v>287</v>
      </c>
      <c r="Y317" s="8" t="s">
        <v>216</v>
      </c>
      <c r="Z317" s="8" t="s">
        <v>104</v>
      </c>
      <c r="AA317" s="8"/>
      <c r="AB317" s="8"/>
      <c r="AC317" s="9">
        <v>1.0861258963999999E-9</v>
      </c>
      <c r="AD317" s="9">
        <v>4.6720654979000003E-3</v>
      </c>
      <c r="AE317" s="9">
        <v>3.2627531949999997E-2</v>
      </c>
      <c r="AF317" s="8"/>
      <c r="AG317" s="8"/>
      <c r="AH317" s="9">
        <v>2.8619291817999999E-8</v>
      </c>
      <c r="AI317" s="9">
        <v>5.0047551117000003E-2</v>
      </c>
      <c r="AJ317" s="9">
        <v>2.2803811871000002E-2</v>
      </c>
    </row>
    <row r="318" spans="24:36" x14ac:dyDescent="0.25">
      <c r="X318" s="9">
        <v>0.5</v>
      </c>
      <c r="Y318" s="9">
        <v>0.29150999999999999</v>
      </c>
      <c r="Z318" s="9">
        <v>4.6883702850999999E-3</v>
      </c>
      <c r="AA318" s="8"/>
      <c r="AB318" s="8"/>
      <c r="AC318" s="9">
        <v>1.4231524937000001E-9</v>
      </c>
      <c r="AD318" s="9">
        <v>6.0959330781999999E-3</v>
      </c>
      <c r="AE318" s="9">
        <v>2.0210164613000001E-2</v>
      </c>
      <c r="AF318" s="8"/>
      <c r="AG318" s="8"/>
      <c r="AH318" s="9">
        <v>4.3468837594000001E-8</v>
      </c>
      <c r="AI318" s="9">
        <v>0.17078776351</v>
      </c>
      <c r="AJ318" s="9">
        <v>9.9081628330000004E-3</v>
      </c>
    </row>
    <row r="319" spans="24:36" x14ac:dyDescent="0.25">
      <c r="X319" s="9">
        <v>5.0434000000000001</v>
      </c>
      <c r="Y319" s="9">
        <v>0.26444667869999999</v>
      </c>
      <c r="Z319" s="9">
        <v>1.9981104974000002E-2</v>
      </c>
      <c r="AA319" s="8"/>
      <c r="AB319" s="8"/>
      <c r="AC319" s="9">
        <v>1.8647589814999999E-9</v>
      </c>
      <c r="AD319" s="9">
        <v>7.4753047966999997E-3</v>
      </c>
      <c r="AE319" s="9">
        <v>1.2912714509000001E-2</v>
      </c>
      <c r="AF319" s="8"/>
      <c r="AG319" s="8"/>
      <c r="AH319" s="9">
        <v>6.6023291345000005E-8</v>
      </c>
      <c r="AI319" s="9">
        <v>0.18057536852</v>
      </c>
      <c r="AJ319" s="9">
        <v>1.0589407251000001E-2</v>
      </c>
    </row>
    <row r="320" spans="24:36" x14ac:dyDescent="0.25">
      <c r="X320" s="9">
        <v>9.5868000000000002</v>
      </c>
      <c r="Y320" s="9">
        <v>0.15162454874</v>
      </c>
      <c r="Z320" s="9">
        <v>5.3072855368000001E-2</v>
      </c>
      <c r="AA320" s="8"/>
      <c r="AB320" s="8"/>
      <c r="AC320" s="9">
        <v>2.4433966664999998E-9</v>
      </c>
      <c r="AD320" s="9">
        <v>1.4995105454999999E-2</v>
      </c>
      <c r="AE320" s="9">
        <v>1.0509782053999999E-2</v>
      </c>
      <c r="AF320" s="8"/>
      <c r="AG320" s="8"/>
      <c r="AH320" s="9">
        <v>1.0028045932E-7</v>
      </c>
      <c r="AI320" s="9">
        <v>8.5671263275000006E-2</v>
      </c>
      <c r="AJ320" s="9">
        <v>0</v>
      </c>
    </row>
    <row r="321" spans="24:36" x14ac:dyDescent="0.25">
      <c r="X321" s="9">
        <v>14.1302</v>
      </c>
      <c r="Y321" s="9">
        <v>8.8447653429999995E-2</v>
      </c>
      <c r="Z321" s="9">
        <v>9.8981370979999997E-2</v>
      </c>
      <c r="AA321" s="8"/>
      <c r="AB321" s="8"/>
      <c r="AC321" s="9">
        <v>3.2015865476999999E-9</v>
      </c>
      <c r="AD321" s="9">
        <v>1.9133220610000001E-2</v>
      </c>
      <c r="AE321" s="9">
        <v>1.0068956315999999E-2</v>
      </c>
      <c r="AF321" s="8"/>
      <c r="AG321" s="8"/>
      <c r="AH321" s="9">
        <v>1.5231246907999999E-7</v>
      </c>
      <c r="AI321" s="9">
        <v>3.5544460294999997E-2</v>
      </c>
      <c r="AJ321" s="9">
        <v>1.194950421E-2</v>
      </c>
    </row>
    <row r="322" spans="24:36" x14ac:dyDescent="0.25">
      <c r="X322" s="9">
        <v>18.6736</v>
      </c>
      <c r="Y322" s="9">
        <v>5.2346570396999997E-2</v>
      </c>
      <c r="Z322" s="9">
        <v>8.45403074E-2</v>
      </c>
      <c r="AA322" s="8"/>
      <c r="AB322" s="8"/>
      <c r="AC322" s="9">
        <v>4.1950439578000001E-9</v>
      </c>
      <c r="AD322" s="9">
        <v>2.3315831628000001E-2</v>
      </c>
      <c r="AE322" s="9">
        <v>5.1968234837999998E-3</v>
      </c>
      <c r="AF322" s="8"/>
      <c r="AG322" s="8"/>
      <c r="AH322" s="9">
        <v>2.3134206199E-7</v>
      </c>
      <c r="AI322" s="9">
        <v>1.9575210017000001E-2</v>
      </c>
      <c r="AJ322" s="9">
        <v>1.2993369814E-2</v>
      </c>
    </row>
    <row r="323" spans="24:36" x14ac:dyDescent="0.25">
      <c r="X323" s="9">
        <v>23.216999999999999</v>
      </c>
      <c r="Y323" s="9">
        <v>2.7075812274000001E-2</v>
      </c>
      <c r="Z323" s="9">
        <v>7.5647276666000005E-2</v>
      </c>
      <c r="AA323" s="8"/>
      <c r="AB323" s="8"/>
      <c r="AC323" s="9">
        <v>5.4967727862000001E-9</v>
      </c>
      <c r="AD323" s="9">
        <v>2.7364955058999999E-2</v>
      </c>
      <c r="AE323" s="9">
        <v>4.6179211066000002E-3</v>
      </c>
      <c r="AF323" s="8"/>
      <c r="AG323" s="8"/>
      <c r="AH323" s="9">
        <v>3.5137733614000003E-7</v>
      </c>
      <c r="AI323" s="9">
        <v>1.6246631796E-2</v>
      </c>
      <c r="AJ323" s="9">
        <v>1.3635337088999999E-2</v>
      </c>
    </row>
    <row r="324" spans="24:36" x14ac:dyDescent="0.25">
      <c r="X324" s="9">
        <v>27.760400000000001</v>
      </c>
      <c r="Y324" s="9">
        <v>1.8050541515999999E-2</v>
      </c>
      <c r="Z324" s="9">
        <v>5.7898964700999998E-2</v>
      </c>
      <c r="AA324" s="8"/>
      <c r="AB324" s="8"/>
      <c r="AC324" s="9">
        <v>7.2024301454000002E-9</v>
      </c>
      <c r="AD324" s="9">
        <v>3.5952656403000001E-2</v>
      </c>
      <c r="AE324" s="9">
        <v>3.5441148212999999E-3</v>
      </c>
      <c r="AF324" s="8"/>
      <c r="AG324" s="8"/>
      <c r="AH324" s="9">
        <v>5.3369469991999997E-7</v>
      </c>
      <c r="AI324" s="9">
        <v>1.2165160881E-2</v>
      </c>
      <c r="AJ324" s="9">
        <v>7.2763739585999998E-3</v>
      </c>
    </row>
    <row r="325" spans="24:36" x14ac:dyDescent="0.25">
      <c r="X325" s="9">
        <v>32.303800000000003</v>
      </c>
      <c r="Y325" s="9">
        <v>1.4440433213E-2</v>
      </c>
      <c r="Z325" s="9">
        <v>4.3643508034000002E-2</v>
      </c>
      <c r="AA325" s="8"/>
      <c r="AB325" s="8"/>
      <c r="AC325" s="9">
        <v>9.4373557026000004E-9</v>
      </c>
      <c r="AD325" s="9">
        <v>8.9347690665000007E-2</v>
      </c>
      <c r="AE325" s="9">
        <v>4.9251028426999998E-3</v>
      </c>
      <c r="AF325" s="8"/>
      <c r="AG325" s="8"/>
      <c r="AH325" s="9">
        <v>8.1061014308999997E-7</v>
      </c>
      <c r="AI325" s="9">
        <v>1.0461245839000001E-2</v>
      </c>
      <c r="AJ325" s="9">
        <v>0</v>
      </c>
    </row>
    <row r="326" spans="24:36" x14ac:dyDescent="0.25">
      <c r="X326" s="9">
        <v>36.847200000000001</v>
      </c>
      <c r="Y326" s="9">
        <v>1.7148014440000001E-2</v>
      </c>
      <c r="Z326" s="9">
        <v>5.6513514357E-2</v>
      </c>
      <c r="AA326" s="8"/>
      <c r="AB326" s="8"/>
      <c r="AC326" s="9">
        <v>1.2365782223E-8</v>
      </c>
      <c r="AD326" s="9">
        <v>9.6244549257000003E-2</v>
      </c>
      <c r="AE326" s="9">
        <v>2.0234987379000001E-3</v>
      </c>
      <c r="AF326" s="8"/>
      <c r="AG326" s="8"/>
      <c r="AH326" s="9">
        <v>1.2312072879000001E-6</v>
      </c>
      <c r="AI326" s="9">
        <v>7.5685528609999997E-3</v>
      </c>
      <c r="AJ326" s="9">
        <v>7.9472011217E-3</v>
      </c>
    </row>
    <row r="327" spans="24:36" x14ac:dyDescent="0.25">
      <c r="X327" s="9">
        <v>41.390599999999999</v>
      </c>
      <c r="Y327" s="9">
        <v>1.2635379061000001E-2</v>
      </c>
      <c r="Z327" s="9">
        <v>4.3841801765000001E-2</v>
      </c>
      <c r="AA327" s="8"/>
      <c r="AB327" s="8"/>
      <c r="AC327" s="9">
        <v>1.6202904163000002E-8</v>
      </c>
      <c r="AD327" s="9">
        <v>0.11230755539999999</v>
      </c>
      <c r="AE327" s="9">
        <v>2.9875972604E-3</v>
      </c>
      <c r="AF327" s="8"/>
      <c r="AG327" s="8"/>
      <c r="AH327" s="9">
        <v>1.8700375252000001E-6</v>
      </c>
      <c r="AI327" s="9">
        <v>6.6175305119999996E-3</v>
      </c>
      <c r="AJ327" s="9">
        <v>0</v>
      </c>
    </row>
    <row r="328" spans="24:36" x14ac:dyDescent="0.25">
      <c r="X328" s="9">
        <v>45.933999999999997</v>
      </c>
      <c r="Y328" s="9">
        <v>3.6101083032000002E-3</v>
      </c>
      <c r="Z328" s="9">
        <v>7.1523370305E-3</v>
      </c>
      <c r="AA328" s="8"/>
      <c r="AB328" s="8"/>
      <c r="AC328" s="9">
        <v>2.1230691156999999E-8</v>
      </c>
      <c r="AD328" s="9">
        <v>0.13170775118</v>
      </c>
      <c r="AE328" s="9">
        <v>3.1901687660000001E-3</v>
      </c>
      <c r="AF328" s="8"/>
      <c r="AG328" s="8"/>
      <c r="AH328" s="9">
        <v>2.8403343448999998E-6</v>
      </c>
      <c r="AI328" s="9">
        <v>4.2796005706000001E-3</v>
      </c>
      <c r="AJ328" s="9">
        <v>0</v>
      </c>
    </row>
    <row r="329" spans="24:36" x14ac:dyDescent="0.25">
      <c r="X329" s="9">
        <v>50.477400000000003</v>
      </c>
      <c r="Y329" s="9">
        <v>7.2202166065000002E-3</v>
      </c>
      <c r="Z329" s="9">
        <v>4.4606568165999998E-2</v>
      </c>
      <c r="AA329" s="8"/>
      <c r="AB329" s="8"/>
      <c r="AC329" s="9">
        <v>2.7818608472000001E-8</v>
      </c>
      <c r="AD329" s="9">
        <v>0.11555575331</v>
      </c>
      <c r="AE329" s="9">
        <v>1.4328498729999999E-3</v>
      </c>
      <c r="AF329" s="8"/>
      <c r="AG329" s="8"/>
      <c r="AH329" s="9">
        <v>4.3140841198000002E-6</v>
      </c>
      <c r="AI329" s="9">
        <v>3.1304485655000002E-3</v>
      </c>
      <c r="AJ329" s="9">
        <v>0</v>
      </c>
    </row>
    <row r="330" spans="24:36" x14ac:dyDescent="0.25">
      <c r="X330" s="9">
        <v>55.020800000000001</v>
      </c>
      <c r="Y330" s="9">
        <v>8.1227436822999995E-3</v>
      </c>
      <c r="Z330" s="9">
        <v>4.4879906917000001E-2</v>
      </c>
      <c r="AA330" s="8"/>
      <c r="AB330" s="8"/>
      <c r="AC330" s="9">
        <v>3.6450767033000002E-8</v>
      </c>
      <c r="AD330" s="9">
        <v>0.10287443268</v>
      </c>
      <c r="AE330" s="9">
        <v>9.9601350802E-4</v>
      </c>
      <c r="AF330" s="8"/>
      <c r="AG330" s="8"/>
      <c r="AH330" s="9">
        <v>6.5525109133E-6</v>
      </c>
      <c r="AI330" s="9">
        <v>2.2983040101E-3</v>
      </c>
      <c r="AJ330" s="9">
        <v>0</v>
      </c>
    </row>
    <row r="331" spans="24:36" x14ac:dyDescent="0.25">
      <c r="X331" s="9">
        <v>59.5642</v>
      </c>
      <c r="Y331" s="9">
        <v>3.6101083032000002E-3</v>
      </c>
      <c r="Z331" s="9">
        <v>3.1648500396999998E-2</v>
      </c>
      <c r="AA331" s="8"/>
      <c r="AB331" s="8"/>
      <c r="AC331" s="9">
        <v>4.7761498158E-8</v>
      </c>
      <c r="AD331" s="9">
        <v>7.4441576933000006E-2</v>
      </c>
      <c r="AE331" s="9">
        <v>1.055854106E-3</v>
      </c>
      <c r="AF331" s="8"/>
      <c r="AG331" s="8"/>
      <c r="AH331" s="9">
        <v>9.9523787847999997E-6</v>
      </c>
      <c r="AI331" s="9">
        <v>1.0302742114E-3</v>
      </c>
      <c r="AJ331" s="9">
        <v>0</v>
      </c>
    </row>
    <row r="332" spans="24:36" x14ac:dyDescent="0.25">
      <c r="X332" s="9">
        <v>64.107600000000005</v>
      </c>
      <c r="Y332" s="9">
        <v>4.5126353790999997E-3</v>
      </c>
      <c r="Z332" s="9">
        <v>1.8388722667E-2</v>
      </c>
      <c r="AA332" s="8"/>
      <c r="AB332" s="8"/>
      <c r="AC332" s="9">
        <v>6.2581967183999998E-8</v>
      </c>
      <c r="AD332" s="9">
        <v>5.4106968052E-2</v>
      </c>
      <c r="AE332" s="9">
        <v>5.540796106E-4</v>
      </c>
      <c r="AF332" s="8"/>
      <c r="AG332" s="8"/>
      <c r="AH332" s="9">
        <v>1.5116318734000001E-5</v>
      </c>
      <c r="AI332" s="9">
        <v>5.1513710571999996E-4</v>
      </c>
      <c r="AJ332" s="9">
        <v>0</v>
      </c>
    </row>
    <row r="333" spans="24:36" x14ac:dyDescent="0.25">
      <c r="X333" s="9">
        <v>68.650999999999996</v>
      </c>
      <c r="Y333" s="9">
        <v>2.7075812274E-3</v>
      </c>
      <c r="Z333" s="9">
        <v>1.0912044631E-2</v>
      </c>
      <c r="AA333" s="8"/>
      <c r="AB333" s="8"/>
      <c r="AC333" s="9">
        <v>8.2001251376999997E-8</v>
      </c>
      <c r="AD333" s="9">
        <v>3.4528788822999999E-2</v>
      </c>
      <c r="AE333" s="9">
        <v>5.7712932240000004E-4</v>
      </c>
      <c r="AF333" s="8"/>
      <c r="AG333" s="8"/>
      <c r="AH333" s="9">
        <v>2.2959645830999999E-5</v>
      </c>
      <c r="AI333" s="9">
        <v>3.9625931208999999E-4</v>
      </c>
      <c r="AJ333" s="9">
        <v>0</v>
      </c>
    </row>
    <row r="334" spans="24:36" x14ac:dyDescent="0.25">
      <c r="X334" s="9">
        <v>73.194400000000002</v>
      </c>
      <c r="Y334" s="9">
        <v>4.5126353790999997E-3</v>
      </c>
      <c r="Z334" s="9">
        <v>3.1694807285000001E-2</v>
      </c>
      <c r="AA334" s="8"/>
      <c r="AB334" s="8"/>
      <c r="AC334" s="9">
        <v>1.0744637042E-7</v>
      </c>
      <c r="AD334" s="9">
        <v>1.8866245439E-2</v>
      </c>
      <c r="AE334" s="9">
        <v>5.9907087497999996E-4</v>
      </c>
      <c r="AF334" s="8"/>
      <c r="AG334" s="8"/>
      <c r="AH334" s="9">
        <v>3.4872600000000002E-5</v>
      </c>
      <c r="AI334" s="9">
        <v>1.1887779363E-4</v>
      </c>
      <c r="AJ334" s="9">
        <v>1.0975128936E-2</v>
      </c>
    </row>
    <row r="335" spans="24:36" x14ac:dyDescent="0.25">
      <c r="X335" s="9">
        <v>77.737799999999993</v>
      </c>
      <c r="Y335" s="9">
        <v>4.5126353790999997E-3</v>
      </c>
      <c r="Z335" s="9">
        <v>2.4157182767000001E-2</v>
      </c>
      <c r="AA335" s="8"/>
      <c r="AB335" s="8"/>
      <c r="AC335" s="9">
        <v>1.4078715046E-7</v>
      </c>
      <c r="AD335" s="9">
        <v>8.8101806532000001E-3</v>
      </c>
      <c r="AE335" s="9">
        <v>0</v>
      </c>
      <c r="AF335" s="8"/>
      <c r="AG335" s="8"/>
      <c r="AH335" s="8"/>
      <c r="AI335" s="8"/>
      <c r="AJ335" s="8"/>
    </row>
    <row r="336" spans="24:36" x14ac:dyDescent="0.25">
      <c r="X336" s="9">
        <v>82.281199999999998</v>
      </c>
      <c r="Y336" s="9">
        <v>8.1227436822999995E-3</v>
      </c>
      <c r="Z336" s="9">
        <v>5.8726972406E-2</v>
      </c>
      <c r="AA336" s="8"/>
      <c r="AB336" s="8"/>
      <c r="AC336" s="9">
        <v>1.8447362771E-7</v>
      </c>
      <c r="AD336" s="9">
        <v>4.1381151552999998E-3</v>
      </c>
      <c r="AE336" s="9">
        <v>0</v>
      </c>
      <c r="AF336" s="8"/>
      <c r="AG336" s="8"/>
      <c r="AH336" s="8" t="s">
        <v>286</v>
      </c>
      <c r="AI336" s="8"/>
      <c r="AJ336" s="8"/>
    </row>
    <row r="337" spans="23:36" x14ac:dyDescent="0.25">
      <c r="X337" s="9">
        <v>86.824600000000004</v>
      </c>
      <c r="Y337" s="9">
        <v>9.0252707580999996E-4</v>
      </c>
      <c r="Z337" s="9">
        <v>3.1790057928999999E-3</v>
      </c>
      <c r="AA337" s="8"/>
      <c r="AB337" s="8"/>
      <c r="AC337" s="9">
        <v>2.4171608850000002E-7</v>
      </c>
      <c r="AD337" s="9">
        <v>1.8688261991999999E-3</v>
      </c>
      <c r="AE337" s="9">
        <v>6.7553386125E-4</v>
      </c>
      <c r="AF337" s="8"/>
      <c r="AG337" s="8"/>
      <c r="AH337" s="8" t="s">
        <v>287</v>
      </c>
      <c r="AI337" s="8" t="s">
        <v>216</v>
      </c>
      <c r="AJ337" s="8" t="s">
        <v>104</v>
      </c>
    </row>
    <row r="338" spans="23:36" x14ac:dyDescent="0.25">
      <c r="X338" s="9">
        <v>91.367999999999995</v>
      </c>
      <c r="Y338" s="9">
        <v>2.7075812274E-3</v>
      </c>
      <c r="Z338" s="9">
        <v>3.0306384243999999E-2</v>
      </c>
      <c r="AA338" s="8"/>
      <c r="AB338" s="8"/>
      <c r="AC338" s="9">
        <v>3.1672097613999997E-7</v>
      </c>
      <c r="AD338" s="9">
        <v>7.1193379016000003E-4</v>
      </c>
      <c r="AE338" s="9">
        <v>0</v>
      </c>
      <c r="AF338" s="8"/>
      <c r="AG338" s="8"/>
      <c r="AH338" s="9">
        <v>0.5</v>
      </c>
      <c r="AI338" s="9">
        <v>0.16225000000000001</v>
      </c>
      <c r="AJ338" s="9">
        <v>2.1069449354999999E-2</v>
      </c>
    </row>
    <row r="339" spans="23:36" x14ac:dyDescent="0.25">
      <c r="X339" s="9">
        <v>95.9114</v>
      </c>
      <c r="Y339" s="9">
        <v>3.6101083032000002E-3</v>
      </c>
      <c r="Z339" s="9">
        <v>5.2142936440000003E-2</v>
      </c>
      <c r="AA339" s="8"/>
      <c r="AB339" s="8"/>
      <c r="AC339" s="9">
        <v>4.15E-7</v>
      </c>
      <c r="AD339" s="9">
        <v>2.2247930941999999E-4</v>
      </c>
      <c r="AE339" s="9">
        <v>1.4545697938000001E-3</v>
      </c>
      <c r="AF339" s="8"/>
      <c r="AG339" s="8"/>
      <c r="AH339" s="9">
        <v>4.7807333332999997</v>
      </c>
      <c r="AI339" s="9">
        <v>0.34686933299</v>
      </c>
      <c r="AJ339" s="9">
        <v>6.1506284107E-2</v>
      </c>
    </row>
    <row r="340" spans="23:36" x14ac:dyDescent="0.25">
      <c r="X340" s="9">
        <v>100.45480000000001</v>
      </c>
      <c r="Y340" s="9">
        <v>9.0252707580999996E-4</v>
      </c>
      <c r="Z340" s="9">
        <v>8.0803840310000007E-3</v>
      </c>
      <c r="AA340" s="8"/>
      <c r="AB340" s="8"/>
      <c r="AC340" s="8"/>
      <c r="AD340" s="8"/>
      <c r="AE340" s="8"/>
      <c r="AF340" s="8"/>
      <c r="AG340" s="8"/>
      <c r="AH340" s="9">
        <v>9.0614666666999995</v>
      </c>
      <c r="AI340" s="9">
        <v>0.28081031786999999</v>
      </c>
      <c r="AJ340" s="9">
        <v>0.14903716597</v>
      </c>
    </row>
    <row r="341" spans="23:36" x14ac:dyDescent="0.25">
      <c r="X341" s="9">
        <v>104.9982</v>
      </c>
      <c r="Y341" s="9">
        <v>1.8050541516000001E-3</v>
      </c>
      <c r="Z341" s="9">
        <v>1.5536215883E-2</v>
      </c>
      <c r="AA341" s="8"/>
      <c r="AB341" s="8"/>
      <c r="AC341" s="8" t="s">
        <v>286</v>
      </c>
      <c r="AD341" s="8"/>
      <c r="AE341" s="8"/>
      <c r="AF341" s="8"/>
      <c r="AG341" s="8"/>
      <c r="AH341" s="9">
        <v>13.3422</v>
      </c>
      <c r="AI341" s="9">
        <v>0.118681605</v>
      </c>
      <c r="AJ341" s="9">
        <v>0.15606859340000001</v>
      </c>
    </row>
    <row r="342" spans="23:36" x14ac:dyDescent="0.25">
      <c r="X342" s="9">
        <v>109.5416</v>
      </c>
      <c r="Y342" s="9">
        <v>9.0252707580999996E-4</v>
      </c>
      <c r="Z342" s="9">
        <v>9.4574262488999992E-3</v>
      </c>
      <c r="AA342" s="8"/>
      <c r="AB342" s="8"/>
      <c r="AC342" s="8" t="s">
        <v>287</v>
      </c>
      <c r="AD342" s="8" t="s">
        <v>216</v>
      </c>
      <c r="AE342" s="8" t="s">
        <v>104</v>
      </c>
      <c r="AF342" s="8"/>
      <c r="AG342" s="8"/>
      <c r="AH342" s="9">
        <v>17.622933332999999</v>
      </c>
      <c r="AI342" s="9">
        <v>4.5205836372999998E-2</v>
      </c>
      <c r="AJ342" s="9">
        <v>0.13351397709999999</v>
      </c>
    </row>
    <row r="343" spans="23:36" x14ac:dyDescent="0.25">
      <c r="X343" s="9">
        <v>114.08499999999999</v>
      </c>
      <c r="Y343" s="9">
        <v>3.6101083032000002E-3</v>
      </c>
      <c r="Z343" s="9">
        <v>3.3829016250000003E-2</v>
      </c>
      <c r="AA343" s="8"/>
      <c r="AB343" s="8"/>
      <c r="AC343" s="9">
        <v>0.5</v>
      </c>
      <c r="AD343" s="9">
        <v>0.13808000000000001</v>
      </c>
      <c r="AE343" s="9">
        <v>2.3279674675000001E-2</v>
      </c>
      <c r="AF343" s="8"/>
      <c r="AG343" s="8"/>
      <c r="AH343" s="9">
        <v>21.903666667</v>
      </c>
      <c r="AI343" s="9">
        <v>1.9215737363000002E-2</v>
      </c>
      <c r="AJ343" s="9">
        <v>8.4372035398000006E-2</v>
      </c>
    </row>
    <row r="344" spans="23:36" x14ac:dyDescent="0.25">
      <c r="X344" s="9">
        <v>136.80199999999999</v>
      </c>
      <c r="Y344" s="9">
        <v>9.0252707580999996E-4</v>
      </c>
      <c r="Z344" s="9">
        <v>0</v>
      </c>
      <c r="AA344" s="8"/>
      <c r="AB344" s="8"/>
      <c r="AC344" s="9">
        <v>2.1756933332999999</v>
      </c>
      <c r="AD344" s="9">
        <v>0.12495520087</v>
      </c>
      <c r="AE344" s="9">
        <v>4.9013853917E-2</v>
      </c>
      <c r="AF344" s="8"/>
      <c r="AG344" s="8"/>
      <c r="AH344" s="9">
        <v>26.1844</v>
      </c>
      <c r="AI344" s="9">
        <v>9.3147472642000004E-3</v>
      </c>
      <c r="AJ344" s="9">
        <v>6.6968237966000002E-2</v>
      </c>
    </row>
    <row r="345" spans="23:36" x14ac:dyDescent="0.25">
      <c r="X345" s="8"/>
      <c r="Y345" s="8"/>
      <c r="Z345" s="8"/>
      <c r="AA345" s="8"/>
      <c r="AB345" s="8"/>
      <c r="AC345" s="9">
        <v>3.8513866666999999</v>
      </c>
      <c r="AD345" s="9">
        <v>0.17406169866000001</v>
      </c>
      <c r="AE345" s="9">
        <v>0.11052596161</v>
      </c>
      <c r="AF345" s="8"/>
      <c r="AG345" s="8"/>
      <c r="AH345" s="9">
        <v>30.465133333000001</v>
      </c>
      <c r="AI345" s="9">
        <v>5.6670140697999997E-3</v>
      </c>
      <c r="AJ345" s="9">
        <v>4.34405691E-2</v>
      </c>
    </row>
    <row r="346" spans="23:36" x14ac:dyDescent="0.25">
      <c r="X346" s="8" t="s">
        <v>288</v>
      </c>
      <c r="Y346" s="8"/>
      <c r="Z346" s="8"/>
      <c r="AA346" s="8"/>
      <c r="AB346" s="8"/>
      <c r="AC346" s="9">
        <v>5.5270799999999998</v>
      </c>
      <c r="AD346" s="9">
        <v>0.16924391950000001</v>
      </c>
      <c r="AE346" s="9">
        <v>0.14696958338999999</v>
      </c>
      <c r="AF346" s="8"/>
      <c r="AG346" s="8"/>
      <c r="AH346" s="9">
        <v>34.745866667000001</v>
      </c>
      <c r="AI346" s="9">
        <v>3.3871808232999998E-3</v>
      </c>
      <c r="AJ346" s="9">
        <v>3.8515750215999997E-2</v>
      </c>
    </row>
    <row r="347" spans="23:36" x14ac:dyDescent="0.25">
      <c r="X347" s="8" t="s">
        <v>289</v>
      </c>
      <c r="Y347" s="8"/>
      <c r="Z347" s="8"/>
      <c r="AA347" s="8"/>
      <c r="AB347" s="8"/>
      <c r="AC347" s="9">
        <v>7.2027733332999997</v>
      </c>
      <c r="AD347" s="9">
        <v>0.12526225814</v>
      </c>
      <c r="AE347" s="9">
        <v>0.14155970710999999</v>
      </c>
      <c r="AF347" s="8"/>
      <c r="AG347" s="8"/>
      <c r="AH347" s="9">
        <v>39.026600000000002</v>
      </c>
      <c r="AI347" s="9">
        <v>2.5403856175E-3</v>
      </c>
      <c r="AJ347" s="9">
        <v>4.1751237407999998E-2</v>
      </c>
    </row>
    <row r="348" spans="23:36" x14ac:dyDescent="0.25">
      <c r="X348" s="8" t="s">
        <v>288</v>
      </c>
      <c r="Y348" s="8"/>
      <c r="Z348" s="8"/>
      <c r="AA348" s="8"/>
      <c r="AB348" s="8"/>
      <c r="AC348" s="9">
        <v>8.8784666666999996</v>
      </c>
      <c r="AD348" s="9">
        <v>9.3558163026999999E-2</v>
      </c>
      <c r="AE348" s="9">
        <v>0.12691275030999999</v>
      </c>
      <c r="AF348" s="8"/>
      <c r="AG348" s="8"/>
      <c r="AH348" s="9">
        <v>43.307333333000003</v>
      </c>
      <c r="AI348" s="9">
        <v>7.8165711307999995E-4</v>
      </c>
      <c r="AJ348" s="9">
        <v>1.7639916408999999E-2</v>
      </c>
    </row>
    <row r="349" spans="23:36" x14ac:dyDescent="0.25">
      <c r="X349" s="8"/>
      <c r="Y349" s="8"/>
      <c r="Z349" s="8"/>
      <c r="AA349" s="8"/>
      <c r="AB349" s="8"/>
      <c r="AC349" s="9">
        <v>10.55416</v>
      </c>
      <c r="AD349" s="9">
        <v>5.7347113217999998E-2</v>
      </c>
      <c r="AE349" s="9">
        <v>9.8651662232000004E-2</v>
      </c>
      <c r="AF349" s="8"/>
      <c r="AG349" s="8"/>
      <c r="AH349" s="9">
        <v>47.588066667</v>
      </c>
      <c r="AI349" s="9">
        <v>7.8165711307999995E-4</v>
      </c>
      <c r="AJ349" s="9">
        <v>1.7803875207999999E-2</v>
      </c>
    </row>
    <row r="350" spans="23:36" x14ac:dyDescent="0.25">
      <c r="X350" s="8" t="s">
        <v>290</v>
      </c>
      <c r="Y350" s="8"/>
      <c r="Z350" s="8"/>
      <c r="AA350" s="8"/>
      <c r="AB350" s="8"/>
      <c r="AC350" s="9">
        <v>12.229853332999999</v>
      </c>
      <c r="AD350" s="9">
        <v>3.9630118890000003E-2</v>
      </c>
      <c r="AE350" s="9">
        <v>7.9778000006999999E-2</v>
      </c>
      <c r="AF350" s="8"/>
      <c r="AG350" s="8"/>
      <c r="AH350" s="9">
        <v>51.8688</v>
      </c>
      <c r="AI350" s="9">
        <v>6.5138092756999999E-4</v>
      </c>
      <c r="AJ350" s="9">
        <v>1.5584882225000001E-2</v>
      </c>
    </row>
    <row r="351" spans="23:36" x14ac:dyDescent="0.25">
      <c r="X351" s="8" t="s">
        <v>291</v>
      </c>
      <c r="Y351" s="9">
        <v>0.50535541820999996</v>
      </c>
      <c r="Z351" s="8"/>
      <c r="AA351" s="8"/>
      <c r="AB351" s="8"/>
      <c r="AC351" s="9">
        <v>13.905546666999999</v>
      </c>
      <c r="AD351" s="9">
        <v>2.3933483565E-2</v>
      </c>
      <c r="AE351" s="9">
        <v>5.3505899670000003E-2</v>
      </c>
      <c r="AF351" s="8"/>
      <c r="AG351" s="8"/>
      <c r="AH351" s="9">
        <v>56.149533333000001</v>
      </c>
      <c r="AI351" s="9">
        <v>7.1651902032000001E-4</v>
      </c>
      <c r="AJ351" s="9">
        <v>2.0225952844999999E-2</v>
      </c>
    </row>
    <row r="352" spans="23:36" x14ac:dyDescent="0.25">
      <c r="W352" s="8"/>
      <c r="X352" s="8"/>
      <c r="Y352" s="8"/>
      <c r="Z352" s="8"/>
      <c r="AA352" s="8"/>
      <c r="AB352" s="8"/>
      <c r="AC352" s="9">
        <v>15.581239999999999</v>
      </c>
      <c r="AD352" s="9">
        <v>1.7173051519000001E-2</v>
      </c>
      <c r="AE352" s="9">
        <v>4.5118504486000001E-2</v>
      </c>
      <c r="AF352" s="8"/>
      <c r="AG352" s="8"/>
      <c r="AH352" s="9">
        <v>60.430266666999998</v>
      </c>
      <c r="AI352" s="9">
        <v>5.2110474205E-4</v>
      </c>
      <c r="AJ352" s="9">
        <v>1.7281110942000001E-2</v>
      </c>
    </row>
    <row r="353" spans="23:36" x14ac:dyDescent="0.25">
      <c r="W353" s="8"/>
      <c r="X353" s="8" t="s">
        <v>292</v>
      </c>
      <c r="Y353" s="8"/>
      <c r="Z353" s="8"/>
      <c r="AA353" s="8"/>
      <c r="AB353" s="8"/>
      <c r="AC353" s="9">
        <v>17.256933332999999</v>
      </c>
      <c r="AD353" s="9">
        <v>1.0645737820000001E-2</v>
      </c>
      <c r="AE353" s="9">
        <v>3.1649607654000003E-2</v>
      </c>
      <c r="AF353" s="8"/>
      <c r="AG353" s="8"/>
      <c r="AH353" s="9">
        <v>64.710999999999999</v>
      </c>
      <c r="AI353" s="9">
        <v>4.5596664929999997E-4</v>
      </c>
      <c r="AJ353" s="9">
        <v>1.8571833964999999E-2</v>
      </c>
    </row>
    <row r="354" spans="23:36" x14ac:dyDescent="0.25">
      <c r="W354" s="8"/>
      <c r="X354" s="8" t="s">
        <v>293</v>
      </c>
      <c r="Y354" s="8"/>
      <c r="Z354" s="8"/>
      <c r="AA354" s="8"/>
      <c r="AB354" s="8"/>
      <c r="AC354" s="9">
        <v>18.932626667000001</v>
      </c>
      <c r="AD354" s="9">
        <v>8.3145543553999994E-3</v>
      </c>
      <c r="AE354" s="9">
        <v>2.2556057936999999E-2</v>
      </c>
      <c r="AF354" s="8"/>
      <c r="AG354" s="8"/>
      <c r="AH354" s="9">
        <v>68.991733332999999</v>
      </c>
      <c r="AI354" s="9">
        <v>3.2569046377999998E-4</v>
      </c>
      <c r="AJ354" s="9">
        <v>8.2013632814000002E-3</v>
      </c>
    </row>
    <row r="355" spans="23:36" x14ac:dyDescent="0.25">
      <c r="W355" s="8"/>
      <c r="X355" s="8" t="s">
        <v>294</v>
      </c>
      <c r="Y355" s="8"/>
      <c r="Z355" s="8"/>
      <c r="AA355" s="8"/>
      <c r="AB355" s="8"/>
      <c r="AC355" s="9">
        <v>20.608319999999999</v>
      </c>
      <c r="AD355" s="9">
        <v>5.8279586602999998E-3</v>
      </c>
      <c r="AE355" s="9">
        <v>2.0313229366E-2</v>
      </c>
      <c r="AF355" s="8"/>
      <c r="AG355" s="8"/>
      <c r="AH355" s="9">
        <v>73.272466667000003</v>
      </c>
      <c r="AI355" s="9">
        <v>3.9082855653999998E-4</v>
      </c>
      <c r="AJ355" s="9">
        <v>1.4819092803999999E-2</v>
      </c>
    </row>
    <row r="356" spans="23:36" x14ac:dyDescent="0.25">
      <c r="W356" s="8"/>
      <c r="X356" s="8" t="s">
        <v>295</v>
      </c>
      <c r="Y356" s="8"/>
      <c r="Z356" s="8"/>
      <c r="AA356" s="8"/>
      <c r="AB356" s="8"/>
      <c r="AC356" s="9">
        <v>22.284013333000001</v>
      </c>
      <c r="AD356" s="9">
        <v>3.5744813117E-3</v>
      </c>
      <c r="AE356" s="9">
        <v>1.3265313076E-2</v>
      </c>
      <c r="AF356" s="8"/>
      <c r="AG356" s="8"/>
      <c r="AH356" s="9">
        <v>77.553200000000004</v>
      </c>
      <c r="AI356" s="9">
        <v>1.9541427826999999E-4</v>
      </c>
      <c r="AJ356" s="9">
        <v>7.8881001450000002E-3</v>
      </c>
    </row>
    <row r="357" spans="23:36" x14ac:dyDescent="0.25">
      <c r="W357" s="8"/>
      <c r="X357" s="8" t="s">
        <v>296</v>
      </c>
      <c r="Y357" s="8" t="s">
        <v>297</v>
      </c>
      <c r="Z357" s="8" t="s">
        <v>298</v>
      </c>
      <c r="AA357" s="8" t="s">
        <v>299</v>
      </c>
      <c r="AB357" s="8" t="s">
        <v>300</v>
      </c>
      <c r="AC357" s="9">
        <v>23.959706666999999</v>
      </c>
      <c r="AD357" s="9">
        <v>2.1757712332000001E-3</v>
      </c>
      <c r="AE357" s="9">
        <v>7.9972639706000007E-3</v>
      </c>
      <c r="AF357" s="8"/>
      <c r="AG357" s="8"/>
      <c r="AH357" s="9">
        <v>81.833933333000004</v>
      </c>
      <c r="AI357" s="9">
        <v>1.9541427826999999E-4</v>
      </c>
      <c r="AJ357" s="9">
        <v>1.0081454685E-2</v>
      </c>
    </row>
    <row r="358" spans="23:36" x14ac:dyDescent="0.25">
      <c r="W358" s="8" t="s">
        <v>296</v>
      </c>
      <c r="X358" s="9">
        <v>1</v>
      </c>
      <c r="Y358" s="9">
        <v>0.54960178421000005</v>
      </c>
      <c r="Z358" s="9">
        <v>0.91863145606999996</v>
      </c>
      <c r="AA358" s="9">
        <v>0.59418838441999999</v>
      </c>
      <c r="AB358" s="9">
        <v>-0.15749171244999999</v>
      </c>
      <c r="AC358" s="9">
        <v>25.635400000000001</v>
      </c>
      <c r="AD358" s="9">
        <v>2.2534773487000001E-3</v>
      </c>
      <c r="AE358" s="9">
        <v>8.9048727217999994E-3</v>
      </c>
      <c r="AF358" s="8"/>
      <c r="AG358" s="8"/>
      <c r="AH358" s="9">
        <v>86.114666666999995</v>
      </c>
      <c r="AI358" s="9">
        <v>2.6055237103000001E-4</v>
      </c>
      <c r="AJ358" s="9">
        <v>1.0679852813999999E-2</v>
      </c>
    </row>
    <row r="359" spans="23:36" x14ac:dyDescent="0.25">
      <c r="W359" s="8" t="s">
        <v>301</v>
      </c>
      <c r="X359" s="9">
        <v>0.54960178421000005</v>
      </c>
      <c r="Y359" s="9">
        <v>1</v>
      </c>
      <c r="Z359" s="9">
        <v>0.83497154002999996</v>
      </c>
      <c r="AA359" s="9">
        <v>0.78652683759999997</v>
      </c>
      <c r="AB359" s="9">
        <v>2.2327438243E-2</v>
      </c>
      <c r="AC359" s="9">
        <v>27.311093332999999</v>
      </c>
      <c r="AD359" s="9">
        <v>6.9935503923999995E-4</v>
      </c>
      <c r="AE359" s="9">
        <v>3.0835698539000002E-3</v>
      </c>
      <c r="AF359" s="8"/>
      <c r="AG359" s="8"/>
      <c r="AH359" s="9">
        <v>90.395399999999995</v>
      </c>
      <c r="AI359" s="9">
        <v>1.3027618550999999E-4</v>
      </c>
      <c r="AJ359" s="9">
        <v>6.4342055079E-3</v>
      </c>
    </row>
    <row r="360" spans="23:36" x14ac:dyDescent="0.25">
      <c r="W360" s="8" t="s">
        <v>302</v>
      </c>
      <c r="X360" s="9">
        <v>0.91863145606999996</v>
      </c>
      <c r="Y360" s="9">
        <v>0.83497154002999996</v>
      </c>
      <c r="Z360" s="9">
        <v>1</v>
      </c>
      <c r="AA360" s="9">
        <v>0.76337836716999996</v>
      </c>
      <c r="AB360" s="9">
        <v>-9.3179550673999995E-2</v>
      </c>
      <c r="AC360" s="9">
        <v>28.986786667000001</v>
      </c>
      <c r="AD360" s="9">
        <v>6.9935503923999995E-4</v>
      </c>
      <c r="AE360" s="9">
        <v>2.4813367359999999E-3</v>
      </c>
      <c r="AF360" s="8"/>
      <c r="AG360" s="8"/>
      <c r="AH360" s="9">
        <v>94.676133332999996</v>
      </c>
      <c r="AI360" s="9">
        <v>1.3027618550999999E-4</v>
      </c>
      <c r="AJ360" s="9">
        <v>2.9947366364999999E-3</v>
      </c>
    </row>
    <row r="361" spans="23:36" x14ac:dyDescent="0.25">
      <c r="W361" s="8" t="s">
        <v>303</v>
      </c>
      <c r="X361" s="9">
        <v>0.59418838441999999</v>
      </c>
      <c r="Y361" s="9">
        <v>0.78652683759999997</v>
      </c>
      <c r="Z361" s="9">
        <v>0.76337836716999996</v>
      </c>
      <c r="AA361" s="9">
        <v>1</v>
      </c>
      <c r="AB361" s="9">
        <v>-8.6742360184E-2</v>
      </c>
      <c r="AC361" s="9">
        <v>30.662479999999999</v>
      </c>
      <c r="AD361" s="9">
        <v>6.2164892376999998E-4</v>
      </c>
      <c r="AE361" s="9">
        <v>2.4268205839000001E-3</v>
      </c>
      <c r="AF361" s="8"/>
      <c r="AG361" s="8"/>
      <c r="AH361" s="9">
        <v>98.956866667</v>
      </c>
      <c r="AI361" s="9">
        <v>6.5138092756999996E-5</v>
      </c>
      <c r="AJ361" s="9">
        <v>3.5233407192000001E-3</v>
      </c>
    </row>
    <row r="362" spans="23:36" x14ac:dyDescent="0.25">
      <c r="W362" s="8" t="s">
        <v>304</v>
      </c>
      <c r="X362" s="9">
        <v>-0.15749171244999999</v>
      </c>
      <c r="Y362" s="9">
        <v>2.2327438243E-2</v>
      </c>
      <c r="Z362" s="9">
        <v>-9.3179550673999995E-2</v>
      </c>
      <c r="AA362" s="9">
        <v>-8.6742360184E-2</v>
      </c>
      <c r="AB362" s="9">
        <v>1</v>
      </c>
      <c r="AC362" s="9">
        <v>32.338173333</v>
      </c>
      <c r="AD362" s="9">
        <v>5.4394280830000002E-4</v>
      </c>
      <c r="AE362" s="9">
        <v>3.0754776125999999E-3</v>
      </c>
      <c r="AF362" s="8"/>
      <c r="AG362" s="8"/>
      <c r="AH362" s="9">
        <v>103.2376</v>
      </c>
      <c r="AI362" s="9">
        <v>6.5138092756999996E-5</v>
      </c>
      <c r="AJ362" s="9">
        <v>1.6812355824999999E-3</v>
      </c>
    </row>
    <row r="363" spans="23:36" x14ac:dyDescent="0.25">
      <c r="W363" s="8"/>
      <c r="X363" s="8"/>
      <c r="Y363" s="8"/>
      <c r="Z363" s="8"/>
      <c r="AA363" s="8"/>
      <c r="AB363" s="8"/>
      <c r="AC363" s="9">
        <v>34.013866667000002</v>
      </c>
      <c r="AD363" s="9">
        <v>4.6623669282999999E-4</v>
      </c>
      <c r="AE363" s="9">
        <v>2.5132797939000002E-3</v>
      </c>
      <c r="AF363" s="8"/>
      <c r="AG363" s="8"/>
      <c r="AH363" s="9">
        <v>111.79906667</v>
      </c>
      <c r="AI363" s="9">
        <v>1.3027618550999999E-4</v>
      </c>
      <c r="AJ363" s="9">
        <v>0</v>
      </c>
    </row>
    <row r="364" spans="23:36" x14ac:dyDescent="0.25">
      <c r="W364" s="8"/>
      <c r="X364" s="8" t="s">
        <v>305</v>
      </c>
      <c r="Y364" s="8"/>
      <c r="Z364" s="8"/>
      <c r="AA364" s="8"/>
      <c r="AB364" s="8"/>
      <c r="AC364" s="9">
        <v>35.68956</v>
      </c>
      <c r="AD364" s="9">
        <v>4.6623669282999999E-4</v>
      </c>
      <c r="AE364" s="9">
        <v>2.5098725344000002E-3</v>
      </c>
      <c r="AF364" s="8"/>
      <c r="AG364" s="8"/>
      <c r="AH364" s="9">
        <v>116.07980000000001</v>
      </c>
      <c r="AI364" s="9">
        <v>6.5138092756999996E-5</v>
      </c>
      <c r="AJ364" s="9">
        <v>8.6626904807999994E-3</v>
      </c>
    </row>
    <row r="365" spans="23:36" x14ac:dyDescent="0.25">
      <c r="W365" s="8"/>
      <c r="X365" s="8" t="s">
        <v>306</v>
      </c>
      <c r="Y365" s="8"/>
      <c r="Z365" s="8"/>
      <c r="AA365" s="8"/>
      <c r="AB365" s="8"/>
      <c r="AC365" s="9">
        <v>37.365253332999998</v>
      </c>
      <c r="AD365" s="9">
        <v>2.3311834641000001E-4</v>
      </c>
      <c r="AE365" s="9">
        <v>1.5792647815000001E-3</v>
      </c>
      <c r="AF365" s="8"/>
      <c r="AG365" s="8"/>
      <c r="AH365" s="9">
        <v>124.64126666999999</v>
      </c>
      <c r="AI365" s="9">
        <v>1.3027618550999999E-4</v>
      </c>
      <c r="AJ365" s="9">
        <v>4.1709379288E-3</v>
      </c>
    </row>
    <row r="366" spans="23:36" x14ac:dyDescent="0.25">
      <c r="W366" s="8"/>
      <c r="X366" s="8" t="s">
        <v>305</v>
      </c>
      <c r="Y366" s="8"/>
      <c r="Z366" s="8"/>
      <c r="AA366" s="8"/>
      <c r="AB366" s="8"/>
      <c r="AC366" s="9">
        <v>39.040946667</v>
      </c>
      <c r="AD366" s="9">
        <v>1.5541223093999999E-4</v>
      </c>
      <c r="AE366" s="9">
        <v>1.6227073402999999E-3</v>
      </c>
      <c r="AF366" s="8"/>
      <c r="AG366" s="8"/>
      <c r="AH366" s="9">
        <v>128.922</v>
      </c>
      <c r="AI366" s="9">
        <v>6.5138092756999996E-5</v>
      </c>
      <c r="AJ366" s="9">
        <v>0</v>
      </c>
    </row>
    <row r="367" spans="23:36" x14ac:dyDescent="0.25">
      <c r="W367" s="8"/>
      <c r="X367" s="8"/>
      <c r="Y367" s="8"/>
      <c r="Z367" s="8"/>
      <c r="AA367" s="8"/>
      <c r="AB367" s="8"/>
      <c r="AC367" s="9">
        <v>50.770800000000001</v>
      </c>
      <c r="AD367" s="9">
        <v>7.7706115470999994E-5</v>
      </c>
      <c r="AE367" s="9">
        <v>0</v>
      </c>
      <c r="AF367" s="8"/>
      <c r="AG367" s="8"/>
      <c r="AH367" s="8"/>
      <c r="AI367" s="8"/>
      <c r="AJ367" s="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opLeftCell="A102" zoomScaleNormal="100" workbookViewId="0">
      <selection activeCell="J108" sqref="J108"/>
    </sheetView>
  </sheetViews>
  <sheetFormatPr defaultRowHeight="15" x14ac:dyDescent="0.25"/>
  <sheetData>
    <row r="1" spans="7:18" x14ac:dyDescent="0.25">
      <c r="I1" t="s">
        <v>36</v>
      </c>
      <c r="L1" t="s">
        <v>84</v>
      </c>
      <c r="M1" t="s">
        <v>85</v>
      </c>
      <c r="O1" t="s">
        <v>36</v>
      </c>
      <c r="R1" t="s">
        <v>119</v>
      </c>
    </row>
    <row r="2" spans="7:18" x14ac:dyDescent="0.25">
      <c r="I2">
        <f>71838/480000</f>
        <v>0.1496625</v>
      </c>
      <c r="K2" t="s">
        <v>83</v>
      </c>
      <c r="O2">
        <f>(9938+8664+10692)/(256*256*3)</f>
        <v>0.14899698893229166</v>
      </c>
      <c r="R2" t="s">
        <v>120</v>
      </c>
    </row>
    <row r="3" spans="7:18" x14ac:dyDescent="0.25">
      <c r="K3" t="s">
        <v>35</v>
      </c>
      <c r="O3">
        <f>2816132/(256^3)</f>
        <v>0.16785454750061035</v>
      </c>
      <c r="R3" t="s">
        <v>121</v>
      </c>
    </row>
    <row r="4" spans="7:18" x14ac:dyDescent="0.25">
      <c r="I4">
        <f>25927/125000</f>
        <v>0.20741599999999999</v>
      </c>
      <c r="K4" t="s">
        <v>87</v>
      </c>
      <c r="L4">
        <v>231</v>
      </c>
      <c r="M4">
        <v>243</v>
      </c>
      <c r="O4">
        <f>N4/(256^3)</f>
        <v>0</v>
      </c>
      <c r="R4" t="s">
        <v>122</v>
      </c>
    </row>
    <row r="5" spans="7:18" x14ac:dyDescent="0.25">
      <c r="I5">
        <f>1479239/8000000</f>
        <v>0.184904875</v>
      </c>
      <c r="K5" t="s">
        <v>86</v>
      </c>
      <c r="L5">
        <f>(L4+M4)/2</f>
        <v>237</v>
      </c>
      <c r="M5">
        <f>L5+1</f>
        <v>238</v>
      </c>
      <c r="N5">
        <v>2705011</v>
      </c>
      <c r="O5" s="3">
        <f>N5/(256^3)</f>
        <v>0.16123121976852417</v>
      </c>
      <c r="P5">
        <f t="shared" ref="P5:P6" si="0">(O5-$O$2)/$O$2</f>
        <v>8.2110591119341908E-2</v>
      </c>
      <c r="R5" t="s">
        <v>3</v>
      </c>
    </row>
    <row r="6" spans="7:18" x14ac:dyDescent="0.25">
      <c r="G6">
        <v>250</v>
      </c>
      <c r="J6" s="4"/>
      <c r="K6" s="4"/>
      <c r="L6" s="4"/>
      <c r="M6" s="4"/>
      <c r="N6" s="4">
        <v>3000475</v>
      </c>
      <c r="O6" s="4">
        <f>N6/(256^3)</f>
        <v>0.17884224653244019</v>
      </c>
      <c r="P6">
        <f t="shared" si="0"/>
        <v>0.20030779020447881</v>
      </c>
      <c r="R6" t="s">
        <v>37</v>
      </c>
    </row>
    <row r="7" spans="7:18" x14ac:dyDescent="0.25">
      <c r="G7">
        <f>F7+1</f>
        <v>1</v>
      </c>
      <c r="H7">
        <v>2215256</v>
      </c>
      <c r="I7">
        <f>H7/(200^3)</f>
        <v>0.27690700000000001</v>
      </c>
      <c r="K7" s="3" t="s">
        <v>107</v>
      </c>
      <c r="L7" s="3"/>
      <c r="M7" s="3"/>
      <c r="N7" s="3"/>
      <c r="O7" s="3">
        <f>2784109/(256^3)</f>
        <v>0.16594582796096802</v>
      </c>
      <c r="P7">
        <f>(O7-$O$2)/$O$2</f>
        <v>0.1137528962842221</v>
      </c>
      <c r="R7" t="s">
        <v>38</v>
      </c>
    </row>
    <row r="8" spans="7:18" x14ac:dyDescent="0.25">
      <c r="J8" s="4"/>
      <c r="R8" t="s">
        <v>4</v>
      </c>
    </row>
    <row r="9" spans="7:18" x14ac:dyDescent="0.25">
      <c r="R9" t="s">
        <v>5</v>
      </c>
    </row>
    <row r="10" spans="7:18" x14ac:dyDescent="0.25">
      <c r="R10" t="s">
        <v>123</v>
      </c>
    </row>
    <row r="11" spans="7:18" x14ac:dyDescent="0.25">
      <c r="I11" t="s">
        <v>110</v>
      </c>
      <c r="R11" t="s">
        <v>124</v>
      </c>
    </row>
    <row r="12" spans="7:18" x14ac:dyDescent="0.25">
      <c r="R12" t="s">
        <v>125</v>
      </c>
    </row>
    <row r="14" spans="7:18" x14ac:dyDescent="0.25">
      <c r="R14" t="s">
        <v>10</v>
      </c>
    </row>
    <row r="15" spans="7:18" x14ac:dyDescent="0.25">
      <c r="R15" t="s">
        <v>126</v>
      </c>
    </row>
    <row r="16" spans="7:18" x14ac:dyDescent="0.25">
      <c r="R16" t="s">
        <v>127</v>
      </c>
    </row>
    <row r="17" spans="10:18" x14ac:dyDescent="0.25">
      <c r="R17" t="s">
        <v>128</v>
      </c>
    </row>
    <row r="19" spans="10:18" x14ac:dyDescent="0.25">
      <c r="R19" t="s">
        <v>14</v>
      </c>
    </row>
    <row r="20" spans="10:18" x14ac:dyDescent="0.25">
      <c r="R20" t="s">
        <v>129</v>
      </c>
    </row>
    <row r="21" spans="10:18" x14ac:dyDescent="0.25">
      <c r="R21" t="s">
        <v>130</v>
      </c>
    </row>
    <row r="22" spans="10:18" x14ac:dyDescent="0.25">
      <c r="R22" t="s">
        <v>131</v>
      </c>
    </row>
    <row r="24" spans="10:18" x14ac:dyDescent="0.25">
      <c r="R24" t="s">
        <v>132</v>
      </c>
    </row>
    <row r="25" spans="10:18" x14ac:dyDescent="0.25">
      <c r="R25" t="s">
        <v>133</v>
      </c>
    </row>
    <row r="26" spans="10:18" x14ac:dyDescent="0.25">
      <c r="R26" t="s">
        <v>134</v>
      </c>
    </row>
    <row r="27" spans="10:18" x14ac:dyDescent="0.25">
      <c r="R27" t="s">
        <v>135</v>
      </c>
    </row>
    <row r="28" spans="10:18" x14ac:dyDescent="0.25">
      <c r="J28">
        <v>1</v>
      </c>
      <c r="K28">
        <v>286057</v>
      </c>
      <c r="L28">
        <f>K28*1</f>
        <v>286057</v>
      </c>
      <c r="N28">
        <v>1507780</v>
      </c>
      <c r="O28">
        <f>N28/121</f>
        <v>12460.991735537191</v>
      </c>
    </row>
    <row r="29" spans="10:18" x14ac:dyDescent="0.25">
      <c r="J29">
        <v>2</v>
      </c>
      <c r="K29">
        <v>246690</v>
      </c>
      <c r="L29">
        <f t="shared" ref="L29:L33" si="1">K29*1</f>
        <v>246690</v>
      </c>
      <c r="N29">
        <v>992466</v>
      </c>
      <c r="O29">
        <f t="shared" ref="O29:O37" si="2">N29/121</f>
        <v>8202.1983471074382</v>
      </c>
      <c r="R29" t="s">
        <v>18</v>
      </c>
    </row>
    <row r="30" spans="10:18" x14ac:dyDescent="0.25">
      <c r="J30">
        <v>3</v>
      </c>
      <c r="K30">
        <v>242582</v>
      </c>
      <c r="L30">
        <f t="shared" si="1"/>
        <v>242582</v>
      </c>
      <c r="N30">
        <v>876049</v>
      </c>
      <c r="O30">
        <f t="shared" si="2"/>
        <v>7240.0743801652889</v>
      </c>
      <c r="R30" t="s">
        <v>19</v>
      </c>
    </row>
    <row r="31" spans="10:18" x14ac:dyDescent="0.25">
      <c r="J31">
        <v>4</v>
      </c>
      <c r="K31">
        <v>242017</v>
      </c>
      <c r="L31">
        <f t="shared" si="1"/>
        <v>242017</v>
      </c>
      <c r="N31">
        <v>854617</v>
      </c>
      <c r="O31">
        <f t="shared" si="2"/>
        <v>7062.9504132231405</v>
      </c>
      <c r="R31" t="s">
        <v>20</v>
      </c>
    </row>
    <row r="32" spans="10:18" x14ac:dyDescent="0.25">
      <c r="J32">
        <v>5</v>
      </c>
      <c r="K32">
        <v>242102</v>
      </c>
      <c r="L32">
        <f t="shared" si="1"/>
        <v>242102</v>
      </c>
      <c r="N32">
        <v>844720</v>
      </c>
      <c r="O32">
        <f t="shared" si="2"/>
        <v>6981.1570247933887</v>
      </c>
      <c r="R32" t="s">
        <v>136</v>
      </c>
    </row>
    <row r="33" spans="10:18" x14ac:dyDescent="0.25">
      <c r="J33">
        <v>6</v>
      </c>
      <c r="K33">
        <v>242322</v>
      </c>
      <c r="L33">
        <f t="shared" si="1"/>
        <v>242322</v>
      </c>
      <c r="N33">
        <v>837543</v>
      </c>
      <c r="O33">
        <f t="shared" si="2"/>
        <v>6921.8429752066113</v>
      </c>
      <c r="R33" t="s">
        <v>137</v>
      </c>
    </row>
    <row r="34" spans="10:18" x14ac:dyDescent="0.25">
      <c r="J34" s="3">
        <v>7</v>
      </c>
      <c r="K34">
        <v>112856</v>
      </c>
      <c r="L34">
        <f>K34*2</f>
        <v>225712</v>
      </c>
      <c r="N34">
        <v>833851</v>
      </c>
      <c r="O34">
        <f t="shared" si="2"/>
        <v>6891.3305785123966</v>
      </c>
      <c r="R34" t="s">
        <v>22</v>
      </c>
    </row>
    <row r="35" spans="10:18" x14ac:dyDescent="0.25">
      <c r="J35">
        <v>8</v>
      </c>
      <c r="K35">
        <v>60586</v>
      </c>
      <c r="L35">
        <f t="shared" ref="L35:L39" si="3">K35*2</f>
        <v>121172</v>
      </c>
      <c r="N35">
        <v>831053</v>
      </c>
      <c r="O35">
        <f t="shared" si="2"/>
        <v>6868.2066115702482</v>
      </c>
      <c r="R35" t="s">
        <v>138</v>
      </c>
    </row>
    <row r="36" spans="10:18" x14ac:dyDescent="0.25">
      <c r="J36">
        <v>9</v>
      </c>
      <c r="K36">
        <v>53627</v>
      </c>
      <c r="L36">
        <f t="shared" si="3"/>
        <v>107254</v>
      </c>
      <c r="N36">
        <v>829702</v>
      </c>
      <c r="O36">
        <f t="shared" si="2"/>
        <v>6857.0413223140495</v>
      </c>
      <c r="R36" t="s">
        <v>137</v>
      </c>
    </row>
    <row r="37" spans="10:18" x14ac:dyDescent="0.25">
      <c r="J37">
        <v>10</v>
      </c>
      <c r="K37">
        <v>52848</v>
      </c>
      <c r="L37">
        <f t="shared" si="3"/>
        <v>105696</v>
      </c>
      <c r="N37">
        <v>827438</v>
      </c>
      <c r="O37">
        <f t="shared" si="2"/>
        <v>6838.3305785123966</v>
      </c>
      <c r="R37" t="s">
        <v>23</v>
      </c>
    </row>
    <row r="38" spans="10:18" x14ac:dyDescent="0.25">
      <c r="J38">
        <v>11</v>
      </c>
      <c r="K38">
        <v>53118</v>
      </c>
      <c r="L38">
        <f t="shared" si="3"/>
        <v>106236</v>
      </c>
      <c r="N38" s="3">
        <v>513419</v>
      </c>
      <c r="O38">
        <f>N38/121</f>
        <v>4243.1322314049585</v>
      </c>
      <c r="R38" t="s">
        <v>139</v>
      </c>
    </row>
    <row r="39" spans="10:18" x14ac:dyDescent="0.25">
      <c r="J39">
        <v>12</v>
      </c>
      <c r="K39">
        <v>53712</v>
      </c>
      <c r="L39">
        <f t="shared" si="3"/>
        <v>107424</v>
      </c>
      <c r="N39" s="4">
        <v>401634</v>
      </c>
      <c r="O39">
        <f t="shared" ref="O39:O42" si="4">N39/121</f>
        <v>3319.2892561983472</v>
      </c>
      <c r="R39" t="s">
        <v>137</v>
      </c>
    </row>
    <row r="40" spans="10:18" x14ac:dyDescent="0.25">
      <c r="J40" s="3">
        <v>13</v>
      </c>
      <c r="K40">
        <v>24274</v>
      </c>
      <c r="L40">
        <f>K40*4</f>
        <v>97096</v>
      </c>
      <c r="N40">
        <v>400860</v>
      </c>
      <c r="O40">
        <f t="shared" si="4"/>
        <v>3312.8925619834713</v>
      </c>
      <c r="R40" t="s">
        <v>24</v>
      </c>
    </row>
    <row r="41" spans="10:18" x14ac:dyDescent="0.25">
      <c r="J41">
        <v>14</v>
      </c>
      <c r="K41">
        <v>9949</v>
      </c>
      <c r="L41">
        <f t="shared" ref="L41:L45" si="5">K41*4</f>
        <v>39796</v>
      </c>
      <c r="N41">
        <v>406445</v>
      </c>
      <c r="O41">
        <f t="shared" si="4"/>
        <v>3359.0495867768595</v>
      </c>
      <c r="R41" t="s">
        <v>140</v>
      </c>
    </row>
    <row r="42" spans="10:18" x14ac:dyDescent="0.25">
      <c r="J42">
        <v>15</v>
      </c>
      <c r="K42">
        <v>8267</v>
      </c>
      <c r="L42">
        <f t="shared" si="5"/>
        <v>33068</v>
      </c>
      <c r="N42">
        <v>412211</v>
      </c>
      <c r="O42">
        <f t="shared" si="4"/>
        <v>3406.7024793388427</v>
      </c>
      <c r="R42" t="s">
        <v>137</v>
      </c>
    </row>
    <row r="43" spans="10:18" x14ac:dyDescent="0.25">
      <c r="J43">
        <v>16</v>
      </c>
      <c r="K43">
        <v>7932</v>
      </c>
      <c r="L43">
        <f t="shared" si="5"/>
        <v>31728</v>
      </c>
      <c r="N43" s="3">
        <v>100193</v>
      </c>
      <c r="O43">
        <f>N43/81</f>
        <v>1236.9506172839506</v>
      </c>
      <c r="R43" t="s">
        <v>25</v>
      </c>
    </row>
    <row r="44" spans="10:18" x14ac:dyDescent="0.25">
      <c r="J44">
        <v>17</v>
      </c>
      <c r="K44">
        <v>7802</v>
      </c>
      <c r="L44">
        <f t="shared" si="5"/>
        <v>31208</v>
      </c>
      <c r="N44" s="4">
        <v>49706</v>
      </c>
      <c r="O44">
        <f t="shared" ref="O44:O48" si="6">N44/81</f>
        <v>613.65432098765427</v>
      </c>
      <c r="R44" t="s">
        <v>141</v>
      </c>
    </row>
    <row r="45" spans="10:18" x14ac:dyDescent="0.25">
      <c r="J45">
        <v>18</v>
      </c>
      <c r="K45">
        <v>7731</v>
      </c>
      <c r="L45">
        <f t="shared" si="5"/>
        <v>30924</v>
      </c>
      <c r="N45">
        <v>39320</v>
      </c>
      <c r="O45">
        <f t="shared" si="6"/>
        <v>485.4320987654321</v>
      </c>
      <c r="R45" t="s">
        <v>137</v>
      </c>
    </row>
    <row r="46" spans="10:18" x14ac:dyDescent="0.25">
      <c r="J46" s="3">
        <v>19</v>
      </c>
      <c r="N46">
        <v>39243</v>
      </c>
      <c r="O46">
        <f t="shared" si="6"/>
        <v>484.48148148148147</v>
      </c>
      <c r="R46" t="s">
        <v>26</v>
      </c>
    </row>
    <row r="47" spans="10:18" x14ac:dyDescent="0.25">
      <c r="J47">
        <v>20</v>
      </c>
      <c r="N47">
        <v>39504</v>
      </c>
      <c r="O47">
        <f t="shared" si="6"/>
        <v>487.7037037037037</v>
      </c>
      <c r="R47" t="s">
        <v>142</v>
      </c>
    </row>
    <row r="48" spans="10:18" x14ac:dyDescent="0.25">
      <c r="J48">
        <v>21</v>
      </c>
      <c r="N48">
        <v>39869</v>
      </c>
      <c r="O48">
        <f t="shared" si="6"/>
        <v>492.20987654320987</v>
      </c>
      <c r="R48" t="s">
        <v>137</v>
      </c>
    </row>
    <row r="49" spans="1:18" x14ac:dyDescent="0.25">
      <c r="J49">
        <v>22</v>
      </c>
      <c r="N49" s="3">
        <v>10033</v>
      </c>
      <c r="O49">
        <f>N49/81</f>
        <v>123.8641975308642</v>
      </c>
      <c r="R49" t="s">
        <v>39</v>
      </c>
    </row>
    <row r="50" spans="1:18" x14ac:dyDescent="0.25">
      <c r="J50">
        <v>23</v>
      </c>
      <c r="N50" s="4">
        <v>5799</v>
      </c>
      <c r="O50">
        <f t="shared" ref="O50:O54" si="7">N50/81</f>
        <v>71.592592592592595</v>
      </c>
      <c r="R50" t="s">
        <v>143</v>
      </c>
    </row>
    <row r="51" spans="1:18" x14ac:dyDescent="0.25">
      <c r="J51">
        <v>24</v>
      </c>
      <c r="N51" s="4">
        <v>4964</v>
      </c>
      <c r="O51">
        <f t="shared" si="7"/>
        <v>61.283950617283949</v>
      </c>
      <c r="R51" t="s">
        <v>137</v>
      </c>
    </row>
    <row r="52" spans="1:18" x14ac:dyDescent="0.25">
      <c r="J52" s="4">
        <v>25</v>
      </c>
      <c r="N52">
        <v>4703</v>
      </c>
      <c r="O52">
        <f t="shared" si="7"/>
        <v>58.061728395061728</v>
      </c>
      <c r="R52" t="s">
        <v>40</v>
      </c>
    </row>
    <row r="53" spans="1:18" x14ac:dyDescent="0.25">
      <c r="J53">
        <v>26</v>
      </c>
      <c r="N53">
        <v>4588</v>
      </c>
      <c r="O53">
        <f t="shared" si="7"/>
        <v>56.641975308641975</v>
      </c>
      <c r="R53" t="s">
        <v>144</v>
      </c>
    </row>
    <row r="54" spans="1:18" x14ac:dyDescent="0.25">
      <c r="J54">
        <v>27</v>
      </c>
      <c r="N54">
        <v>4524</v>
      </c>
      <c r="O54">
        <f t="shared" si="7"/>
        <v>55.851851851851855</v>
      </c>
      <c r="R54" t="s">
        <v>137</v>
      </c>
    </row>
    <row r="55" spans="1:18" x14ac:dyDescent="0.25">
      <c r="A55" t="s">
        <v>100</v>
      </c>
      <c r="F55" t="s">
        <v>185</v>
      </c>
      <c r="K55" t="s">
        <v>186</v>
      </c>
      <c r="R55" t="s">
        <v>41</v>
      </c>
    </row>
    <row r="56" spans="1:18" x14ac:dyDescent="0.25">
      <c r="A56" t="s">
        <v>92</v>
      </c>
      <c r="F56" t="s">
        <v>92</v>
      </c>
      <c r="K56" t="s">
        <v>92</v>
      </c>
      <c r="R56" t="s">
        <v>145</v>
      </c>
    </row>
    <row r="57" spans="1:18" x14ac:dyDescent="0.25">
      <c r="A57" t="s">
        <v>93</v>
      </c>
      <c r="F57" t="s">
        <v>93</v>
      </c>
      <c r="K57" t="s">
        <v>93</v>
      </c>
      <c r="R57" t="s">
        <v>137</v>
      </c>
    </row>
    <row r="58" spans="1:18" x14ac:dyDescent="0.25">
      <c r="A58" t="s">
        <v>94</v>
      </c>
      <c r="B58" t="s">
        <v>95</v>
      </c>
      <c r="C58" t="s">
        <v>96</v>
      </c>
      <c r="D58" t="s">
        <v>97</v>
      </c>
      <c r="F58" t="s">
        <v>94</v>
      </c>
      <c r="G58" t="s">
        <v>95</v>
      </c>
      <c r="H58" t="s">
        <v>96</v>
      </c>
      <c r="I58" t="s">
        <v>97</v>
      </c>
      <c r="J58" s="4"/>
      <c r="K58" t="s">
        <v>94</v>
      </c>
      <c r="L58" t="s">
        <v>95</v>
      </c>
      <c r="M58" t="s">
        <v>96</v>
      </c>
      <c r="N58" t="s">
        <v>97</v>
      </c>
      <c r="R58" t="s">
        <v>42</v>
      </c>
    </row>
    <row r="59" spans="1:18" x14ac:dyDescent="0.25">
      <c r="A59">
        <v>0</v>
      </c>
      <c r="B59">
        <v>0.16789999999999999</v>
      </c>
      <c r="C59">
        <v>0.16719999999999999</v>
      </c>
      <c r="D59">
        <v>0.82889999999999997</v>
      </c>
      <c r="F59">
        <v>0</v>
      </c>
      <c r="G59">
        <v>0.1661</v>
      </c>
      <c r="H59">
        <v>0.16539999999999999</v>
      </c>
      <c r="I59">
        <v>0.83069999999999999</v>
      </c>
      <c r="K59">
        <v>0</v>
      </c>
      <c r="L59">
        <v>0.16139999999999999</v>
      </c>
      <c r="M59">
        <v>0.1608</v>
      </c>
      <c r="N59">
        <v>0.83530000000000004</v>
      </c>
      <c r="R59" t="s">
        <v>146</v>
      </c>
    </row>
    <row r="60" spans="1:18" x14ac:dyDescent="0.25">
      <c r="A60">
        <v>1</v>
      </c>
      <c r="B60">
        <v>0.1401</v>
      </c>
      <c r="C60">
        <v>0.1396</v>
      </c>
      <c r="D60">
        <v>0.80159999999999998</v>
      </c>
      <c r="F60">
        <v>1</v>
      </c>
      <c r="G60">
        <v>0.1542</v>
      </c>
      <c r="H60">
        <v>0.15359999999999999</v>
      </c>
      <c r="I60">
        <v>0.81879999999999997</v>
      </c>
      <c r="K60">
        <v>1</v>
      </c>
      <c r="L60">
        <v>0.15</v>
      </c>
      <c r="M60">
        <v>0.14949999999999999</v>
      </c>
      <c r="N60">
        <v>0.82399999999999995</v>
      </c>
      <c r="R60" t="s">
        <v>137</v>
      </c>
    </row>
    <row r="61" spans="1:18" x14ac:dyDescent="0.25">
      <c r="A61">
        <v>2</v>
      </c>
      <c r="B61">
        <v>0.11899999999999999</v>
      </c>
      <c r="C61">
        <v>0.11609999999999999</v>
      </c>
      <c r="D61">
        <v>0.7732</v>
      </c>
      <c r="F61">
        <v>2</v>
      </c>
      <c r="G61">
        <v>0.14580000000000001</v>
      </c>
      <c r="H61">
        <v>0.14319999999999999</v>
      </c>
      <c r="I61">
        <v>0.80510000000000004</v>
      </c>
      <c r="K61">
        <v>2</v>
      </c>
      <c r="L61">
        <v>0.14169999999999999</v>
      </c>
      <c r="M61">
        <v>0.1394</v>
      </c>
      <c r="N61">
        <v>0.8105</v>
      </c>
      <c r="R61" t="s">
        <v>43</v>
      </c>
    </row>
    <row r="62" spans="1:18" x14ac:dyDescent="0.25">
      <c r="A62">
        <v>3</v>
      </c>
      <c r="B62">
        <v>0.104</v>
      </c>
      <c r="C62">
        <v>9.7519999999999996E-2</v>
      </c>
      <c r="D62">
        <v>0.74709999999999999</v>
      </c>
      <c r="F62">
        <v>3</v>
      </c>
      <c r="G62">
        <v>0.13819999999999999</v>
      </c>
      <c r="H62">
        <v>0.13400000000000001</v>
      </c>
      <c r="I62">
        <v>0.79210000000000003</v>
      </c>
      <c r="K62">
        <v>3</v>
      </c>
      <c r="L62">
        <v>0.13400000000000001</v>
      </c>
      <c r="M62">
        <v>0.1303</v>
      </c>
      <c r="N62">
        <v>0.79749999999999999</v>
      </c>
      <c r="R62" t="s">
        <v>147</v>
      </c>
    </row>
    <row r="63" spans="1:18" x14ac:dyDescent="0.25">
      <c r="A63">
        <v>4</v>
      </c>
      <c r="B63">
        <v>9.2999999999999999E-2</v>
      </c>
      <c r="C63">
        <v>8.2570000000000005E-2</v>
      </c>
      <c r="D63">
        <v>0.72289999999999999</v>
      </c>
      <c r="F63">
        <v>4</v>
      </c>
      <c r="G63">
        <v>0.13100000000000001</v>
      </c>
      <c r="H63">
        <v>0.12559999999999999</v>
      </c>
      <c r="I63">
        <v>0.77949999999999997</v>
      </c>
      <c r="K63">
        <v>4</v>
      </c>
      <c r="L63">
        <v>0.1268</v>
      </c>
      <c r="M63">
        <v>0.12189999999999999</v>
      </c>
      <c r="N63">
        <v>0.78500000000000003</v>
      </c>
      <c r="R63" t="s">
        <v>137</v>
      </c>
    </row>
    <row r="64" spans="1:18" x14ac:dyDescent="0.25">
      <c r="A64">
        <v>5</v>
      </c>
      <c r="B64">
        <v>8.4690000000000001E-2</v>
      </c>
      <c r="C64">
        <v>7.0400000000000004E-2</v>
      </c>
      <c r="D64">
        <v>0.70030000000000003</v>
      </c>
      <c r="F64">
        <v>5</v>
      </c>
      <c r="G64">
        <v>0.1246</v>
      </c>
      <c r="H64">
        <v>0.11799999999999999</v>
      </c>
      <c r="I64">
        <v>0.76729999999999998</v>
      </c>
      <c r="K64">
        <v>5</v>
      </c>
      <c r="L64">
        <v>0.1202</v>
      </c>
      <c r="M64">
        <v>0.1143</v>
      </c>
      <c r="N64">
        <v>0.77270000000000005</v>
      </c>
    </row>
    <row r="65" spans="1:18" x14ac:dyDescent="0.25">
      <c r="A65">
        <v>6</v>
      </c>
      <c r="B65">
        <v>7.8270000000000006E-2</v>
      </c>
      <c r="C65">
        <v>6.0400000000000002E-2</v>
      </c>
      <c r="D65">
        <v>0.67900000000000005</v>
      </c>
      <c r="F65">
        <v>6</v>
      </c>
      <c r="G65">
        <v>0.11890000000000001</v>
      </c>
      <c r="H65">
        <v>0.1111</v>
      </c>
      <c r="I65">
        <v>0.75529999999999997</v>
      </c>
      <c r="K65">
        <v>6</v>
      </c>
      <c r="L65">
        <v>0.1144</v>
      </c>
      <c r="M65">
        <v>0.10730000000000001</v>
      </c>
      <c r="N65">
        <v>0.76070000000000004</v>
      </c>
      <c r="R65" t="s">
        <v>27</v>
      </c>
    </row>
    <row r="66" spans="1:18" x14ac:dyDescent="0.25">
      <c r="A66">
        <v>7</v>
      </c>
      <c r="B66">
        <v>7.3200000000000001E-2</v>
      </c>
      <c r="C66">
        <v>5.2080000000000001E-2</v>
      </c>
      <c r="D66">
        <v>0.65890000000000004</v>
      </c>
      <c r="F66">
        <v>7</v>
      </c>
      <c r="G66">
        <v>0.114</v>
      </c>
      <c r="H66">
        <v>0.1048</v>
      </c>
      <c r="I66">
        <v>0.74380000000000002</v>
      </c>
      <c r="K66">
        <v>7</v>
      </c>
      <c r="L66">
        <v>0.10929999999999999</v>
      </c>
      <c r="M66">
        <v>0.1009</v>
      </c>
      <c r="N66">
        <v>0.749</v>
      </c>
      <c r="R66" t="s">
        <v>28</v>
      </c>
    </row>
    <row r="67" spans="1:18" x14ac:dyDescent="0.25">
      <c r="A67">
        <v>8</v>
      </c>
      <c r="B67">
        <v>6.9089999999999999E-2</v>
      </c>
      <c r="C67">
        <v>4.5089999999999998E-2</v>
      </c>
      <c r="D67">
        <v>0.63990000000000002</v>
      </c>
      <c r="F67">
        <v>8</v>
      </c>
      <c r="G67">
        <v>0.1099</v>
      </c>
      <c r="H67">
        <v>9.9099999999999994E-2</v>
      </c>
      <c r="I67">
        <v>0.73260000000000003</v>
      </c>
      <c r="K67">
        <v>8</v>
      </c>
      <c r="L67">
        <v>0.10489999999999999</v>
      </c>
      <c r="M67">
        <v>9.511E-2</v>
      </c>
      <c r="N67">
        <v>0.73760000000000003</v>
      </c>
      <c r="R67" t="s">
        <v>20</v>
      </c>
    </row>
    <row r="68" spans="1:18" x14ac:dyDescent="0.25">
      <c r="A68">
        <v>9</v>
      </c>
      <c r="B68">
        <v>6.5680000000000002E-2</v>
      </c>
      <c r="C68">
        <v>3.9190000000000003E-2</v>
      </c>
      <c r="D68">
        <v>0.62170000000000003</v>
      </c>
      <c r="F68">
        <v>9</v>
      </c>
      <c r="G68">
        <v>0.10630000000000001</v>
      </c>
      <c r="H68">
        <v>9.3869999999999995E-2</v>
      </c>
      <c r="I68">
        <v>0.72189999999999999</v>
      </c>
      <c r="K68">
        <v>9</v>
      </c>
      <c r="L68">
        <v>0.1011</v>
      </c>
      <c r="M68">
        <v>8.974E-2</v>
      </c>
      <c r="N68">
        <v>0.72660000000000002</v>
      </c>
      <c r="R68" t="s">
        <v>148</v>
      </c>
    </row>
    <row r="69" spans="1:18" x14ac:dyDescent="0.25">
      <c r="A69">
        <v>10</v>
      </c>
      <c r="B69">
        <v>6.2740000000000004E-2</v>
      </c>
      <c r="C69">
        <v>3.4189999999999998E-2</v>
      </c>
      <c r="D69">
        <v>0.60429999999999995</v>
      </c>
      <c r="F69">
        <v>10</v>
      </c>
      <c r="G69">
        <v>0.10340000000000001</v>
      </c>
      <c r="H69">
        <v>8.9029999999999998E-2</v>
      </c>
      <c r="I69">
        <v>0.71150000000000002</v>
      </c>
      <c r="K69">
        <v>10</v>
      </c>
      <c r="L69">
        <v>9.7799999999999998E-2</v>
      </c>
      <c r="M69">
        <v>8.4739999999999996E-2</v>
      </c>
      <c r="N69">
        <v>0.71589999999999998</v>
      </c>
      <c r="R69" t="s">
        <v>149</v>
      </c>
    </row>
    <row r="70" spans="1:18" x14ac:dyDescent="0.25">
      <c r="A70">
        <v>11</v>
      </c>
      <c r="B70">
        <v>6.0199999999999997E-2</v>
      </c>
      <c r="C70">
        <v>2.9940000000000001E-2</v>
      </c>
      <c r="D70">
        <v>0.58760000000000001</v>
      </c>
      <c r="F70">
        <v>11</v>
      </c>
      <c r="G70">
        <v>0.1008</v>
      </c>
      <c r="H70">
        <v>8.4540000000000004E-2</v>
      </c>
      <c r="I70">
        <v>0.7016</v>
      </c>
      <c r="K70">
        <v>11</v>
      </c>
      <c r="L70">
        <v>9.4839999999999994E-2</v>
      </c>
      <c r="M70">
        <v>8.0049999999999996E-2</v>
      </c>
      <c r="N70">
        <v>0.70550000000000002</v>
      </c>
      <c r="R70" t="s">
        <v>22</v>
      </c>
    </row>
    <row r="71" spans="1:18" x14ac:dyDescent="0.25">
      <c r="A71">
        <v>12</v>
      </c>
      <c r="B71">
        <v>5.799E-2</v>
      </c>
      <c r="C71">
        <v>2.632E-2</v>
      </c>
      <c r="D71">
        <v>0.57150000000000001</v>
      </c>
      <c r="F71">
        <v>12</v>
      </c>
      <c r="G71">
        <v>9.8629999999999995E-2</v>
      </c>
      <c r="H71">
        <v>8.0329999999999999E-2</v>
      </c>
      <c r="I71">
        <v>0.69199999999999995</v>
      </c>
      <c r="K71">
        <v>12</v>
      </c>
      <c r="L71">
        <v>9.214E-2</v>
      </c>
      <c r="M71">
        <v>7.5639999999999999E-2</v>
      </c>
      <c r="N71">
        <v>0.69540000000000002</v>
      </c>
      <c r="R71" t="s">
        <v>150</v>
      </c>
    </row>
    <row r="72" spans="1:18" x14ac:dyDescent="0.25">
      <c r="A72">
        <v>13</v>
      </c>
      <c r="B72">
        <v>5.604E-2</v>
      </c>
      <c r="C72">
        <v>2.3210000000000001E-2</v>
      </c>
      <c r="D72">
        <v>0.55600000000000005</v>
      </c>
      <c r="F72">
        <v>13</v>
      </c>
      <c r="G72">
        <v>9.6680000000000002E-2</v>
      </c>
      <c r="H72">
        <v>7.6369999999999993E-2</v>
      </c>
      <c r="I72">
        <v>0.68279999999999996</v>
      </c>
      <c r="K72">
        <v>13</v>
      </c>
      <c r="L72">
        <v>8.9639999999999997E-2</v>
      </c>
      <c r="M72">
        <v>7.1489999999999998E-2</v>
      </c>
      <c r="N72">
        <v>0.6855</v>
      </c>
      <c r="R72" t="s">
        <v>149</v>
      </c>
    </row>
    <row r="73" spans="1:18" x14ac:dyDescent="0.25">
      <c r="A73">
        <v>14</v>
      </c>
      <c r="B73">
        <v>5.4330000000000003E-2</v>
      </c>
      <c r="C73">
        <v>2.0539999999999999E-2</v>
      </c>
      <c r="D73">
        <v>0.54110000000000003</v>
      </c>
      <c r="F73">
        <v>14</v>
      </c>
      <c r="G73">
        <v>9.4890000000000002E-2</v>
      </c>
      <c r="H73">
        <v>7.2650000000000006E-2</v>
      </c>
      <c r="I73">
        <v>0.67379999999999995</v>
      </c>
      <c r="K73">
        <v>14</v>
      </c>
      <c r="L73">
        <v>8.7290000000000006E-2</v>
      </c>
      <c r="M73">
        <v>6.7570000000000005E-2</v>
      </c>
      <c r="N73">
        <v>0.67589999999999995</v>
      </c>
      <c r="R73" t="s">
        <v>23</v>
      </c>
    </row>
    <row r="74" spans="1:18" x14ac:dyDescent="0.25">
      <c r="A74">
        <v>15</v>
      </c>
      <c r="B74">
        <v>5.2789999999999997E-2</v>
      </c>
      <c r="C74">
        <v>1.822E-2</v>
      </c>
      <c r="D74">
        <v>0.52659999999999996</v>
      </c>
      <c r="F74">
        <v>15</v>
      </c>
      <c r="G74">
        <v>9.3229999999999993E-2</v>
      </c>
      <c r="H74">
        <v>6.9139999999999993E-2</v>
      </c>
      <c r="I74">
        <v>0.66500000000000004</v>
      </c>
      <c r="K74">
        <v>15</v>
      </c>
      <c r="L74">
        <v>8.5099999999999995E-2</v>
      </c>
      <c r="M74">
        <v>6.3880000000000006E-2</v>
      </c>
      <c r="N74">
        <v>0.66649999999999998</v>
      </c>
      <c r="R74" t="s">
        <v>151</v>
      </c>
    </row>
    <row r="75" spans="1:18" x14ac:dyDescent="0.25">
      <c r="A75">
        <v>16</v>
      </c>
      <c r="B75">
        <v>5.1389999999999998E-2</v>
      </c>
      <c r="C75">
        <v>1.618E-2</v>
      </c>
      <c r="D75">
        <v>0.51270000000000004</v>
      </c>
      <c r="F75">
        <v>16</v>
      </c>
      <c r="G75">
        <v>9.1689999999999994E-2</v>
      </c>
      <c r="H75">
        <v>6.5839999999999996E-2</v>
      </c>
      <c r="I75">
        <v>0.65639999999999998</v>
      </c>
      <c r="K75">
        <v>16</v>
      </c>
      <c r="L75">
        <v>8.3059999999999995E-2</v>
      </c>
      <c r="M75">
        <v>6.0409999999999998E-2</v>
      </c>
      <c r="N75">
        <v>0.65720000000000001</v>
      </c>
      <c r="R75" t="s">
        <v>149</v>
      </c>
    </row>
    <row r="76" spans="1:18" x14ac:dyDescent="0.25">
      <c r="A76">
        <v>17</v>
      </c>
      <c r="B76">
        <v>5.0110000000000002E-2</v>
      </c>
      <c r="C76">
        <v>1.439E-2</v>
      </c>
      <c r="D76">
        <v>0.49909999999999999</v>
      </c>
      <c r="F76">
        <v>17</v>
      </c>
      <c r="G76">
        <v>9.0260000000000007E-2</v>
      </c>
      <c r="H76">
        <v>6.2740000000000004E-2</v>
      </c>
      <c r="I76">
        <v>0.64810000000000001</v>
      </c>
      <c r="K76">
        <v>17</v>
      </c>
      <c r="L76">
        <v>8.1199999999999994E-2</v>
      </c>
      <c r="M76">
        <v>5.7169999999999999E-2</v>
      </c>
      <c r="N76">
        <v>0.6482</v>
      </c>
      <c r="R76" t="s">
        <v>24</v>
      </c>
    </row>
    <row r="77" spans="1:18" x14ac:dyDescent="0.25">
      <c r="A77">
        <v>18</v>
      </c>
      <c r="B77">
        <v>4.897E-2</v>
      </c>
      <c r="C77">
        <v>1.281E-2</v>
      </c>
      <c r="D77">
        <v>0.48599999999999999</v>
      </c>
      <c r="F77">
        <v>18</v>
      </c>
      <c r="G77">
        <v>8.8940000000000005E-2</v>
      </c>
      <c r="H77">
        <v>5.9819999999999998E-2</v>
      </c>
      <c r="I77">
        <v>0.63990000000000002</v>
      </c>
      <c r="K77">
        <v>18</v>
      </c>
      <c r="L77">
        <v>7.9500000000000001E-2</v>
      </c>
      <c r="M77">
        <v>5.4140000000000001E-2</v>
      </c>
      <c r="N77">
        <v>0.63929999999999998</v>
      </c>
      <c r="R77" t="s">
        <v>152</v>
      </c>
    </row>
    <row r="78" spans="1:18" x14ac:dyDescent="0.25">
      <c r="A78">
        <v>19</v>
      </c>
      <c r="B78">
        <v>4.7899999999999998E-2</v>
      </c>
      <c r="C78">
        <v>1.141E-2</v>
      </c>
      <c r="D78">
        <v>0.4733</v>
      </c>
      <c r="F78">
        <v>19</v>
      </c>
      <c r="G78">
        <v>8.7709999999999996E-2</v>
      </c>
      <c r="H78">
        <v>5.706E-2</v>
      </c>
      <c r="I78">
        <v>0.63190000000000002</v>
      </c>
      <c r="K78">
        <v>19</v>
      </c>
      <c r="L78">
        <v>7.7969999999999998E-2</v>
      </c>
      <c r="M78">
        <v>5.1310000000000001E-2</v>
      </c>
      <c r="N78">
        <v>0.63060000000000005</v>
      </c>
      <c r="R78" t="s">
        <v>149</v>
      </c>
    </row>
    <row r="79" spans="1:18" x14ac:dyDescent="0.25">
      <c r="A79">
        <v>20</v>
      </c>
      <c r="B79">
        <v>4.6940000000000003E-2</v>
      </c>
      <c r="C79">
        <v>1.018E-2</v>
      </c>
      <c r="D79">
        <v>0.46089999999999998</v>
      </c>
      <c r="F79">
        <v>20</v>
      </c>
      <c r="G79">
        <v>8.6569999999999994E-2</v>
      </c>
      <c r="H79">
        <v>5.4460000000000001E-2</v>
      </c>
      <c r="I79">
        <v>0.62409999999999999</v>
      </c>
      <c r="K79">
        <v>20</v>
      </c>
      <c r="L79">
        <v>7.6579999999999995E-2</v>
      </c>
      <c r="M79">
        <v>4.8649999999999999E-2</v>
      </c>
      <c r="N79">
        <v>0.62209999999999999</v>
      </c>
      <c r="R79" t="s">
        <v>25</v>
      </c>
    </row>
    <row r="80" spans="1:18" x14ac:dyDescent="0.25">
      <c r="A80">
        <v>21</v>
      </c>
      <c r="B80">
        <v>4.607E-2</v>
      </c>
      <c r="C80">
        <v>9.0889999999999999E-3</v>
      </c>
      <c r="D80">
        <v>0.44890000000000002</v>
      </c>
      <c r="F80">
        <v>21</v>
      </c>
      <c r="G80">
        <v>8.5519999999999999E-2</v>
      </c>
      <c r="H80">
        <v>5.1999999999999998E-2</v>
      </c>
      <c r="I80">
        <v>0.61639999999999995</v>
      </c>
      <c r="K80">
        <v>21</v>
      </c>
      <c r="L80">
        <v>7.5340000000000004E-2</v>
      </c>
      <c r="M80">
        <v>4.616E-2</v>
      </c>
      <c r="N80">
        <v>0.61370000000000002</v>
      </c>
      <c r="R80" t="s">
        <v>153</v>
      </c>
    </row>
    <row r="81" spans="1:18" x14ac:dyDescent="0.25">
      <c r="A81">
        <v>22</v>
      </c>
      <c r="B81">
        <v>4.5280000000000001E-2</v>
      </c>
      <c r="C81">
        <v>8.1220000000000007E-3</v>
      </c>
      <c r="D81">
        <v>0.43730000000000002</v>
      </c>
      <c r="F81">
        <v>22</v>
      </c>
      <c r="G81">
        <v>8.4540000000000004E-2</v>
      </c>
      <c r="H81">
        <v>4.9680000000000002E-2</v>
      </c>
      <c r="I81">
        <v>0.6089</v>
      </c>
      <c r="K81">
        <v>22</v>
      </c>
      <c r="L81">
        <v>7.4200000000000002E-2</v>
      </c>
      <c r="M81">
        <v>4.3830000000000001E-2</v>
      </c>
      <c r="N81">
        <v>0.60550000000000004</v>
      </c>
      <c r="R81" t="s">
        <v>149</v>
      </c>
    </row>
    <row r="82" spans="1:18" x14ac:dyDescent="0.25">
      <c r="A82">
        <v>23</v>
      </c>
      <c r="B82">
        <v>4.4569999999999999E-2</v>
      </c>
      <c r="C82">
        <v>7.2630000000000004E-3</v>
      </c>
      <c r="D82">
        <v>0.42599999999999999</v>
      </c>
      <c r="F82">
        <v>23</v>
      </c>
      <c r="G82">
        <v>8.3580000000000002E-2</v>
      </c>
      <c r="H82">
        <v>4.7480000000000001E-2</v>
      </c>
      <c r="I82">
        <v>0.60150000000000003</v>
      </c>
      <c r="K82">
        <v>23</v>
      </c>
      <c r="L82">
        <v>7.3160000000000003E-2</v>
      </c>
      <c r="M82">
        <v>4.1640000000000003E-2</v>
      </c>
      <c r="N82">
        <v>0.59740000000000004</v>
      </c>
    </row>
    <row r="83" spans="1:18" x14ac:dyDescent="0.25">
      <c r="A83">
        <v>24</v>
      </c>
      <c r="B83">
        <v>4.3889999999999998E-2</v>
      </c>
      <c r="C83">
        <v>6.4999999999999997E-3</v>
      </c>
      <c r="D83">
        <v>0.41510000000000002</v>
      </c>
      <c r="F83">
        <v>24</v>
      </c>
      <c r="G83">
        <v>8.2640000000000005E-2</v>
      </c>
      <c r="H83">
        <v>4.5379999999999997E-2</v>
      </c>
      <c r="I83">
        <v>0.59419999999999995</v>
      </c>
      <c r="K83">
        <v>24</v>
      </c>
      <c r="L83">
        <v>7.2169999999999998E-2</v>
      </c>
      <c r="M83">
        <v>3.9579999999999997E-2</v>
      </c>
      <c r="N83">
        <v>0.58940000000000003</v>
      </c>
      <c r="R83" t="s">
        <v>32</v>
      </c>
    </row>
    <row r="84" spans="1:18" x14ac:dyDescent="0.25">
      <c r="A84">
        <v>25</v>
      </c>
      <c r="B84">
        <v>4.326E-2</v>
      </c>
      <c r="C84">
        <v>5.8240000000000002E-3</v>
      </c>
      <c r="D84">
        <v>0.40439999999999998</v>
      </c>
      <c r="F84">
        <v>25</v>
      </c>
      <c r="G84">
        <v>8.1689999999999999E-2</v>
      </c>
      <c r="H84">
        <v>4.3389999999999998E-2</v>
      </c>
      <c r="I84">
        <v>0.58709999999999996</v>
      </c>
      <c r="K84">
        <v>25</v>
      </c>
      <c r="L84">
        <v>7.1199999999999999E-2</v>
      </c>
      <c r="M84">
        <v>3.764E-2</v>
      </c>
      <c r="N84">
        <v>0.58160000000000001</v>
      </c>
      <c r="R84" t="s">
        <v>33</v>
      </c>
    </row>
    <row r="85" spans="1:18" x14ac:dyDescent="0.25">
      <c r="A85">
        <v>26</v>
      </c>
      <c r="B85">
        <v>4.2599999999999999E-2</v>
      </c>
      <c r="C85">
        <v>5.2180000000000004E-3</v>
      </c>
      <c r="D85">
        <v>0.39410000000000001</v>
      </c>
      <c r="F85">
        <v>26</v>
      </c>
      <c r="G85">
        <v>8.0759999999999998E-2</v>
      </c>
      <c r="H85">
        <v>4.1489999999999999E-2</v>
      </c>
      <c r="I85">
        <v>0.58009999999999995</v>
      </c>
      <c r="K85">
        <v>26</v>
      </c>
      <c r="L85">
        <v>7.0230000000000001E-2</v>
      </c>
      <c r="M85">
        <v>3.5790000000000002E-2</v>
      </c>
      <c r="N85">
        <v>0.57379999999999998</v>
      </c>
      <c r="R85" t="s">
        <v>20</v>
      </c>
    </row>
    <row r="86" spans="1:18" x14ac:dyDescent="0.25">
      <c r="A86">
        <v>27</v>
      </c>
      <c r="B86">
        <v>4.197E-2</v>
      </c>
      <c r="C86">
        <v>4.6680000000000003E-3</v>
      </c>
      <c r="D86">
        <v>0.38400000000000001</v>
      </c>
      <c r="F86">
        <v>27</v>
      </c>
      <c r="G86">
        <v>7.9799999999999996E-2</v>
      </c>
      <c r="H86">
        <v>3.9690000000000003E-2</v>
      </c>
      <c r="I86">
        <v>0.57320000000000004</v>
      </c>
      <c r="K86">
        <v>27</v>
      </c>
      <c r="L86">
        <v>6.923E-2</v>
      </c>
      <c r="M86">
        <v>3.4029999999999998E-2</v>
      </c>
      <c r="N86">
        <v>0.56620000000000004</v>
      </c>
      <c r="R86" t="s">
        <v>154</v>
      </c>
    </row>
    <row r="87" spans="1:18" x14ac:dyDescent="0.25">
      <c r="A87">
        <v>28</v>
      </c>
      <c r="B87">
        <v>4.1360000000000001E-2</v>
      </c>
      <c r="C87">
        <v>4.1729999999999996E-3</v>
      </c>
      <c r="D87">
        <v>0.37419999999999998</v>
      </c>
      <c r="F87">
        <v>28</v>
      </c>
      <c r="G87">
        <v>7.8810000000000005E-2</v>
      </c>
      <c r="H87">
        <v>3.7969999999999997E-2</v>
      </c>
      <c r="I87">
        <v>0.56640000000000001</v>
      </c>
      <c r="K87">
        <v>28</v>
      </c>
      <c r="L87">
        <v>6.8180000000000004E-2</v>
      </c>
      <c r="M87">
        <v>3.236E-2</v>
      </c>
      <c r="N87">
        <v>0.55869999999999997</v>
      </c>
      <c r="R87" t="s">
        <v>155</v>
      </c>
    </row>
    <row r="88" spans="1:18" x14ac:dyDescent="0.25">
      <c r="A88">
        <v>29</v>
      </c>
      <c r="B88">
        <v>4.0779999999999997E-2</v>
      </c>
      <c r="C88">
        <v>3.7290000000000001E-3</v>
      </c>
      <c r="D88">
        <v>0.36470000000000002</v>
      </c>
      <c r="F88">
        <v>29</v>
      </c>
      <c r="G88">
        <v>7.7780000000000002E-2</v>
      </c>
      <c r="H88">
        <v>3.6330000000000001E-2</v>
      </c>
      <c r="I88">
        <v>0.55969999999999998</v>
      </c>
      <c r="K88">
        <v>29</v>
      </c>
      <c r="L88">
        <v>6.7070000000000005E-2</v>
      </c>
      <c r="M88">
        <v>3.075E-2</v>
      </c>
      <c r="N88">
        <v>0.5514</v>
      </c>
      <c r="R88" t="s">
        <v>22</v>
      </c>
    </row>
    <row r="89" spans="1:18" x14ac:dyDescent="0.25">
      <c r="A89">
        <v>30</v>
      </c>
      <c r="B89">
        <v>4.0259999999999997E-2</v>
      </c>
      <c r="C89">
        <v>3.3340000000000002E-3</v>
      </c>
      <c r="D89">
        <v>0.35539999999999999</v>
      </c>
      <c r="F89">
        <v>30</v>
      </c>
      <c r="G89">
        <v>7.6730000000000007E-2</v>
      </c>
      <c r="H89">
        <v>3.4750000000000003E-2</v>
      </c>
      <c r="I89">
        <v>0.55300000000000005</v>
      </c>
      <c r="K89">
        <v>30</v>
      </c>
      <c r="L89">
        <v>6.5920000000000006E-2</v>
      </c>
      <c r="M89">
        <v>2.9219999999999999E-2</v>
      </c>
      <c r="N89">
        <v>0.54410000000000003</v>
      </c>
      <c r="R89" t="s">
        <v>156</v>
      </c>
    </row>
    <row r="90" spans="1:18" x14ac:dyDescent="0.25">
      <c r="A90">
        <v>31</v>
      </c>
      <c r="B90">
        <v>3.9829999999999997E-2</v>
      </c>
      <c r="C90">
        <v>2.9849999999999998E-3</v>
      </c>
      <c r="D90">
        <v>0.34649999999999997</v>
      </c>
      <c r="F90">
        <v>31</v>
      </c>
      <c r="G90">
        <v>7.5660000000000005E-2</v>
      </c>
      <c r="H90">
        <v>3.3230000000000003E-2</v>
      </c>
      <c r="I90">
        <v>0.54649999999999999</v>
      </c>
      <c r="K90">
        <v>31</v>
      </c>
      <c r="L90">
        <v>6.4710000000000004E-2</v>
      </c>
      <c r="M90">
        <v>2.777E-2</v>
      </c>
      <c r="N90">
        <v>0.53690000000000004</v>
      </c>
      <c r="R90" t="s">
        <v>157</v>
      </c>
    </row>
    <row r="91" spans="1:18" x14ac:dyDescent="0.25">
      <c r="A91">
        <v>32</v>
      </c>
      <c r="B91">
        <v>3.952E-2</v>
      </c>
      <c r="C91">
        <v>2.6719999999999999E-3</v>
      </c>
      <c r="D91">
        <v>0.3377</v>
      </c>
      <c r="F91">
        <v>32</v>
      </c>
      <c r="G91">
        <v>7.4569999999999997E-2</v>
      </c>
      <c r="H91">
        <v>3.177E-2</v>
      </c>
      <c r="I91">
        <v>0.54</v>
      </c>
      <c r="K91">
        <v>32</v>
      </c>
      <c r="L91">
        <v>6.3469999999999999E-2</v>
      </c>
      <c r="M91">
        <v>2.6360000000000001E-2</v>
      </c>
      <c r="N91">
        <v>0.52980000000000005</v>
      </c>
      <c r="R91" t="s">
        <v>23</v>
      </c>
    </row>
    <row r="92" spans="1:18" x14ac:dyDescent="0.25">
      <c r="A92">
        <v>33</v>
      </c>
      <c r="B92">
        <v>3.9269999999999999E-2</v>
      </c>
      <c r="C92">
        <v>2.3930000000000002E-3</v>
      </c>
      <c r="D92">
        <v>0.32919999999999999</v>
      </c>
      <c r="F92">
        <v>33</v>
      </c>
      <c r="G92">
        <v>7.3469999999999994E-2</v>
      </c>
      <c r="H92">
        <v>3.0380000000000001E-2</v>
      </c>
      <c r="I92">
        <v>0.53359999999999996</v>
      </c>
      <c r="K92">
        <v>33</v>
      </c>
      <c r="L92">
        <v>6.2190000000000002E-2</v>
      </c>
      <c r="M92">
        <v>2.5010000000000001E-2</v>
      </c>
      <c r="N92">
        <v>0.52280000000000004</v>
      </c>
      <c r="R92" t="s">
        <v>158</v>
      </c>
    </row>
    <row r="93" spans="1:18" x14ac:dyDescent="0.25">
      <c r="A93">
        <v>34</v>
      </c>
      <c r="B93">
        <v>3.9059999999999997E-2</v>
      </c>
      <c r="C93">
        <v>2.1429999999999999E-3</v>
      </c>
      <c r="D93">
        <v>0.32090000000000002</v>
      </c>
      <c r="F93">
        <v>34</v>
      </c>
      <c r="G93">
        <v>7.238E-2</v>
      </c>
      <c r="H93">
        <v>2.9049999999999999E-2</v>
      </c>
      <c r="I93">
        <v>0.52729999999999999</v>
      </c>
      <c r="K93">
        <v>34</v>
      </c>
      <c r="L93">
        <v>6.0900000000000003E-2</v>
      </c>
      <c r="M93">
        <v>2.3709999999999998E-2</v>
      </c>
      <c r="N93">
        <v>0.51590000000000003</v>
      </c>
      <c r="R93" t="s">
        <v>159</v>
      </c>
    </row>
    <row r="94" spans="1:18" x14ac:dyDescent="0.25">
      <c r="A94">
        <v>35</v>
      </c>
      <c r="B94">
        <v>3.8800000000000001E-2</v>
      </c>
      <c r="C94">
        <v>1.918E-3</v>
      </c>
      <c r="D94">
        <v>0.31290000000000001</v>
      </c>
      <c r="F94">
        <v>35</v>
      </c>
      <c r="G94">
        <v>7.127E-2</v>
      </c>
      <c r="H94">
        <v>2.7779999999999999E-2</v>
      </c>
      <c r="I94">
        <v>0.52100000000000002</v>
      </c>
      <c r="K94">
        <v>35</v>
      </c>
      <c r="L94">
        <v>5.9589999999999997E-2</v>
      </c>
      <c r="M94">
        <v>2.248E-2</v>
      </c>
      <c r="N94">
        <v>0.5091</v>
      </c>
      <c r="R94" t="s">
        <v>24</v>
      </c>
    </row>
    <row r="95" spans="1:18" x14ac:dyDescent="0.25">
      <c r="A95">
        <v>36</v>
      </c>
      <c r="B95">
        <v>3.857E-2</v>
      </c>
      <c r="C95">
        <v>1.7129999999999999E-3</v>
      </c>
      <c r="D95">
        <v>0.30509999999999998</v>
      </c>
      <c r="F95">
        <v>36</v>
      </c>
      <c r="G95">
        <v>7.0139999999999994E-2</v>
      </c>
      <c r="H95">
        <v>2.656E-2</v>
      </c>
      <c r="I95">
        <v>0.51490000000000002</v>
      </c>
      <c r="K95">
        <v>36</v>
      </c>
      <c r="L95">
        <v>5.8310000000000001E-2</v>
      </c>
      <c r="M95">
        <v>2.1299999999999999E-2</v>
      </c>
      <c r="N95">
        <v>0.50239999999999996</v>
      </c>
      <c r="R95" t="s">
        <v>160</v>
      </c>
    </row>
    <row r="96" spans="1:18" x14ac:dyDescent="0.25">
      <c r="A96">
        <v>37</v>
      </c>
      <c r="B96">
        <v>3.8350000000000002E-2</v>
      </c>
      <c r="C96">
        <v>1.526E-3</v>
      </c>
      <c r="D96">
        <v>0.29749999999999999</v>
      </c>
      <c r="F96">
        <v>37</v>
      </c>
      <c r="G96">
        <v>6.9010000000000002E-2</v>
      </c>
      <c r="H96">
        <v>2.538E-2</v>
      </c>
      <c r="I96">
        <v>0.50870000000000004</v>
      </c>
      <c r="K96">
        <v>37</v>
      </c>
      <c r="L96">
        <v>5.7049999999999997E-2</v>
      </c>
      <c r="M96">
        <v>2.018E-2</v>
      </c>
      <c r="N96">
        <v>0.49580000000000002</v>
      </c>
      <c r="R96" t="s">
        <v>161</v>
      </c>
    </row>
    <row r="97" spans="1:18" x14ac:dyDescent="0.25">
      <c r="A97">
        <v>38</v>
      </c>
      <c r="B97">
        <v>3.8089999999999999E-2</v>
      </c>
      <c r="C97">
        <v>1.353E-3</v>
      </c>
      <c r="D97">
        <v>0.28999999999999998</v>
      </c>
      <c r="F97">
        <v>38</v>
      </c>
      <c r="G97">
        <v>6.787E-2</v>
      </c>
      <c r="H97">
        <v>2.4240000000000001E-2</v>
      </c>
      <c r="I97">
        <v>0.50270000000000004</v>
      </c>
      <c r="K97">
        <v>38</v>
      </c>
      <c r="L97">
        <v>5.5820000000000002E-2</v>
      </c>
      <c r="M97">
        <v>1.9109999999999999E-2</v>
      </c>
      <c r="N97">
        <v>0.48930000000000001</v>
      </c>
      <c r="R97" t="s">
        <v>25</v>
      </c>
    </row>
    <row r="98" spans="1:18" x14ac:dyDescent="0.25">
      <c r="A98">
        <v>39</v>
      </c>
      <c r="B98">
        <v>3.7819999999999999E-2</v>
      </c>
      <c r="C98">
        <v>1.196E-3</v>
      </c>
      <c r="D98">
        <v>0.2828</v>
      </c>
      <c r="F98">
        <v>39</v>
      </c>
      <c r="G98">
        <v>6.6750000000000004E-2</v>
      </c>
      <c r="H98">
        <v>2.315E-2</v>
      </c>
      <c r="I98">
        <v>0.49669999999999997</v>
      </c>
      <c r="K98">
        <v>39</v>
      </c>
      <c r="L98">
        <v>5.4620000000000002E-2</v>
      </c>
      <c r="M98">
        <v>1.8100000000000002E-2</v>
      </c>
      <c r="N98">
        <v>0.48299999999999998</v>
      </c>
      <c r="R98" t="s">
        <v>162</v>
      </c>
    </row>
    <row r="99" spans="1:18" x14ac:dyDescent="0.25">
      <c r="A99">
        <v>40</v>
      </c>
      <c r="B99">
        <v>3.7490000000000002E-2</v>
      </c>
      <c r="C99">
        <v>1.052E-3</v>
      </c>
      <c r="D99">
        <v>0.27579999999999999</v>
      </c>
      <c r="F99">
        <v>40</v>
      </c>
      <c r="G99">
        <v>6.5619999999999998E-2</v>
      </c>
      <c r="H99">
        <v>2.2100000000000002E-2</v>
      </c>
      <c r="I99">
        <v>0.49070000000000003</v>
      </c>
      <c r="K99">
        <v>40</v>
      </c>
      <c r="L99">
        <v>5.3440000000000001E-2</v>
      </c>
      <c r="M99">
        <v>1.7129999999999999E-2</v>
      </c>
      <c r="N99">
        <v>0.47670000000000001</v>
      </c>
      <c r="R99" t="s">
        <v>163</v>
      </c>
    </row>
    <row r="100" spans="1:18" x14ac:dyDescent="0.25">
      <c r="A100">
        <v>41</v>
      </c>
      <c r="B100">
        <v>3.7109999999999997E-2</v>
      </c>
      <c r="C100">
        <v>9.2170000000000001E-4</v>
      </c>
      <c r="D100">
        <v>0.26889999999999997</v>
      </c>
      <c r="F100">
        <v>41</v>
      </c>
      <c r="G100">
        <v>6.4519999999999994E-2</v>
      </c>
      <c r="H100">
        <v>2.1090000000000001E-2</v>
      </c>
      <c r="I100">
        <v>0.48480000000000001</v>
      </c>
      <c r="K100">
        <v>41</v>
      </c>
      <c r="L100">
        <v>5.2299999999999999E-2</v>
      </c>
      <c r="M100">
        <v>1.6199999999999999E-2</v>
      </c>
      <c r="N100">
        <v>0.47049999999999997</v>
      </c>
      <c r="R100" t="s">
        <v>26</v>
      </c>
    </row>
    <row r="101" spans="1:18" x14ac:dyDescent="0.25">
      <c r="A101">
        <v>42</v>
      </c>
      <c r="B101">
        <v>3.6740000000000002E-2</v>
      </c>
      <c r="C101">
        <v>8.0360000000000002E-4</v>
      </c>
      <c r="D101">
        <v>0.26229999999999998</v>
      </c>
      <c r="F101">
        <v>42</v>
      </c>
      <c r="G101">
        <v>6.3439999999999996E-2</v>
      </c>
      <c r="H101">
        <v>2.0119999999999999E-2</v>
      </c>
      <c r="I101">
        <v>0.47899999999999998</v>
      </c>
      <c r="K101">
        <v>42</v>
      </c>
      <c r="L101">
        <v>5.1229999999999998E-2</v>
      </c>
      <c r="M101">
        <v>1.532E-2</v>
      </c>
      <c r="N101">
        <v>0.46439999999999998</v>
      </c>
      <c r="R101" t="s">
        <v>164</v>
      </c>
    </row>
    <row r="102" spans="1:18" x14ac:dyDescent="0.25">
      <c r="A102">
        <v>43</v>
      </c>
      <c r="B102">
        <v>3.6380000000000003E-2</v>
      </c>
      <c r="C102">
        <v>6.9769999999999999E-4</v>
      </c>
      <c r="D102">
        <v>0.25580000000000003</v>
      </c>
      <c r="F102">
        <v>43</v>
      </c>
      <c r="G102">
        <v>6.2370000000000002E-2</v>
      </c>
      <c r="H102">
        <v>1.9199999999999998E-2</v>
      </c>
      <c r="I102">
        <v>0.47320000000000001</v>
      </c>
      <c r="K102">
        <v>43</v>
      </c>
      <c r="L102">
        <v>5.0229999999999997E-2</v>
      </c>
      <c r="M102">
        <v>1.4489999999999999E-2</v>
      </c>
      <c r="N102">
        <v>0.45829999999999999</v>
      </c>
      <c r="R102" t="s">
        <v>161</v>
      </c>
    </row>
    <row r="103" spans="1:18" x14ac:dyDescent="0.25">
      <c r="A103">
        <v>44</v>
      </c>
      <c r="B103">
        <v>3.6060000000000002E-2</v>
      </c>
      <c r="C103">
        <v>6.0099999999999997E-4</v>
      </c>
      <c r="D103">
        <v>0.2495</v>
      </c>
      <c r="F103">
        <v>44</v>
      </c>
      <c r="G103">
        <v>6.1330000000000003E-2</v>
      </c>
      <c r="H103">
        <v>1.8319999999999999E-2</v>
      </c>
      <c r="I103">
        <v>0.46739999999999998</v>
      </c>
      <c r="K103">
        <v>44</v>
      </c>
      <c r="L103">
        <v>4.9279999999999997E-2</v>
      </c>
      <c r="M103">
        <v>1.371E-2</v>
      </c>
      <c r="N103">
        <v>0.45240000000000002</v>
      </c>
      <c r="R103" t="s">
        <v>39</v>
      </c>
    </row>
    <row r="104" spans="1:18" x14ac:dyDescent="0.25">
      <c r="A104">
        <v>45</v>
      </c>
      <c r="B104">
        <v>3.5749999999999997E-2</v>
      </c>
      <c r="C104">
        <v>5.1429999999999998E-4</v>
      </c>
      <c r="D104">
        <v>0.24340000000000001</v>
      </c>
      <c r="F104">
        <v>45</v>
      </c>
      <c r="G104">
        <v>6.0319999999999999E-2</v>
      </c>
      <c r="H104">
        <v>1.7469999999999999E-2</v>
      </c>
      <c r="I104">
        <v>0.4617</v>
      </c>
      <c r="K104">
        <v>45</v>
      </c>
      <c r="L104">
        <v>4.8370000000000003E-2</v>
      </c>
      <c r="M104">
        <v>1.2970000000000001E-2</v>
      </c>
      <c r="N104">
        <v>0.4466</v>
      </c>
      <c r="R104" t="s">
        <v>165</v>
      </c>
    </row>
    <row r="105" spans="1:18" x14ac:dyDescent="0.25">
      <c r="A105">
        <v>46</v>
      </c>
      <c r="B105">
        <v>3.551E-2</v>
      </c>
      <c r="C105">
        <v>4.3849999999999998E-4</v>
      </c>
      <c r="D105">
        <v>0.23749999999999999</v>
      </c>
      <c r="F105">
        <v>46</v>
      </c>
      <c r="G105">
        <v>5.9369999999999999E-2</v>
      </c>
      <c r="H105">
        <v>1.6660000000000001E-2</v>
      </c>
      <c r="I105">
        <v>0.45610000000000001</v>
      </c>
      <c r="K105">
        <v>46</v>
      </c>
      <c r="L105">
        <v>4.7489999999999997E-2</v>
      </c>
      <c r="M105">
        <v>1.227E-2</v>
      </c>
      <c r="N105">
        <v>0.44080000000000003</v>
      </c>
      <c r="R105" t="s">
        <v>163</v>
      </c>
    </row>
    <row r="106" spans="1:18" x14ac:dyDescent="0.25">
      <c r="A106">
        <v>47</v>
      </c>
      <c r="B106">
        <v>3.533E-2</v>
      </c>
      <c r="C106">
        <v>3.7379999999999998E-4</v>
      </c>
      <c r="D106">
        <v>0.23169999999999999</v>
      </c>
      <c r="F106">
        <v>47</v>
      </c>
      <c r="G106">
        <v>5.8459999999999998E-2</v>
      </c>
      <c r="H106">
        <v>1.5890000000000001E-2</v>
      </c>
      <c r="I106">
        <v>0.45050000000000001</v>
      </c>
      <c r="K106">
        <v>47</v>
      </c>
      <c r="L106">
        <v>4.6629999999999998E-2</v>
      </c>
      <c r="M106">
        <v>1.1610000000000001E-2</v>
      </c>
      <c r="N106">
        <v>0.43509999999999999</v>
      </c>
      <c r="R106" t="s">
        <v>166</v>
      </c>
    </row>
    <row r="107" spans="1:18" x14ac:dyDescent="0.25">
      <c r="A107">
        <v>48</v>
      </c>
      <c r="B107">
        <v>3.5209999999999998E-2</v>
      </c>
      <c r="C107">
        <v>3.188E-4</v>
      </c>
      <c r="D107">
        <v>0.22600000000000001</v>
      </c>
      <c r="F107">
        <v>48</v>
      </c>
      <c r="G107">
        <v>5.7630000000000001E-2</v>
      </c>
      <c r="H107">
        <v>1.515E-2</v>
      </c>
      <c r="I107">
        <v>0.44490000000000002</v>
      </c>
      <c r="K107">
        <v>48</v>
      </c>
      <c r="L107">
        <v>4.5780000000000001E-2</v>
      </c>
      <c r="M107">
        <v>1.099E-2</v>
      </c>
      <c r="N107">
        <v>0.42949999999999999</v>
      </c>
      <c r="R107" t="s">
        <v>31</v>
      </c>
    </row>
    <row r="108" spans="1:18" x14ac:dyDescent="0.25">
      <c r="A108">
        <v>49</v>
      </c>
      <c r="B108">
        <v>3.5130000000000002E-2</v>
      </c>
      <c r="C108">
        <v>2.7159999999999999E-4</v>
      </c>
      <c r="D108">
        <v>0.2205</v>
      </c>
      <c r="F108">
        <v>49</v>
      </c>
      <c r="G108">
        <v>5.6849999999999998E-2</v>
      </c>
      <c r="H108">
        <v>1.4449999999999999E-2</v>
      </c>
      <c r="I108">
        <v>0.4395</v>
      </c>
      <c r="K108">
        <v>49</v>
      </c>
      <c r="L108">
        <v>4.4929999999999998E-2</v>
      </c>
      <c r="M108">
        <v>1.039E-2</v>
      </c>
      <c r="N108">
        <v>0.42399999999999999</v>
      </c>
    </row>
    <row r="109" spans="1:18" x14ac:dyDescent="0.25">
      <c r="A109">
        <v>50</v>
      </c>
      <c r="B109">
        <v>3.5099999999999999E-2</v>
      </c>
      <c r="C109">
        <v>2.3139999999999999E-4</v>
      </c>
      <c r="D109">
        <v>0.2152</v>
      </c>
      <c r="F109">
        <v>50</v>
      </c>
      <c r="G109">
        <v>5.6149999999999999E-2</v>
      </c>
      <c r="H109">
        <v>1.3780000000000001E-2</v>
      </c>
      <c r="I109">
        <v>0.43409999999999999</v>
      </c>
      <c r="K109">
        <v>50</v>
      </c>
      <c r="L109">
        <v>4.41E-2</v>
      </c>
      <c r="M109">
        <v>9.8320000000000005E-3</v>
      </c>
      <c r="N109">
        <v>0.41860000000000003</v>
      </c>
      <c r="R109" t="s">
        <v>167</v>
      </c>
    </row>
    <row r="110" spans="1:18" x14ac:dyDescent="0.25">
      <c r="A110" t="s">
        <v>188</v>
      </c>
      <c r="R110" t="s">
        <v>168</v>
      </c>
    </row>
    <row r="111" spans="1:18" x14ac:dyDescent="0.25">
      <c r="B111" t="s">
        <v>93</v>
      </c>
      <c r="G111" t="s">
        <v>93</v>
      </c>
      <c r="L111" t="s">
        <v>93</v>
      </c>
      <c r="R111" t="s">
        <v>20</v>
      </c>
    </row>
    <row r="112" spans="1:18" x14ac:dyDescent="0.25">
      <c r="B112" t="s">
        <v>101</v>
      </c>
      <c r="G112" t="s">
        <v>101</v>
      </c>
      <c r="L112" t="s">
        <v>101</v>
      </c>
      <c r="R112" t="s">
        <v>169</v>
      </c>
    </row>
    <row r="113" spans="1:18" x14ac:dyDescent="0.25">
      <c r="B113" t="s">
        <v>102</v>
      </c>
      <c r="C113" t="s">
        <v>103</v>
      </c>
      <c r="D113" t="s">
        <v>104</v>
      </c>
      <c r="E113" t="s">
        <v>105</v>
      </c>
      <c r="G113" t="s">
        <v>102</v>
      </c>
      <c r="H113" t="s">
        <v>103</v>
      </c>
      <c r="I113" t="s">
        <v>104</v>
      </c>
      <c r="J113" t="s">
        <v>105</v>
      </c>
      <c r="L113" t="s">
        <v>102</v>
      </c>
      <c r="M113" t="s">
        <v>103</v>
      </c>
      <c r="N113" t="s">
        <v>104</v>
      </c>
      <c r="O113" t="s">
        <v>105</v>
      </c>
      <c r="R113" t="s">
        <v>170</v>
      </c>
    </row>
    <row r="114" spans="1:18" x14ac:dyDescent="0.25">
      <c r="B114" t="s">
        <v>93</v>
      </c>
      <c r="G114" t="s">
        <v>93</v>
      </c>
      <c r="L114" t="s">
        <v>93</v>
      </c>
      <c r="R114" t="s">
        <v>22</v>
      </c>
    </row>
    <row r="115" spans="1:18" x14ac:dyDescent="0.25">
      <c r="A115" t="s">
        <v>187</v>
      </c>
      <c r="F115" t="s">
        <v>189</v>
      </c>
      <c r="R115" t="s">
        <v>171</v>
      </c>
    </row>
    <row r="116" spans="1:18" x14ac:dyDescent="0.25">
      <c r="B116">
        <v>0.75</v>
      </c>
      <c r="C116">
        <v>1.5</v>
      </c>
      <c r="D116">
        <v>0.10428809999999999</v>
      </c>
      <c r="E116">
        <v>0.10428809999999999</v>
      </c>
      <c r="G116">
        <v>0.75</v>
      </c>
      <c r="H116">
        <v>1.5</v>
      </c>
      <c r="I116">
        <v>4.9336430000000001E-2</v>
      </c>
      <c r="J116">
        <v>4.9336430000000001E-2</v>
      </c>
      <c r="L116">
        <v>0.75</v>
      </c>
      <c r="M116">
        <v>1.5</v>
      </c>
      <c r="N116">
        <v>4.1376169999999997E-2</v>
      </c>
      <c r="O116">
        <v>4.1376169999999997E-2</v>
      </c>
      <c r="R116" t="s">
        <v>172</v>
      </c>
    </row>
    <row r="117" spans="1:18" x14ac:dyDescent="0.25">
      <c r="B117">
        <v>2.25</v>
      </c>
      <c r="C117">
        <v>4.5</v>
      </c>
      <c r="D117">
        <v>0.38100519999999999</v>
      </c>
      <c r="E117">
        <v>0.38100519999999999</v>
      </c>
      <c r="G117">
        <v>2.25</v>
      </c>
      <c r="H117">
        <v>4.5</v>
      </c>
      <c r="I117">
        <v>0.1187877</v>
      </c>
      <c r="J117">
        <v>0.1187877</v>
      </c>
      <c r="L117">
        <v>2.25</v>
      </c>
      <c r="M117">
        <v>4.5</v>
      </c>
      <c r="N117">
        <v>0.1121659</v>
      </c>
      <c r="O117">
        <v>0.1121659</v>
      </c>
      <c r="R117" t="s">
        <v>23</v>
      </c>
    </row>
    <row r="118" spans="1:18" x14ac:dyDescent="0.25">
      <c r="B118">
        <v>3.75</v>
      </c>
      <c r="C118">
        <v>7.5</v>
      </c>
      <c r="D118">
        <v>0.25890940000000001</v>
      </c>
      <c r="E118">
        <v>0.25890940000000001</v>
      </c>
      <c r="G118">
        <v>3.75</v>
      </c>
      <c r="H118">
        <v>7.5</v>
      </c>
      <c r="I118">
        <v>0.12916920000000001</v>
      </c>
      <c r="J118">
        <v>0.12916920000000001</v>
      </c>
      <c r="L118">
        <v>3.75</v>
      </c>
      <c r="M118">
        <v>7.5</v>
      </c>
      <c r="N118">
        <v>0.12522169999999999</v>
      </c>
      <c r="O118">
        <v>0.12522169999999999</v>
      </c>
      <c r="R118" t="s">
        <v>173</v>
      </c>
    </row>
    <row r="119" spans="1:18" x14ac:dyDescent="0.25">
      <c r="B119">
        <v>5.25</v>
      </c>
      <c r="C119">
        <v>10.5</v>
      </c>
      <c r="D119">
        <v>0.13567509999999999</v>
      </c>
      <c r="E119">
        <v>0.13567509999999999</v>
      </c>
      <c r="G119">
        <v>5.25</v>
      </c>
      <c r="H119">
        <v>10.5</v>
      </c>
      <c r="I119">
        <v>0.1117158</v>
      </c>
      <c r="J119">
        <v>0.1117158</v>
      </c>
      <c r="L119">
        <v>5.25</v>
      </c>
      <c r="M119">
        <v>10.5</v>
      </c>
      <c r="N119">
        <v>0.12725349999999999</v>
      </c>
      <c r="O119">
        <v>0.12725349999999999</v>
      </c>
      <c r="R119" t="s">
        <v>174</v>
      </c>
    </row>
    <row r="120" spans="1:18" x14ac:dyDescent="0.25">
      <c r="B120">
        <v>6.75</v>
      </c>
      <c r="C120">
        <v>13.5</v>
      </c>
      <c r="D120">
        <v>5.6485279999999999E-2</v>
      </c>
      <c r="E120">
        <v>5.6485279999999999E-2</v>
      </c>
      <c r="G120">
        <v>6.75</v>
      </c>
      <c r="H120">
        <v>13.5</v>
      </c>
      <c r="I120">
        <v>0.10433679999999999</v>
      </c>
      <c r="J120">
        <v>0.10433679999999999</v>
      </c>
      <c r="L120">
        <v>6.75</v>
      </c>
      <c r="M120">
        <v>13.5</v>
      </c>
      <c r="N120">
        <v>0.112028</v>
      </c>
      <c r="O120">
        <v>0.112028</v>
      </c>
      <c r="R120" t="s">
        <v>24</v>
      </c>
    </row>
    <row r="121" spans="1:18" x14ac:dyDescent="0.25">
      <c r="B121">
        <v>8.25</v>
      </c>
      <c r="C121">
        <v>16.5</v>
      </c>
      <c r="D121">
        <v>3.1456619999999998E-2</v>
      </c>
      <c r="E121">
        <v>3.1456619999999998E-2</v>
      </c>
      <c r="G121">
        <v>8.25</v>
      </c>
      <c r="H121">
        <v>16.5</v>
      </c>
      <c r="I121">
        <v>0.1039783</v>
      </c>
      <c r="J121">
        <v>0.1039783</v>
      </c>
      <c r="L121">
        <v>8.25</v>
      </c>
      <c r="M121">
        <v>16.5</v>
      </c>
      <c r="N121">
        <v>0.11356040000000001</v>
      </c>
      <c r="O121">
        <v>0.11356040000000001</v>
      </c>
      <c r="R121" t="s">
        <v>175</v>
      </c>
    </row>
    <row r="122" spans="1:18" x14ac:dyDescent="0.25">
      <c r="B122">
        <v>9.75</v>
      </c>
      <c r="C122">
        <v>19.5</v>
      </c>
      <c r="D122">
        <v>1.7115669999999999E-2</v>
      </c>
      <c r="E122">
        <v>1.7115669999999999E-2</v>
      </c>
      <c r="G122">
        <v>9.75</v>
      </c>
      <c r="H122">
        <v>19.5</v>
      </c>
      <c r="I122">
        <v>9.4506359999999998E-2</v>
      </c>
      <c r="J122">
        <v>9.4506359999999998E-2</v>
      </c>
      <c r="L122">
        <v>9.75</v>
      </c>
      <c r="M122">
        <v>19.5</v>
      </c>
      <c r="N122">
        <v>0.1048499</v>
      </c>
      <c r="O122">
        <v>0.10484980000000001</v>
      </c>
      <c r="R122" t="s">
        <v>176</v>
      </c>
    </row>
    <row r="123" spans="1:18" x14ac:dyDescent="0.25">
      <c r="B123">
        <v>11.25</v>
      </c>
      <c r="C123">
        <v>22.5</v>
      </c>
      <c r="D123">
        <v>7.6576669999999999E-3</v>
      </c>
      <c r="E123">
        <v>7.6576669999999999E-3</v>
      </c>
      <c r="G123">
        <v>11.25</v>
      </c>
      <c r="H123">
        <v>22.5</v>
      </c>
      <c r="I123">
        <v>5.1987909999999998E-2</v>
      </c>
      <c r="J123">
        <v>5.1987909999999998E-2</v>
      </c>
      <c r="L123">
        <v>11.25</v>
      </c>
      <c r="M123">
        <v>22.5</v>
      </c>
      <c r="N123">
        <v>7.1216349999999998E-2</v>
      </c>
      <c r="O123">
        <v>7.1216349999999998E-2</v>
      </c>
      <c r="R123" t="s">
        <v>25</v>
      </c>
    </row>
    <row r="124" spans="1:18" x14ac:dyDescent="0.25">
      <c r="B124">
        <v>12.75</v>
      </c>
      <c r="C124">
        <v>25.5</v>
      </c>
      <c r="D124">
        <v>3.3652539999999998E-3</v>
      </c>
      <c r="E124">
        <v>3.3652539999999998E-3</v>
      </c>
      <c r="G124">
        <v>12.75</v>
      </c>
      <c r="H124">
        <v>25.5</v>
      </c>
      <c r="I124">
        <v>6.5720130000000002E-2</v>
      </c>
      <c r="J124">
        <v>6.5720130000000002E-2</v>
      </c>
      <c r="L124">
        <v>12.75</v>
      </c>
      <c r="M124">
        <v>25.5</v>
      </c>
      <c r="N124">
        <v>4.8176879999999998E-2</v>
      </c>
      <c r="O124">
        <v>4.8176879999999998E-2</v>
      </c>
      <c r="R124" t="s">
        <v>177</v>
      </c>
    </row>
    <row r="125" spans="1:18" x14ac:dyDescent="0.25">
      <c r="B125">
        <v>14.25</v>
      </c>
      <c r="C125">
        <v>28.5</v>
      </c>
      <c r="D125">
        <v>4.0417140000000001E-3</v>
      </c>
      <c r="E125">
        <v>4.0417140000000001E-3</v>
      </c>
      <c r="G125">
        <v>14.25</v>
      </c>
      <c r="H125">
        <v>28.5</v>
      </c>
      <c r="I125">
        <v>3.7596949999999997E-2</v>
      </c>
      <c r="J125">
        <v>3.7596949999999997E-2</v>
      </c>
      <c r="L125">
        <v>14.25</v>
      </c>
      <c r="M125">
        <v>28.5</v>
      </c>
      <c r="N125">
        <v>2.289455E-2</v>
      </c>
      <c r="O125">
        <v>2.289455E-2</v>
      </c>
      <c r="R125" t="s">
        <v>178</v>
      </c>
    </row>
    <row r="126" spans="1:18" x14ac:dyDescent="0.25">
      <c r="D126">
        <f>SUM(D116:D125)</f>
        <v>1.0000000050000002</v>
      </c>
      <c r="G126">
        <v>15.75</v>
      </c>
      <c r="H126">
        <v>31.5</v>
      </c>
      <c r="I126">
        <v>3.6575440000000001E-2</v>
      </c>
      <c r="J126">
        <v>3.6575440000000001E-2</v>
      </c>
      <c r="L126">
        <v>15.75</v>
      </c>
      <c r="M126">
        <v>31.5</v>
      </c>
      <c r="N126">
        <v>4.2510729999999997E-2</v>
      </c>
      <c r="O126">
        <v>4.2510729999999997E-2</v>
      </c>
      <c r="R126" t="s">
        <v>26</v>
      </c>
    </row>
    <row r="127" spans="1:18" x14ac:dyDescent="0.25">
      <c r="G127">
        <v>17.25</v>
      </c>
      <c r="H127">
        <v>34.5</v>
      </c>
      <c r="I127">
        <v>5.0972499999999997E-2</v>
      </c>
      <c r="J127">
        <v>5.0972499999999997E-2</v>
      </c>
      <c r="L127">
        <v>17.25</v>
      </c>
      <c r="M127">
        <v>34.5</v>
      </c>
      <c r="N127">
        <v>3.3659380000000003E-2</v>
      </c>
      <c r="O127">
        <v>3.3659380000000003E-2</v>
      </c>
      <c r="R127" t="s">
        <v>179</v>
      </c>
    </row>
    <row r="128" spans="1:18" x14ac:dyDescent="0.25">
      <c r="G128">
        <v>18.75</v>
      </c>
      <c r="H128">
        <v>37.5</v>
      </c>
      <c r="I128">
        <v>1.333784E-2</v>
      </c>
      <c r="J128">
        <v>1.333784E-2</v>
      </c>
      <c r="L128">
        <v>18.75</v>
      </c>
      <c r="M128">
        <v>37.5</v>
      </c>
      <c r="N128">
        <v>9.3056920000000008E-3</v>
      </c>
      <c r="O128">
        <v>9.3056920000000008E-3</v>
      </c>
      <c r="R128" t="s">
        <v>180</v>
      </c>
    </row>
    <row r="129" spans="7:18" x14ac:dyDescent="0.25">
      <c r="G129">
        <v>20.25</v>
      </c>
      <c r="H129">
        <v>40.5</v>
      </c>
      <c r="I129">
        <v>3.1978630000000001E-2</v>
      </c>
      <c r="J129">
        <v>3.1978630000000001E-2</v>
      </c>
      <c r="L129">
        <v>20.25</v>
      </c>
      <c r="M129">
        <v>40.5</v>
      </c>
      <c r="N129">
        <v>3.104645E-2</v>
      </c>
      <c r="O129">
        <v>3.104645E-2</v>
      </c>
      <c r="R129" t="s">
        <v>166</v>
      </c>
    </row>
    <row r="130" spans="7:18" x14ac:dyDescent="0.25">
      <c r="I130">
        <f>SUM(I116:I129)</f>
        <v>0.99999999000000006</v>
      </c>
      <c r="L130">
        <v>21.75</v>
      </c>
      <c r="M130">
        <v>43.5</v>
      </c>
      <c r="N130">
        <v>4.7345460000000001E-3</v>
      </c>
      <c r="O130">
        <v>4.7345460000000001E-3</v>
      </c>
      <c r="R130" t="s">
        <v>31</v>
      </c>
    </row>
    <row r="131" spans="7:18" x14ac:dyDescent="0.25">
      <c r="N131">
        <f>SUM(N116:N130)</f>
        <v>1.0000001479999998</v>
      </c>
      <c r="R131" t="s">
        <v>181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I35" sqref="I35"/>
    </sheetView>
  </sheetViews>
  <sheetFormatPr defaultRowHeight="15" x14ac:dyDescent="0.25"/>
  <sheetData>
    <row r="1" spans="1:11" x14ac:dyDescent="0.25">
      <c r="A1" t="s">
        <v>0</v>
      </c>
      <c r="K1" t="s">
        <v>36</v>
      </c>
    </row>
    <row r="2" spans="1:11" x14ac:dyDescent="0.25">
      <c r="A2" t="s">
        <v>1</v>
      </c>
      <c r="G2" t="s">
        <v>34</v>
      </c>
      <c r="K2">
        <f>71838/480000</f>
        <v>0.1496625</v>
      </c>
    </row>
    <row r="3" spans="1:11" x14ac:dyDescent="0.25">
      <c r="A3" t="s">
        <v>2</v>
      </c>
      <c r="G3" t="s">
        <v>35</v>
      </c>
      <c r="K3">
        <f>22402/125000</f>
        <v>0.17921599999999999</v>
      </c>
    </row>
    <row r="4" spans="1:11" x14ac:dyDescent="0.25">
      <c r="A4" t="s">
        <v>3</v>
      </c>
      <c r="G4" t="s">
        <v>45</v>
      </c>
    </row>
    <row r="5" spans="1:11" x14ac:dyDescent="0.25">
      <c r="A5" t="s">
        <v>37</v>
      </c>
      <c r="G5" t="s">
        <v>82</v>
      </c>
      <c r="K5">
        <f>1289874/8000000</f>
        <v>0.16123425</v>
      </c>
    </row>
    <row r="6" spans="1:11" x14ac:dyDescent="0.25">
      <c r="A6" t="s">
        <v>38</v>
      </c>
    </row>
    <row r="7" spans="1:11" x14ac:dyDescent="0.25">
      <c r="A7" t="s">
        <v>4</v>
      </c>
    </row>
    <row r="8" spans="1:11" x14ac:dyDescent="0.25">
      <c r="A8" t="s">
        <v>5</v>
      </c>
    </row>
    <row r="9" spans="1:11" x14ac:dyDescent="0.25">
      <c r="A9" t="s">
        <v>6</v>
      </c>
    </row>
    <row r="10" spans="1:11" x14ac:dyDescent="0.25">
      <c r="A10" t="s">
        <v>7</v>
      </c>
    </row>
    <row r="11" spans="1:11" x14ac:dyDescent="0.25">
      <c r="A11" t="s">
        <v>8</v>
      </c>
    </row>
    <row r="13" spans="1:11" x14ac:dyDescent="0.25">
      <c r="A13" t="s">
        <v>9</v>
      </c>
    </row>
    <row r="15" spans="1:11" x14ac:dyDescent="0.25">
      <c r="A15" t="s">
        <v>10</v>
      </c>
    </row>
    <row r="16" spans="1:1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20" spans="1:1" x14ac:dyDescent="0.25">
      <c r="A20" t="s">
        <v>14</v>
      </c>
    </row>
    <row r="21" spans="1:1" x14ac:dyDescent="0.25">
      <c r="A21" t="s">
        <v>15</v>
      </c>
    </row>
    <row r="22" spans="1:1" x14ac:dyDescent="0.25">
      <c r="A22" t="s">
        <v>16</v>
      </c>
    </row>
    <row r="23" spans="1:1" x14ac:dyDescent="0.25">
      <c r="A23" t="s">
        <v>17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46</v>
      </c>
    </row>
    <row r="29" spans="1:1" x14ac:dyDescent="0.25">
      <c r="A29" t="s">
        <v>21</v>
      </c>
    </row>
    <row r="30" spans="1:1" x14ac:dyDescent="0.25">
      <c r="A30" t="s">
        <v>22</v>
      </c>
    </row>
    <row r="31" spans="1:1" x14ac:dyDescent="0.25">
      <c r="A31" t="s">
        <v>47</v>
      </c>
    </row>
    <row r="32" spans="1:1" x14ac:dyDescent="0.25">
      <c r="A32" t="s">
        <v>21</v>
      </c>
    </row>
    <row r="33" spans="1:1" x14ac:dyDescent="0.25">
      <c r="A33" t="s">
        <v>23</v>
      </c>
    </row>
    <row r="34" spans="1:1" x14ac:dyDescent="0.25">
      <c r="A34" t="s">
        <v>48</v>
      </c>
    </row>
    <row r="35" spans="1:1" x14ac:dyDescent="0.25">
      <c r="A35" t="s">
        <v>21</v>
      </c>
    </row>
    <row r="36" spans="1:1" x14ac:dyDescent="0.25">
      <c r="A36" t="s">
        <v>24</v>
      </c>
    </row>
    <row r="37" spans="1:1" x14ac:dyDescent="0.25">
      <c r="A37" t="s">
        <v>49</v>
      </c>
    </row>
    <row r="38" spans="1:1" x14ac:dyDescent="0.25">
      <c r="A38" t="s">
        <v>21</v>
      </c>
    </row>
    <row r="39" spans="1:1" x14ac:dyDescent="0.25">
      <c r="A39" t="s">
        <v>25</v>
      </c>
    </row>
    <row r="40" spans="1:1" x14ac:dyDescent="0.25">
      <c r="A40" t="s">
        <v>50</v>
      </c>
    </row>
    <row r="41" spans="1:1" x14ac:dyDescent="0.25">
      <c r="A41" t="s">
        <v>21</v>
      </c>
    </row>
    <row r="42" spans="1:1" x14ac:dyDescent="0.25">
      <c r="A42" t="s">
        <v>26</v>
      </c>
    </row>
    <row r="43" spans="1:1" x14ac:dyDescent="0.25">
      <c r="A43" t="s">
        <v>51</v>
      </c>
    </row>
    <row r="44" spans="1:1" x14ac:dyDescent="0.25">
      <c r="A44" t="s">
        <v>21</v>
      </c>
    </row>
    <row r="45" spans="1:1" x14ac:dyDescent="0.25">
      <c r="A45" t="s">
        <v>39</v>
      </c>
    </row>
    <row r="46" spans="1:1" x14ac:dyDescent="0.25">
      <c r="A46" t="s">
        <v>52</v>
      </c>
    </row>
    <row r="47" spans="1:1" x14ac:dyDescent="0.25">
      <c r="A47" t="s">
        <v>21</v>
      </c>
    </row>
    <row r="48" spans="1:1" x14ac:dyDescent="0.25">
      <c r="A48" t="s">
        <v>40</v>
      </c>
    </row>
    <row r="49" spans="1:1" x14ac:dyDescent="0.25">
      <c r="A49" t="s">
        <v>53</v>
      </c>
    </row>
    <row r="50" spans="1:1" x14ac:dyDescent="0.25">
      <c r="A50" t="s">
        <v>21</v>
      </c>
    </row>
    <row r="51" spans="1:1" x14ac:dyDescent="0.25">
      <c r="A51" t="s">
        <v>41</v>
      </c>
    </row>
    <row r="52" spans="1:1" x14ac:dyDescent="0.25">
      <c r="A52" t="s">
        <v>54</v>
      </c>
    </row>
    <row r="53" spans="1:1" x14ac:dyDescent="0.25">
      <c r="A53" t="s">
        <v>21</v>
      </c>
    </row>
    <row r="54" spans="1:1" x14ac:dyDescent="0.25">
      <c r="A54" t="s">
        <v>42</v>
      </c>
    </row>
    <row r="55" spans="1:1" x14ac:dyDescent="0.25">
      <c r="A55" t="s">
        <v>55</v>
      </c>
    </row>
    <row r="56" spans="1:1" x14ac:dyDescent="0.25">
      <c r="A56" t="s">
        <v>21</v>
      </c>
    </row>
    <row r="57" spans="1:1" x14ac:dyDescent="0.25">
      <c r="A57" t="s">
        <v>43</v>
      </c>
    </row>
    <row r="58" spans="1:1" x14ac:dyDescent="0.25">
      <c r="A58" t="s">
        <v>56</v>
      </c>
    </row>
    <row r="59" spans="1:1" x14ac:dyDescent="0.25">
      <c r="A59" t="s">
        <v>21</v>
      </c>
    </row>
    <row r="60" spans="1:1" x14ac:dyDescent="0.25">
      <c r="A60" t="s">
        <v>44</v>
      </c>
    </row>
    <row r="61" spans="1:1" x14ac:dyDescent="0.25">
      <c r="A61" t="s">
        <v>57</v>
      </c>
    </row>
    <row r="62" spans="1:1" x14ac:dyDescent="0.25">
      <c r="A62" t="s">
        <v>21</v>
      </c>
    </row>
    <row r="64" spans="1:1" x14ac:dyDescent="0.25">
      <c r="A64" t="s">
        <v>27</v>
      </c>
    </row>
    <row r="65" spans="1:1" x14ac:dyDescent="0.25">
      <c r="A65" t="s">
        <v>28</v>
      </c>
    </row>
    <row r="66" spans="1:1" x14ac:dyDescent="0.25">
      <c r="A66" t="s">
        <v>20</v>
      </c>
    </row>
    <row r="67" spans="1:1" x14ac:dyDescent="0.25">
      <c r="A67" t="s">
        <v>58</v>
      </c>
    </row>
    <row r="68" spans="1:1" x14ac:dyDescent="0.25">
      <c r="A68" t="s">
        <v>59</v>
      </c>
    </row>
    <row r="69" spans="1:1" x14ac:dyDescent="0.25">
      <c r="A69" t="s">
        <v>22</v>
      </c>
    </row>
    <row r="70" spans="1:1" x14ac:dyDescent="0.25">
      <c r="A70" t="s">
        <v>60</v>
      </c>
    </row>
    <row r="71" spans="1:1" x14ac:dyDescent="0.25">
      <c r="A71" t="s">
        <v>29</v>
      </c>
    </row>
    <row r="72" spans="1:1" x14ac:dyDescent="0.25">
      <c r="A72" t="s">
        <v>23</v>
      </c>
    </row>
    <row r="73" spans="1:1" x14ac:dyDescent="0.25">
      <c r="A73" t="s">
        <v>61</v>
      </c>
    </row>
    <row r="74" spans="1:1" x14ac:dyDescent="0.25">
      <c r="A74" t="s">
        <v>30</v>
      </c>
    </row>
    <row r="75" spans="1:1" x14ac:dyDescent="0.25">
      <c r="A75" t="s">
        <v>24</v>
      </c>
    </row>
    <row r="76" spans="1:1" x14ac:dyDescent="0.25">
      <c r="A76" t="s">
        <v>62</v>
      </c>
    </row>
    <row r="77" spans="1:1" x14ac:dyDescent="0.25">
      <c r="A77" t="s">
        <v>63</v>
      </c>
    </row>
    <row r="78" spans="1:1" x14ac:dyDescent="0.25">
      <c r="A78" t="s">
        <v>25</v>
      </c>
    </row>
    <row r="79" spans="1:1" x14ac:dyDescent="0.25">
      <c r="A79" t="s">
        <v>64</v>
      </c>
    </row>
    <row r="80" spans="1:1" x14ac:dyDescent="0.25">
      <c r="A80" t="s">
        <v>63</v>
      </c>
    </row>
    <row r="81" spans="1:1" x14ac:dyDescent="0.25">
      <c r="A81" t="s">
        <v>26</v>
      </c>
    </row>
    <row r="82" spans="1:1" x14ac:dyDescent="0.25">
      <c r="A82" t="s">
        <v>65</v>
      </c>
    </row>
    <row r="83" spans="1:1" x14ac:dyDescent="0.25">
      <c r="A83" t="s">
        <v>63</v>
      </c>
    </row>
    <row r="84" spans="1:1" x14ac:dyDescent="0.25">
      <c r="A84" t="s">
        <v>31</v>
      </c>
    </row>
    <row r="86" spans="1:1" x14ac:dyDescent="0.25">
      <c r="A86" t="s">
        <v>32</v>
      </c>
    </row>
    <row r="87" spans="1:1" x14ac:dyDescent="0.25">
      <c r="A87" t="s">
        <v>33</v>
      </c>
    </row>
    <row r="88" spans="1:1" x14ac:dyDescent="0.25">
      <c r="A88" t="s">
        <v>20</v>
      </c>
    </row>
    <row r="89" spans="1:1" x14ac:dyDescent="0.25">
      <c r="A89" t="s">
        <v>66</v>
      </c>
    </row>
    <row r="90" spans="1:1" x14ac:dyDescent="0.25">
      <c r="A90" t="s">
        <v>67</v>
      </c>
    </row>
    <row r="91" spans="1:1" x14ac:dyDescent="0.25">
      <c r="A91" t="s">
        <v>22</v>
      </c>
    </row>
    <row r="92" spans="1:1" x14ac:dyDescent="0.25">
      <c r="A92" t="s">
        <v>68</v>
      </c>
    </row>
    <row r="93" spans="1:1" x14ac:dyDescent="0.25">
      <c r="A93" t="s">
        <v>69</v>
      </c>
    </row>
    <row r="94" spans="1:1" x14ac:dyDescent="0.25">
      <c r="A94" t="s">
        <v>23</v>
      </c>
    </row>
    <row r="95" spans="1:1" x14ac:dyDescent="0.25">
      <c r="A95" t="s">
        <v>70</v>
      </c>
    </row>
    <row r="96" spans="1:1" x14ac:dyDescent="0.25">
      <c r="A96" t="s">
        <v>71</v>
      </c>
    </row>
    <row r="97" spans="1:1" x14ac:dyDescent="0.25">
      <c r="A97" t="s">
        <v>24</v>
      </c>
    </row>
    <row r="98" spans="1:1" x14ac:dyDescent="0.25">
      <c r="A98" t="s">
        <v>72</v>
      </c>
    </row>
    <row r="99" spans="1:1" x14ac:dyDescent="0.25">
      <c r="A99" t="s">
        <v>73</v>
      </c>
    </row>
    <row r="100" spans="1:1" x14ac:dyDescent="0.25">
      <c r="A100" t="s">
        <v>25</v>
      </c>
    </row>
    <row r="101" spans="1:1" x14ac:dyDescent="0.25">
      <c r="A101" t="s">
        <v>74</v>
      </c>
    </row>
    <row r="102" spans="1:1" x14ac:dyDescent="0.25">
      <c r="A102" t="s">
        <v>75</v>
      </c>
    </row>
    <row r="103" spans="1:1" x14ac:dyDescent="0.25">
      <c r="A103" t="s">
        <v>26</v>
      </c>
    </row>
    <row r="104" spans="1:1" x14ac:dyDescent="0.25">
      <c r="A104" t="s">
        <v>76</v>
      </c>
    </row>
    <row r="105" spans="1:1" x14ac:dyDescent="0.25">
      <c r="A105" t="s">
        <v>77</v>
      </c>
    </row>
    <row r="106" spans="1:1" x14ac:dyDescent="0.25">
      <c r="A106" t="s">
        <v>31</v>
      </c>
    </row>
    <row r="107" spans="1:1" x14ac:dyDescent="0.25">
      <c r="A107" t="s">
        <v>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Q23" sqref="Q23"/>
    </sheetView>
  </sheetViews>
  <sheetFormatPr defaultRowHeight="15" x14ac:dyDescent="0.25"/>
  <cols>
    <col min="8" max="14" width="2.7109375" customWidth="1"/>
  </cols>
  <sheetData>
    <row r="1" spans="1:14" x14ac:dyDescent="0.25">
      <c r="B1" t="s">
        <v>84</v>
      </c>
      <c r="C1" t="s">
        <v>85</v>
      </c>
      <c r="E1" t="s">
        <v>36</v>
      </c>
    </row>
    <row r="2" spans="1:14" x14ac:dyDescent="0.25">
      <c r="A2" t="s">
        <v>83</v>
      </c>
      <c r="E2">
        <f>(11372)/(256*256)</f>
        <v>0.17352294921875</v>
      </c>
    </row>
    <row r="3" spans="1:14" x14ac:dyDescent="0.25">
      <c r="A3" t="s">
        <v>35</v>
      </c>
      <c r="H3" s="1"/>
      <c r="I3" s="1"/>
      <c r="J3" s="1"/>
      <c r="K3" s="2"/>
      <c r="L3" s="1"/>
      <c r="M3" s="1"/>
      <c r="N3" s="1"/>
    </row>
    <row r="4" spans="1:14" x14ac:dyDescent="0.25">
      <c r="A4" t="s">
        <v>45</v>
      </c>
      <c r="B4">
        <v>231</v>
      </c>
      <c r="C4">
        <v>243</v>
      </c>
      <c r="D4">
        <v>2426263</v>
      </c>
      <c r="E4">
        <f>D4/(256^3)</f>
        <v>0.14461654424667358</v>
      </c>
      <c r="H4" s="1"/>
      <c r="I4" s="1"/>
      <c r="J4" s="2"/>
      <c r="K4" s="2"/>
      <c r="L4" s="2"/>
      <c r="M4" s="1"/>
      <c r="N4" s="1"/>
    </row>
    <row r="5" spans="1:14" x14ac:dyDescent="0.25">
      <c r="A5" t="s">
        <v>86</v>
      </c>
      <c r="B5">
        <f>(B4+C4)/2</f>
        <v>237</v>
      </c>
      <c r="C5">
        <f>B5+1</f>
        <v>238</v>
      </c>
      <c r="D5">
        <v>3172073</v>
      </c>
      <c r="E5" s="3">
        <f>D5/(256^3)</f>
        <v>0.18907028436660767</v>
      </c>
      <c r="H5" s="1"/>
      <c r="I5" s="2"/>
      <c r="J5" s="2"/>
      <c r="K5" s="2"/>
      <c r="L5" s="2"/>
      <c r="M5" s="2"/>
      <c r="N5" s="1"/>
    </row>
    <row r="6" spans="1:14" x14ac:dyDescent="0.25">
      <c r="H6" s="2"/>
      <c r="I6" s="2"/>
      <c r="J6" s="2"/>
      <c r="K6" s="2"/>
      <c r="L6" s="2"/>
      <c r="M6" s="2"/>
      <c r="N6" s="2"/>
    </row>
    <row r="7" spans="1:14" x14ac:dyDescent="0.25">
      <c r="H7" s="1"/>
      <c r="I7" s="2"/>
      <c r="J7" s="2"/>
      <c r="K7" s="2"/>
      <c r="L7" s="2"/>
      <c r="M7" s="2"/>
      <c r="N7" s="1"/>
    </row>
    <row r="8" spans="1:14" x14ac:dyDescent="0.25">
      <c r="H8" s="1"/>
      <c r="I8" s="1"/>
      <c r="J8" s="2"/>
      <c r="K8" s="2"/>
      <c r="L8" s="2"/>
      <c r="M8" s="1"/>
      <c r="N8" s="1"/>
    </row>
    <row r="9" spans="1:14" x14ac:dyDescent="0.25">
      <c r="A9" t="s">
        <v>91</v>
      </c>
      <c r="H9" s="1"/>
      <c r="I9" s="1"/>
      <c r="J9" s="1"/>
      <c r="K9" s="2"/>
      <c r="L9" s="1"/>
      <c r="M9" s="1"/>
      <c r="N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K11" sqref="K11"/>
    </sheetView>
  </sheetViews>
  <sheetFormatPr defaultRowHeight="15" x14ac:dyDescent="0.25"/>
  <sheetData>
    <row r="1" spans="1:5" x14ac:dyDescent="0.25">
      <c r="C1" t="s">
        <v>84</v>
      </c>
      <c r="D1" t="s">
        <v>85</v>
      </c>
      <c r="E1" t="s">
        <v>36</v>
      </c>
    </row>
    <row r="2" spans="1:5" x14ac:dyDescent="0.25">
      <c r="A2" t="s">
        <v>83</v>
      </c>
      <c r="E2">
        <f>(8545)/(256*256)</f>
        <v>0.1303863525390625</v>
      </c>
    </row>
    <row r="3" spans="1:5" x14ac:dyDescent="0.25">
      <c r="A3" t="s">
        <v>35</v>
      </c>
    </row>
    <row r="4" spans="1:5" x14ac:dyDescent="0.25">
      <c r="A4" t="s">
        <v>87</v>
      </c>
      <c r="B4">
        <v>231</v>
      </c>
      <c r="C4">
        <v>243</v>
      </c>
      <c r="D4">
        <v>2923022</v>
      </c>
      <c r="E4">
        <f>D4/(256^3)</f>
        <v>0.17422568798065186</v>
      </c>
    </row>
    <row r="5" spans="1:5" x14ac:dyDescent="0.25">
      <c r="A5" t="s">
        <v>86</v>
      </c>
      <c r="B5">
        <f>(B4+C4)/2</f>
        <v>237</v>
      </c>
      <c r="C5">
        <f>B5+1</f>
        <v>238</v>
      </c>
      <c r="D5">
        <v>3765409</v>
      </c>
      <c r="E5" s="4">
        <f>D5/(256^3)</f>
        <v>0.22443586587905884</v>
      </c>
    </row>
    <row r="8" spans="1:5" x14ac:dyDescent="0.25">
      <c r="A8" t="s">
        <v>108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5" sqref="Q25"/>
    </sheetView>
  </sheetViews>
  <sheetFormatPr defaultRowHeight="15" x14ac:dyDescent="0.25"/>
  <sheetData>
    <row r="1" spans="1:1" x14ac:dyDescent="0.25">
      <c r="A1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R12" sqref="R12"/>
    </sheetView>
  </sheetViews>
  <sheetFormatPr defaultRowHeight="15" x14ac:dyDescent="0.25"/>
  <sheetData>
    <row r="1" spans="1:7" x14ac:dyDescent="0.25">
      <c r="C1" t="s">
        <v>84</v>
      </c>
      <c r="D1" t="s">
        <v>85</v>
      </c>
      <c r="E1" t="s">
        <v>36</v>
      </c>
    </row>
    <row r="2" spans="1:7" x14ac:dyDescent="0.25">
      <c r="A2" t="s">
        <v>83</v>
      </c>
      <c r="E2">
        <f>23192/65535</f>
        <v>0.35388723582818343</v>
      </c>
    </row>
    <row r="3" spans="1:7" x14ac:dyDescent="0.25">
      <c r="A3" t="s">
        <v>35</v>
      </c>
    </row>
    <row r="4" spans="1:7" x14ac:dyDescent="0.25">
      <c r="A4" t="s">
        <v>45</v>
      </c>
      <c r="C4">
        <v>225</v>
      </c>
      <c r="D4">
        <v>237</v>
      </c>
      <c r="E4">
        <f>5539783/(256^3)</f>
        <v>0.3301967978477478</v>
      </c>
      <c r="G4">
        <f>(E2-E4)/$E$2</f>
        <v>6.6943465550528158E-2</v>
      </c>
    </row>
    <row r="5" spans="1:7" x14ac:dyDescent="0.25">
      <c r="C5">
        <v>231</v>
      </c>
      <c r="D5">
        <v>232</v>
      </c>
      <c r="E5">
        <f>6233470/(256^3)</f>
        <v>0.3715437650680542</v>
      </c>
      <c r="G5">
        <f>($E$2-E5)/$E$2</f>
        <v>-4.9893094331447507E-2</v>
      </c>
    </row>
    <row r="6" spans="1:7" x14ac:dyDescent="0.25">
      <c r="E6" s="3">
        <f>5928368/(256^3)</f>
        <v>0.35335826873779297</v>
      </c>
      <c r="G6">
        <f>($E$2-E6)/$E$2</f>
        <v>1.4947334541539786E-3</v>
      </c>
    </row>
    <row r="7" spans="1:7" x14ac:dyDescent="0.25">
      <c r="A7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31" sqref="F31"/>
    </sheetView>
  </sheetViews>
  <sheetFormatPr defaultRowHeight="15" x14ac:dyDescent="0.25"/>
  <sheetData>
    <row r="1" spans="1:4" x14ac:dyDescent="0.25">
      <c r="A1" s="3" t="s">
        <v>111</v>
      </c>
      <c r="B1" s="3"/>
      <c r="C1" s="3"/>
      <c r="D1" s="3"/>
    </row>
    <row r="2" spans="1:4" x14ac:dyDescent="0.25">
      <c r="A2" s="3" t="s">
        <v>112</v>
      </c>
      <c r="B2" s="3"/>
      <c r="C2" s="3"/>
      <c r="D2" s="3"/>
    </row>
    <row r="3" spans="1:4" x14ac:dyDescent="0.25">
      <c r="A3" s="3" t="s">
        <v>115</v>
      </c>
      <c r="B3" s="3" t="s">
        <v>113</v>
      </c>
      <c r="C3" s="3"/>
      <c r="D3" s="3"/>
    </row>
    <row r="4" spans="1:4" x14ac:dyDescent="0.25">
      <c r="A4" s="3" t="s">
        <v>114</v>
      </c>
      <c r="B4" s="3" t="s">
        <v>117</v>
      </c>
      <c r="C4" s="3"/>
      <c r="D4" s="3"/>
    </row>
    <row r="5" spans="1:4" x14ac:dyDescent="0.25">
      <c r="A5" s="3" t="s">
        <v>116</v>
      </c>
      <c r="B5" s="3" t="s">
        <v>118</v>
      </c>
      <c r="C5" s="3"/>
      <c r="D5" s="3"/>
    </row>
    <row r="8" spans="1:4" x14ac:dyDescent="0.25">
      <c r="A8" s="3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4"/>
  <sheetViews>
    <sheetView topLeftCell="A171" zoomScaleNormal="100" workbookViewId="0">
      <selection activeCell="S6" sqref="S6"/>
    </sheetView>
  </sheetViews>
  <sheetFormatPr defaultRowHeight="15" x14ac:dyDescent="0.25"/>
  <cols>
    <col min="21" max="22" width="9.140625" style="8"/>
  </cols>
  <sheetData>
    <row r="1" spans="1:15" x14ac:dyDescent="0.25">
      <c r="C1" t="s">
        <v>84</v>
      </c>
      <c r="D1" t="s">
        <v>85</v>
      </c>
      <c r="E1" t="s">
        <v>36</v>
      </c>
      <c r="I1" s="8"/>
      <c r="J1" s="8"/>
      <c r="K1" s="8" t="s">
        <v>84</v>
      </c>
      <c r="L1" s="8" t="s">
        <v>85</v>
      </c>
      <c r="M1" s="8" t="s">
        <v>36</v>
      </c>
    </row>
    <row r="2" spans="1:15" x14ac:dyDescent="0.25">
      <c r="A2" t="s">
        <v>83</v>
      </c>
      <c r="E2">
        <f>(28008+29822+32594)/(3*256*256)</f>
        <v>0.45992024739583331</v>
      </c>
      <c r="I2" s="8" t="s">
        <v>83</v>
      </c>
      <c r="J2" s="8"/>
      <c r="K2" s="8"/>
      <c r="L2" s="8"/>
      <c r="M2" s="8">
        <f>(28008+29822+32594)/(3*256*256)</f>
        <v>0.45992024739583331</v>
      </c>
    </row>
    <row r="3" spans="1:15" x14ac:dyDescent="0.25">
      <c r="A3" t="s">
        <v>35</v>
      </c>
      <c r="E3">
        <f>7081691/(256^3)</f>
        <v>0.42210167646408081</v>
      </c>
      <c r="I3" s="8" t="s">
        <v>35</v>
      </c>
      <c r="J3" s="8"/>
      <c r="K3" s="8"/>
      <c r="L3" s="8"/>
      <c r="M3" s="8">
        <f>7081691/(256^3)</f>
        <v>0.42210167646408081</v>
      </c>
    </row>
    <row r="4" spans="1:15" x14ac:dyDescent="0.25">
      <c r="A4" t="s">
        <v>87</v>
      </c>
      <c r="B4">
        <v>48</v>
      </c>
      <c r="C4">
        <v>219</v>
      </c>
      <c r="E4">
        <f>D4/(256^3)</f>
        <v>0</v>
      </c>
      <c r="I4" s="8" t="s">
        <v>87</v>
      </c>
      <c r="J4" s="8">
        <v>56</v>
      </c>
      <c r="K4" s="8">
        <v>207</v>
      </c>
      <c r="L4" s="8"/>
      <c r="M4" s="8">
        <f>L4/(256^3)</f>
        <v>0</v>
      </c>
    </row>
    <row r="5" spans="1:15" x14ac:dyDescent="0.25">
      <c r="A5" t="s">
        <v>86</v>
      </c>
      <c r="B5">
        <f>(B4+C4)/2</f>
        <v>133.5</v>
      </c>
      <c r="C5">
        <f>B5+1</f>
        <v>134.5</v>
      </c>
      <c r="D5">
        <v>7496213</v>
      </c>
      <c r="E5" s="3">
        <f>D5/(256^3)</f>
        <v>0.44680911302566528</v>
      </c>
      <c r="G5">
        <f>(E5-E2)/E2</f>
        <v>-2.8507408500508674E-2</v>
      </c>
      <c r="I5" s="8">
        <v>5543</v>
      </c>
      <c r="J5" s="8">
        <f>(J4+K4)/2</f>
        <v>131.5</v>
      </c>
      <c r="K5" s="8">
        <f>J5+1</f>
        <v>132.5</v>
      </c>
      <c r="L5" s="8">
        <v>7532250</v>
      </c>
      <c r="M5" s="3">
        <f>L5/(256^3)</f>
        <v>0.44895708560943604</v>
      </c>
      <c r="O5" s="8">
        <f>(M5-M2)/M2</f>
        <v>-2.3837093166637138E-2</v>
      </c>
    </row>
    <row r="6" spans="1:15" x14ac:dyDescent="0.25">
      <c r="L6">
        <v>7504153</v>
      </c>
      <c r="M6" s="3">
        <f>L6/(256^3)</f>
        <v>0.44728237390518188</v>
      </c>
    </row>
    <row r="8" spans="1:15" x14ac:dyDescent="0.25">
      <c r="A8" t="s">
        <v>91</v>
      </c>
      <c r="B8">
        <v>5542</v>
      </c>
    </row>
    <row r="12" spans="1:15" x14ac:dyDescent="0.25">
      <c r="A12" s="3" t="s">
        <v>111</v>
      </c>
      <c r="B12" s="3"/>
      <c r="C12" s="3"/>
      <c r="D12" s="3"/>
    </row>
    <row r="13" spans="1:15" x14ac:dyDescent="0.25">
      <c r="A13" s="3" t="s">
        <v>112</v>
      </c>
      <c r="B13" s="3"/>
      <c r="C13" s="3"/>
      <c r="D13" s="3"/>
    </row>
    <row r="14" spans="1:15" x14ac:dyDescent="0.25">
      <c r="A14" s="3" t="s">
        <v>115</v>
      </c>
      <c r="B14" s="3" t="s">
        <v>113</v>
      </c>
      <c r="C14" s="3"/>
      <c r="D14" s="3"/>
    </row>
    <row r="15" spans="1:15" x14ac:dyDescent="0.25">
      <c r="A15" s="3" t="s">
        <v>114</v>
      </c>
      <c r="B15" s="3" t="s">
        <v>117</v>
      </c>
      <c r="C15" s="3"/>
      <c r="D15" s="3"/>
    </row>
    <row r="16" spans="1:15" x14ac:dyDescent="0.25">
      <c r="A16" s="3" t="s">
        <v>116</v>
      </c>
      <c r="B16" s="3" t="s">
        <v>118</v>
      </c>
      <c r="C16" s="3"/>
      <c r="D16" s="3"/>
    </row>
    <row r="19" spans="1:11" x14ac:dyDescent="0.25">
      <c r="A19" s="6" t="s">
        <v>308</v>
      </c>
      <c r="G19" t="s">
        <v>184</v>
      </c>
    </row>
    <row r="20" spans="1:11" x14ac:dyDescent="0.25">
      <c r="B20" t="s">
        <v>93</v>
      </c>
      <c r="H20" t="s">
        <v>93</v>
      </c>
    </row>
    <row r="21" spans="1:11" x14ac:dyDescent="0.25">
      <c r="B21" t="s">
        <v>101</v>
      </c>
      <c r="H21" t="s">
        <v>101</v>
      </c>
    </row>
    <row r="22" spans="1:11" x14ac:dyDescent="0.25">
      <c r="B22" t="s">
        <v>102</v>
      </c>
      <c r="C22" t="s">
        <v>103</v>
      </c>
      <c r="D22" t="s">
        <v>104</v>
      </c>
      <c r="E22" t="s">
        <v>105</v>
      </c>
      <c r="H22" t="s">
        <v>102</v>
      </c>
      <c r="I22" t="s">
        <v>103</v>
      </c>
      <c r="J22" t="s">
        <v>104</v>
      </c>
      <c r="K22" t="s">
        <v>105</v>
      </c>
    </row>
    <row r="23" spans="1:11" x14ac:dyDescent="0.25">
      <c r="B23" t="s">
        <v>93</v>
      </c>
      <c r="H23" t="s">
        <v>93</v>
      </c>
    </row>
    <row r="24" spans="1:11" x14ac:dyDescent="0.25">
      <c r="A24" t="s">
        <v>182</v>
      </c>
      <c r="G24" t="s">
        <v>183</v>
      </c>
    </row>
    <row r="25" spans="1:11" x14ac:dyDescent="0.25">
      <c r="B25">
        <v>0.75</v>
      </c>
      <c r="C25">
        <v>1.5</v>
      </c>
      <c r="D25">
        <v>1.780083E-3</v>
      </c>
      <c r="E25">
        <v>1.780083E-3</v>
      </c>
      <c r="H25">
        <v>0.75</v>
      </c>
      <c r="I25">
        <v>1.5</v>
      </c>
      <c r="J25">
        <v>1.081446E-3</v>
      </c>
      <c r="K25">
        <v>1.081446E-3</v>
      </c>
    </row>
    <row r="26" spans="1:11" x14ac:dyDescent="0.25">
      <c r="B26">
        <v>2.25</v>
      </c>
      <c r="C26">
        <v>4.5</v>
      </c>
      <c r="D26">
        <v>1.220895E-2</v>
      </c>
      <c r="E26">
        <v>1.220895E-2</v>
      </c>
      <c r="H26">
        <v>2.25</v>
      </c>
      <c r="I26">
        <v>4.5</v>
      </c>
      <c r="J26">
        <v>3.7300340000000001E-3</v>
      </c>
      <c r="K26">
        <v>3.7300340000000001E-3</v>
      </c>
    </row>
    <row r="27" spans="1:11" x14ac:dyDescent="0.25">
      <c r="B27">
        <v>3.75</v>
      </c>
      <c r="C27">
        <v>7.5</v>
      </c>
      <c r="D27">
        <v>0.27242549999999999</v>
      </c>
      <c r="E27">
        <v>0.27242549999999999</v>
      </c>
      <c r="H27">
        <v>3.75</v>
      </c>
      <c r="I27">
        <v>7.5</v>
      </c>
      <c r="J27">
        <v>7.8117279999999997E-2</v>
      </c>
      <c r="K27">
        <v>7.8117279999999997E-2</v>
      </c>
    </row>
    <row r="28" spans="1:11" x14ac:dyDescent="0.25">
      <c r="B28">
        <v>5.25</v>
      </c>
      <c r="C28">
        <v>10.5</v>
      </c>
      <c r="D28">
        <v>0.48704619999999998</v>
      </c>
      <c r="E28">
        <v>0.48704619999999998</v>
      </c>
      <c r="H28">
        <v>5.25</v>
      </c>
      <c r="I28">
        <v>10.5</v>
      </c>
      <c r="J28">
        <v>0.23005780000000001</v>
      </c>
      <c r="K28">
        <v>0.23005780000000001</v>
      </c>
    </row>
    <row r="29" spans="1:11" x14ac:dyDescent="0.25">
      <c r="B29">
        <v>6.75</v>
      </c>
      <c r="C29">
        <v>13.5</v>
      </c>
      <c r="D29">
        <v>0.1436009</v>
      </c>
      <c r="E29">
        <v>0.1436009</v>
      </c>
      <c r="H29">
        <v>6.75</v>
      </c>
      <c r="I29">
        <v>13.5</v>
      </c>
      <c r="J29">
        <v>0.20467109999999999</v>
      </c>
      <c r="K29">
        <v>0.20467109999999999</v>
      </c>
    </row>
    <row r="30" spans="1:11" x14ac:dyDescent="0.25">
      <c r="B30">
        <v>8.25</v>
      </c>
      <c r="C30">
        <v>16.5</v>
      </c>
      <c r="D30">
        <v>7.1039950000000004E-2</v>
      </c>
      <c r="E30">
        <v>7.1039950000000004E-2</v>
      </c>
      <c r="H30">
        <v>8.25</v>
      </c>
      <c r="I30">
        <v>16.5</v>
      </c>
      <c r="J30">
        <v>0.23569850000000001</v>
      </c>
      <c r="K30">
        <v>0.23569850000000001</v>
      </c>
    </row>
    <row r="31" spans="1:11" x14ac:dyDescent="0.25">
      <c r="B31">
        <v>9.75</v>
      </c>
      <c r="C31">
        <v>19.5</v>
      </c>
      <c r="D31">
        <v>1.142834E-2</v>
      </c>
      <c r="E31">
        <v>1.142834E-2</v>
      </c>
      <c r="H31">
        <v>9.75</v>
      </c>
      <c r="I31">
        <v>19.5</v>
      </c>
      <c r="J31">
        <v>0.15868199999999999</v>
      </c>
      <c r="K31">
        <v>0.15868199999999999</v>
      </c>
    </row>
    <row r="32" spans="1:11" x14ac:dyDescent="0.25">
      <c r="B32">
        <v>11.25</v>
      </c>
      <c r="C32">
        <v>22.5</v>
      </c>
      <c r="D32">
        <v>4.7008549999999998E-4</v>
      </c>
      <c r="E32">
        <v>4.7008549999999998E-4</v>
      </c>
      <c r="H32">
        <v>11.25</v>
      </c>
      <c r="I32">
        <v>22.5</v>
      </c>
      <c r="J32">
        <v>4.404367E-2</v>
      </c>
      <c r="K32">
        <v>4.404367E-2</v>
      </c>
    </row>
    <row r="33" spans="1:35" x14ac:dyDescent="0.25">
      <c r="H33">
        <v>12.75</v>
      </c>
      <c r="I33">
        <v>25.5</v>
      </c>
      <c r="J33">
        <v>2.8950389999999999E-2</v>
      </c>
      <c r="K33">
        <v>2.8950380000000001E-2</v>
      </c>
    </row>
    <row r="34" spans="1:35" x14ac:dyDescent="0.25">
      <c r="H34">
        <v>14.25</v>
      </c>
      <c r="I34">
        <v>28.5</v>
      </c>
      <c r="J34">
        <v>1.066772E-2</v>
      </c>
      <c r="K34">
        <v>1.066772E-2</v>
      </c>
    </row>
    <row r="35" spans="1:35" x14ac:dyDescent="0.25">
      <c r="H35">
        <v>15.75</v>
      </c>
      <c r="I35">
        <v>31.5</v>
      </c>
      <c r="J35">
        <v>2.4494270000000001E-3</v>
      </c>
      <c r="K35">
        <v>2.4494270000000001E-3</v>
      </c>
    </row>
    <row r="36" spans="1:35" x14ac:dyDescent="0.25">
      <c r="H36">
        <v>17.25</v>
      </c>
      <c r="I36">
        <v>34.5</v>
      </c>
      <c r="J36">
        <v>1.8506099999999999E-3</v>
      </c>
      <c r="K36">
        <v>1.8506099999999999E-3</v>
      </c>
    </row>
    <row r="37" spans="1:35" x14ac:dyDescent="0.25">
      <c r="A37" s="3" t="s">
        <v>307</v>
      </c>
      <c r="M37" s="3" t="s">
        <v>309</v>
      </c>
      <c r="N37" s="3"/>
      <c r="O37" s="3"/>
      <c r="X37" t="s">
        <v>203</v>
      </c>
    </row>
    <row r="38" spans="1:35" x14ac:dyDescent="0.25">
      <c r="A38" t="s">
        <v>92</v>
      </c>
      <c r="E38" s="3" t="s">
        <v>315</v>
      </c>
      <c r="H38" t="s">
        <v>92</v>
      </c>
      <c r="M38" s="8" t="s">
        <v>92</v>
      </c>
      <c r="N38" s="8"/>
      <c r="O38" s="8"/>
      <c r="P38" s="8"/>
      <c r="Q38" s="8" t="s">
        <v>92</v>
      </c>
      <c r="R38" s="8"/>
      <c r="S38" s="8"/>
      <c r="T38" s="8"/>
      <c r="U38" s="3" t="s">
        <v>310</v>
      </c>
      <c r="V38" s="3"/>
      <c r="W38" s="3"/>
      <c r="X38" s="8" t="s">
        <v>92</v>
      </c>
      <c r="Y38" s="8"/>
      <c r="Z38" s="8"/>
      <c r="AA38" s="8"/>
      <c r="AB38" s="8" t="s">
        <v>92</v>
      </c>
      <c r="AC38" s="8"/>
      <c r="AD38" s="8"/>
      <c r="AE38" s="8"/>
      <c r="AF38" s="3" t="s">
        <v>314</v>
      </c>
      <c r="AG38" s="3"/>
      <c r="AH38" s="3"/>
      <c r="AI38" t="s">
        <v>316</v>
      </c>
    </row>
    <row r="39" spans="1:35" x14ac:dyDescent="0.25">
      <c r="A39" t="s">
        <v>93</v>
      </c>
      <c r="H39" t="s">
        <v>93</v>
      </c>
      <c r="M39" s="8" t="s">
        <v>93</v>
      </c>
      <c r="N39" s="8"/>
      <c r="O39" s="8"/>
      <c r="P39" s="8"/>
      <c r="Q39" s="8" t="s">
        <v>93</v>
      </c>
      <c r="R39" s="8"/>
      <c r="S39" s="8"/>
      <c r="T39" s="8"/>
      <c r="U39" s="3"/>
      <c r="V39" s="3"/>
      <c r="W39" s="3"/>
      <c r="X39" s="8" t="s">
        <v>93</v>
      </c>
      <c r="Y39" s="8"/>
      <c r="Z39" s="8"/>
      <c r="AA39" s="8"/>
      <c r="AB39" s="8" t="s">
        <v>93</v>
      </c>
      <c r="AC39" s="8"/>
      <c r="AD39" s="8"/>
      <c r="AE39" s="8"/>
      <c r="AF39" s="3"/>
      <c r="AG39" s="3"/>
      <c r="AH39" s="3"/>
    </row>
    <row r="40" spans="1:35" x14ac:dyDescent="0.25">
      <c r="A40" t="s">
        <v>94</v>
      </c>
      <c r="B40" t="s">
        <v>95</v>
      </c>
      <c r="C40" t="s">
        <v>96</v>
      </c>
      <c r="D40" t="s">
        <v>97</v>
      </c>
      <c r="E40" t="s">
        <v>311</v>
      </c>
      <c r="H40" t="s">
        <v>94</v>
      </c>
      <c r="I40" t="s">
        <v>95</v>
      </c>
      <c r="J40" t="s">
        <v>96</v>
      </c>
      <c r="K40" t="s">
        <v>97</v>
      </c>
      <c r="M40" s="8" t="s">
        <v>94</v>
      </c>
      <c r="N40" s="8" t="s">
        <v>95</v>
      </c>
      <c r="O40" s="8" t="s">
        <v>96</v>
      </c>
      <c r="P40" s="8" t="s">
        <v>97</v>
      </c>
      <c r="Q40" s="8" t="s">
        <v>94</v>
      </c>
      <c r="R40" s="8" t="s">
        <v>95</v>
      </c>
      <c r="S40" s="8" t="s">
        <v>96</v>
      </c>
      <c r="T40" s="8" t="s">
        <v>97</v>
      </c>
      <c r="U40" s="3" t="s">
        <v>311</v>
      </c>
      <c r="V40" s="3" t="s">
        <v>312</v>
      </c>
      <c r="W40" s="3" t="s">
        <v>313</v>
      </c>
      <c r="X40" s="8" t="s">
        <v>94</v>
      </c>
      <c r="Y40" s="8" t="s">
        <v>95</v>
      </c>
      <c r="Z40" s="8" t="s">
        <v>96</v>
      </c>
      <c r="AA40" s="8" t="s">
        <v>97</v>
      </c>
      <c r="AB40" s="8" t="s">
        <v>94</v>
      </c>
      <c r="AC40" s="8" t="s">
        <v>95</v>
      </c>
      <c r="AD40" s="8" t="s">
        <v>96</v>
      </c>
      <c r="AE40" s="8" t="s">
        <v>97</v>
      </c>
      <c r="AF40" s="3" t="s">
        <v>311</v>
      </c>
      <c r="AG40" s="3" t="s">
        <v>312</v>
      </c>
      <c r="AH40" s="3" t="s">
        <v>313</v>
      </c>
      <c r="AI40" s="3" t="s">
        <v>311</v>
      </c>
    </row>
    <row r="41" spans="1:35" x14ac:dyDescent="0.25">
      <c r="A41">
        <v>0</v>
      </c>
      <c r="B41">
        <v>0.42220000000000002</v>
      </c>
      <c r="C41">
        <v>0.42059999999999997</v>
      </c>
      <c r="D41">
        <v>0.57550000000000001</v>
      </c>
      <c r="E41">
        <f>(B41+N41+R41)/3</f>
        <v>0.42226666666666662</v>
      </c>
      <c r="H41">
        <v>0</v>
      </c>
      <c r="I41">
        <v>0.44679999999999997</v>
      </c>
      <c r="J41">
        <v>0.4451</v>
      </c>
      <c r="K41">
        <v>0.55100000000000005</v>
      </c>
      <c r="M41" s="8">
        <v>0</v>
      </c>
      <c r="N41" s="8">
        <v>0.42230000000000001</v>
      </c>
      <c r="O41" s="8">
        <v>0.42070000000000002</v>
      </c>
      <c r="P41" s="8">
        <v>0.57540000000000002</v>
      </c>
      <c r="Q41" s="8">
        <v>0</v>
      </c>
      <c r="R41" s="8">
        <v>0.42230000000000001</v>
      </c>
      <c r="S41" s="8">
        <v>0.42059999999999997</v>
      </c>
      <c r="T41" s="8">
        <v>0.57550000000000001</v>
      </c>
      <c r="U41" s="8">
        <f>(N41+R41)/2</f>
        <v>0.42230000000000001</v>
      </c>
      <c r="V41" s="8">
        <f t="shared" ref="V41:W41" si="0">(O41+S41)/2</f>
        <v>0.42064999999999997</v>
      </c>
      <c r="W41" s="8">
        <f t="shared" si="0"/>
        <v>0.57545000000000002</v>
      </c>
      <c r="X41" s="8">
        <v>0</v>
      </c>
      <c r="Y41" s="8">
        <v>0.44679999999999997</v>
      </c>
      <c r="Z41" s="8">
        <v>0.4451</v>
      </c>
      <c r="AA41" s="8">
        <v>0.55100000000000005</v>
      </c>
      <c r="AB41" s="8">
        <v>0</v>
      </c>
      <c r="AC41" s="8">
        <v>0.44690000000000002</v>
      </c>
      <c r="AD41" s="8">
        <v>0.4451</v>
      </c>
      <c r="AE41" s="8">
        <v>0.55100000000000005</v>
      </c>
      <c r="AF41">
        <f>(Y41+AC41)/2</f>
        <v>0.44684999999999997</v>
      </c>
      <c r="AG41" s="8">
        <f t="shared" ref="AG41:AH41" si="1">(Z41+AD41)/2</f>
        <v>0.4451</v>
      </c>
      <c r="AH41" s="8">
        <f t="shared" si="1"/>
        <v>0.55100000000000005</v>
      </c>
      <c r="AI41">
        <f>(Y41+AC41+I41)/3</f>
        <v>0.44683333333333336</v>
      </c>
    </row>
    <row r="42" spans="1:35" x14ac:dyDescent="0.25">
      <c r="A42">
        <v>1</v>
      </c>
      <c r="B42">
        <v>0.40860000000000002</v>
      </c>
      <c r="C42">
        <v>0.40699999999999997</v>
      </c>
      <c r="D42">
        <v>0.56179999999999997</v>
      </c>
      <c r="E42" s="8">
        <f t="shared" ref="E42:E91" si="2">(B42+N42+R42)/3</f>
        <v>0.39993333333333331</v>
      </c>
      <c r="H42">
        <v>1</v>
      </c>
      <c r="I42">
        <v>0.43640000000000001</v>
      </c>
      <c r="J42">
        <v>0.43469999999999998</v>
      </c>
      <c r="K42">
        <v>0.54049999999999998</v>
      </c>
      <c r="M42" s="8">
        <v>1</v>
      </c>
      <c r="N42" s="8">
        <v>0.40760000000000002</v>
      </c>
      <c r="O42" s="8">
        <v>0.40600000000000003</v>
      </c>
      <c r="P42" s="8">
        <v>0.56100000000000005</v>
      </c>
      <c r="Q42" s="8">
        <v>1</v>
      </c>
      <c r="R42" s="8">
        <v>0.3836</v>
      </c>
      <c r="S42" s="8">
        <v>0.3821</v>
      </c>
      <c r="T42" s="8">
        <v>0.53659999999999997</v>
      </c>
      <c r="U42" s="8">
        <f t="shared" ref="U42:U91" si="3">(N42+R42)/2</f>
        <v>0.39560000000000001</v>
      </c>
      <c r="V42" s="8">
        <f t="shared" ref="V42:V91" si="4">(O42+S42)/2</f>
        <v>0.39405000000000001</v>
      </c>
      <c r="W42" s="8">
        <f t="shared" ref="W42:W91" si="5">(P42+T42)/2</f>
        <v>0.54879999999999995</v>
      </c>
      <c r="X42" s="8">
        <v>1</v>
      </c>
      <c r="Y42" s="8">
        <v>0.43490000000000001</v>
      </c>
      <c r="Z42" s="8">
        <v>0.43319999999999997</v>
      </c>
      <c r="AA42" s="8">
        <v>0.53910000000000002</v>
      </c>
      <c r="AB42" s="8">
        <v>1</v>
      </c>
      <c r="AC42" s="8">
        <v>0.41270000000000001</v>
      </c>
      <c r="AD42" s="8">
        <v>0.41110000000000002</v>
      </c>
      <c r="AE42" s="8">
        <v>0.51690000000000003</v>
      </c>
      <c r="AF42" s="8">
        <f t="shared" ref="AF42:AF91" si="6">(Y42+AC42)/2</f>
        <v>0.42380000000000001</v>
      </c>
      <c r="AG42" s="8">
        <f t="shared" ref="AG42:AG91" si="7">(Z42+AD42)/2</f>
        <v>0.42215000000000003</v>
      </c>
      <c r="AH42" s="8">
        <f t="shared" ref="AH42:AH91" si="8">(AA42+AE42)/2</f>
        <v>0.52800000000000002</v>
      </c>
      <c r="AI42" s="8">
        <f t="shared" ref="AI42:AI91" si="9">(Y42+AC42+I42)/3</f>
        <v>0.42799999999999999</v>
      </c>
    </row>
    <row r="43" spans="1:35" x14ac:dyDescent="0.25">
      <c r="A43">
        <v>2</v>
      </c>
      <c r="B43">
        <v>0.39539999999999997</v>
      </c>
      <c r="C43">
        <v>0.39200000000000002</v>
      </c>
      <c r="D43">
        <v>0.54610000000000003</v>
      </c>
      <c r="E43" s="8">
        <f t="shared" si="2"/>
        <v>0.37836666666666668</v>
      </c>
      <c r="H43">
        <v>2</v>
      </c>
      <c r="I43">
        <v>0.42609999999999998</v>
      </c>
      <c r="J43">
        <v>0.42270000000000002</v>
      </c>
      <c r="K43">
        <v>0.52810000000000001</v>
      </c>
      <c r="M43" s="8">
        <v>2</v>
      </c>
      <c r="N43" s="8">
        <v>0.39340000000000003</v>
      </c>
      <c r="O43" s="8">
        <v>0.3901</v>
      </c>
      <c r="P43" s="8">
        <v>0.54449999999999998</v>
      </c>
      <c r="Q43" s="8">
        <v>2</v>
      </c>
      <c r="R43" s="8">
        <v>0.3463</v>
      </c>
      <c r="S43" s="8">
        <v>0.34229999999999999</v>
      </c>
      <c r="T43" s="8">
        <v>0.49690000000000001</v>
      </c>
      <c r="U43" s="8">
        <f t="shared" si="3"/>
        <v>0.36985000000000001</v>
      </c>
      <c r="V43" s="8">
        <f t="shared" si="4"/>
        <v>0.36619999999999997</v>
      </c>
      <c r="W43" s="8">
        <f t="shared" si="5"/>
        <v>0.52069999999999994</v>
      </c>
      <c r="X43" s="8">
        <v>2</v>
      </c>
      <c r="Y43" s="8">
        <v>0.42309999999999998</v>
      </c>
      <c r="Z43" s="8">
        <v>0.41980000000000001</v>
      </c>
      <c r="AA43" s="8">
        <v>0.5252</v>
      </c>
      <c r="AB43" s="8">
        <v>2</v>
      </c>
      <c r="AC43" s="8">
        <v>0.379</v>
      </c>
      <c r="AD43" s="8">
        <v>0.37559999999999999</v>
      </c>
      <c r="AE43" s="8">
        <v>0.48139999999999999</v>
      </c>
      <c r="AF43" s="8">
        <f t="shared" si="6"/>
        <v>0.40105000000000002</v>
      </c>
      <c r="AG43" s="8">
        <f t="shared" si="7"/>
        <v>0.3977</v>
      </c>
      <c r="AH43" s="8">
        <f t="shared" si="8"/>
        <v>0.50329999999999997</v>
      </c>
      <c r="AI43" s="8">
        <f t="shared" si="9"/>
        <v>0.40939999999999999</v>
      </c>
    </row>
    <row r="44" spans="1:35" x14ac:dyDescent="0.25">
      <c r="A44">
        <v>3</v>
      </c>
      <c r="B44">
        <v>0.38250000000000001</v>
      </c>
      <c r="C44">
        <v>0.37719999999999998</v>
      </c>
      <c r="D44">
        <v>0.53069999999999995</v>
      </c>
      <c r="E44" s="8">
        <f t="shared" si="2"/>
        <v>0.35746666666666665</v>
      </c>
      <c r="H44">
        <v>3</v>
      </c>
      <c r="I44">
        <v>0.41589999999999999</v>
      </c>
      <c r="J44">
        <v>0.4108</v>
      </c>
      <c r="K44">
        <v>0.51580000000000004</v>
      </c>
      <c r="M44" s="8">
        <v>3</v>
      </c>
      <c r="N44" s="8">
        <v>0.3795</v>
      </c>
      <c r="O44" s="8">
        <v>0.37430000000000002</v>
      </c>
      <c r="P44" s="8">
        <v>0.52839999999999998</v>
      </c>
      <c r="Q44" s="8">
        <v>3</v>
      </c>
      <c r="R44" s="8">
        <v>0.31040000000000001</v>
      </c>
      <c r="S44" s="8">
        <v>0.30270000000000002</v>
      </c>
      <c r="T44" s="8">
        <v>0.45900000000000002</v>
      </c>
      <c r="U44" s="8">
        <f t="shared" si="3"/>
        <v>0.34494999999999998</v>
      </c>
      <c r="V44" s="8">
        <f t="shared" si="4"/>
        <v>0.33850000000000002</v>
      </c>
      <c r="W44" s="8">
        <f t="shared" si="5"/>
        <v>0.49370000000000003</v>
      </c>
      <c r="X44" s="8">
        <v>3</v>
      </c>
      <c r="Y44" s="8">
        <v>0.41149999999999998</v>
      </c>
      <c r="Z44" s="8">
        <v>0.40639999999999998</v>
      </c>
      <c r="AA44" s="8">
        <v>0.51149999999999995</v>
      </c>
      <c r="AB44" s="8">
        <v>3</v>
      </c>
      <c r="AC44" s="8">
        <v>0.34599999999999997</v>
      </c>
      <c r="AD44" s="8">
        <v>0.34039999999999998</v>
      </c>
      <c r="AE44" s="8">
        <v>0.4466</v>
      </c>
      <c r="AF44" s="8">
        <f t="shared" si="6"/>
        <v>0.37874999999999998</v>
      </c>
      <c r="AG44" s="8">
        <f t="shared" si="7"/>
        <v>0.37339999999999995</v>
      </c>
      <c r="AH44" s="8">
        <f t="shared" si="8"/>
        <v>0.47904999999999998</v>
      </c>
      <c r="AI44" s="8">
        <f t="shared" si="9"/>
        <v>0.39113333333333333</v>
      </c>
    </row>
    <row r="45" spans="1:35" x14ac:dyDescent="0.25">
      <c r="A45">
        <v>4</v>
      </c>
      <c r="B45">
        <v>0.36990000000000001</v>
      </c>
      <c r="C45">
        <v>0.36259999999999998</v>
      </c>
      <c r="D45">
        <v>0.51570000000000005</v>
      </c>
      <c r="E45" s="8">
        <f t="shared" si="2"/>
        <v>0.33733333333333332</v>
      </c>
      <c r="H45">
        <v>4</v>
      </c>
      <c r="I45">
        <v>0.40600000000000003</v>
      </c>
      <c r="J45">
        <v>0.39910000000000001</v>
      </c>
      <c r="K45">
        <v>0.50370000000000004</v>
      </c>
      <c r="M45" s="8">
        <v>4</v>
      </c>
      <c r="N45" s="8">
        <v>0.3659</v>
      </c>
      <c r="O45" s="8">
        <v>0.35870000000000002</v>
      </c>
      <c r="P45" s="8">
        <v>0.51259999999999994</v>
      </c>
      <c r="Q45" s="8">
        <v>4</v>
      </c>
      <c r="R45" s="8">
        <v>0.2762</v>
      </c>
      <c r="S45" s="8">
        <v>0.26350000000000001</v>
      </c>
      <c r="T45" s="8">
        <v>0.42309999999999998</v>
      </c>
      <c r="U45" s="8">
        <f t="shared" si="3"/>
        <v>0.32105</v>
      </c>
      <c r="V45" s="8">
        <f t="shared" si="4"/>
        <v>0.31110000000000004</v>
      </c>
      <c r="W45" s="8">
        <f t="shared" si="5"/>
        <v>0.46784999999999999</v>
      </c>
      <c r="X45" s="8">
        <v>4</v>
      </c>
      <c r="Y45" s="8">
        <v>0.4</v>
      </c>
      <c r="Z45" s="8">
        <v>0.39329999999999998</v>
      </c>
      <c r="AA45" s="8">
        <v>0.498</v>
      </c>
      <c r="AB45" s="8">
        <v>4</v>
      </c>
      <c r="AC45" s="8">
        <v>0.31369999999999998</v>
      </c>
      <c r="AD45" s="8">
        <v>0.30559999999999998</v>
      </c>
      <c r="AE45" s="8">
        <v>0.41289999999999999</v>
      </c>
      <c r="AF45" s="8">
        <f t="shared" si="6"/>
        <v>0.35685</v>
      </c>
      <c r="AG45" s="8">
        <f t="shared" si="7"/>
        <v>0.34944999999999998</v>
      </c>
      <c r="AH45" s="8">
        <f t="shared" si="8"/>
        <v>0.45545000000000002</v>
      </c>
      <c r="AI45" s="8">
        <f t="shared" si="9"/>
        <v>0.37323333333333331</v>
      </c>
    </row>
    <row r="46" spans="1:35" x14ac:dyDescent="0.25">
      <c r="A46">
        <v>5</v>
      </c>
      <c r="B46">
        <v>0.35759999999999997</v>
      </c>
      <c r="C46">
        <v>0.34810000000000002</v>
      </c>
      <c r="D46">
        <v>0.501</v>
      </c>
      <c r="E46" s="8">
        <f t="shared" si="2"/>
        <v>0.31793333333333335</v>
      </c>
      <c r="H46">
        <v>5</v>
      </c>
      <c r="I46">
        <v>0.3962</v>
      </c>
      <c r="J46">
        <v>0.3876</v>
      </c>
      <c r="K46">
        <v>0.49180000000000001</v>
      </c>
      <c r="M46" s="8">
        <v>5</v>
      </c>
      <c r="N46" s="8">
        <v>0.35260000000000002</v>
      </c>
      <c r="O46" s="8">
        <v>0.34320000000000001</v>
      </c>
      <c r="P46" s="8">
        <v>0.49719999999999998</v>
      </c>
      <c r="Q46" s="8">
        <v>5</v>
      </c>
      <c r="R46" s="8">
        <v>0.24360000000000001</v>
      </c>
      <c r="S46" s="8">
        <v>0.22470000000000001</v>
      </c>
      <c r="T46" s="8">
        <v>0.38900000000000001</v>
      </c>
      <c r="U46" s="8">
        <f t="shared" si="3"/>
        <v>0.29810000000000003</v>
      </c>
      <c r="V46" s="8">
        <f t="shared" si="4"/>
        <v>0.28395000000000004</v>
      </c>
      <c r="W46" s="8">
        <f t="shared" si="5"/>
        <v>0.44309999999999999</v>
      </c>
      <c r="X46" s="8">
        <v>5</v>
      </c>
      <c r="Y46" s="8">
        <v>0.38869999999999999</v>
      </c>
      <c r="Z46" s="8">
        <v>0.38030000000000003</v>
      </c>
      <c r="AA46" s="8">
        <v>0.48470000000000002</v>
      </c>
      <c r="AB46" s="8">
        <v>5</v>
      </c>
      <c r="AC46" s="8">
        <v>0.28239999999999998</v>
      </c>
      <c r="AD46" s="8">
        <v>0.27110000000000001</v>
      </c>
      <c r="AE46" s="8">
        <v>0.38030000000000003</v>
      </c>
      <c r="AF46" s="8">
        <f t="shared" si="6"/>
        <v>0.33555000000000001</v>
      </c>
      <c r="AG46" s="8">
        <f t="shared" si="7"/>
        <v>0.32569999999999999</v>
      </c>
      <c r="AH46" s="8">
        <f t="shared" si="8"/>
        <v>0.4325</v>
      </c>
      <c r="AI46" s="8">
        <f t="shared" si="9"/>
        <v>0.35576666666666662</v>
      </c>
    </row>
    <row r="47" spans="1:35" x14ac:dyDescent="0.25">
      <c r="A47">
        <v>6</v>
      </c>
      <c r="B47">
        <v>0.34560000000000002</v>
      </c>
      <c r="C47">
        <v>0.33379999999999999</v>
      </c>
      <c r="D47">
        <v>0.48670000000000002</v>
      </c>
      <c r="E47" s="8">
        <f t="shared" si="2"/>
        <v>0.29933333333333334</v>
      </c>
      <c r="H47">
        <v>6</v>
      </c>
      <c r="I47">
        <v>0.3866</v>
      </c>
      <c r="J47">
        <v>0.37619999999999998</v>
      </c>
      <c r="K47">
        <v>0.48010000000000003</v>
      </c>
      <c r="M47" s="8">
        <v>6</v>
      </c>
      <c r="N47" s="8">
        <v>0.33960000000000001</v>
      </c>
      <c r="O47" s="8">
        <v>0.3281</v>
      </c>
      <c r="P47" s="8">
        <v>0.48209999999999997</v>
      </c>
      <c r="Q47" s="8">
        <v>6</v>
      </c>
      <c r="R47" s="8">
        <v>0.21279999999999999</v>
      </c>
      <c r="S47" s="8">
        <v>0.18640000000000001</v>
      </c>
      <c r="T47" s="8">
        <v>0.35680000000000001</v>
      </c>
      <c r="U47" s="8">
        <f t="shared" si="3"/>
        <v>0.2762</v>
      </c>
      <c r="V47" s="8">
        <f t="shared" si="4"/>
        <v>0.25724999999999998</v>
      </c>
      <c r="W47" s="8">
        <f t="shared" si="5"/>
        <v>0.41944999999999999</v>
      </c>
      <c r="X47" s="8">
        <v>6</v>
      </c>
      <c r="Y47" s="8">
        <v>0.37759999999999999</v>
      </c>
      <c r="Z47" s="8">
        <v>0.3674</v>
      </c>
      <c r="AA47" s="8">
        <v>0.47170000000000001</v>
      </c>
      <c r="AB47" s="8">
        <v>6</v>
      </c>
      <c r="AC47" s="8">
        <v>0.25230000000000002</v>
      </c>
      <c r="AD47" s="8">
        <v>0.23710000000000001</v>
      </c>
      <c r="AE47" s="8">
        <v>0.34889999999999999</v>
      </c>
      <c r="AF47" s="8">
        <f t="shared" si="6"/>
        <v>0.31495000000000001</v>
      </c>
      <c r="AG47" s="8">
        <f t="shared" si="7"/>
        <v>0.30225000000000002</v>
      </c>
      <c r="AH47" s="8">
        <f t="shared" si="8"/>
        <v>0.4103</v>
      </c>
      <c r="AI47" s="8">
        <f t="shared" si="9"/>
        <v>0.33883333333333332</v>
      </c>
    </row>
    <row r="48" spans="1:35" x14ac:dyDescent="0.25">
      <c r="A48">
        <v>7</v>
      </c>
      <c r="B48">
        <v>0.33400000000000002</v>
      </c>
      <c r="C48">
        <v>0.31979999999999997</v>
      </c>
      <c r="D48">
        <v>0.47270000000000001</v>
      </c>
      <c r="E48" s="8">
        <f t="shared" si="2"/>
        <v>0.2823</v>
      </c>
      <c r="H48">
        <v>7</v>
      </c>
      <c r="I48">
        <v>0.37730000000000002</v>
      </c>
      <c r="J48">
        <v>0.36499999999999999</v>
      </c>
      <c r="K48">
        <v>0.46860000000000002</v>
      </c>
      <c r="M48" s="8">
        <v>7</v>
      </c>
      <c r="N48" s="8">
        <v>0.3271</v>
      </c>
      <c r="O48" s="8">
        <v>0.31309999999999999</v>
      </c>
      <c r="P48" s="8">
        <v>0.46739999999999998</v>
      </c>
      <c r="Q48" s="8">
        <v>7</v>
      </c>
      <c r="R48" s="8">
        <v>0.18579999999999999</v>
      </c>
      <c r="S48" s="8">
        <v>0.15049999999999999</v>
      </c>
      <c r="T48" s="8">
        <v>0.32650000000000001</v>
      </c>
      <c r="U48" s="8">
        <f t="shared" si="3"/>
        <v>0.25645000000000001</v>
      </c>
      <c r="V48" s="8">
        <f t="shared" si="4"/>
        <v>0.23180000000000001</v>
      </c>
      <c r="W48" s="8">
        <f t="shared" si="5"/>
        <v>0.39695000000000003</v>
      </c>
      <c r="X48" s="8">
        <v>7</v>
      </c>
      <c r="Y48" s="8">
        <v>0.36670000000000003</v>
      </c>
      <c r="Z48" s="8">
        <v>0.3548</v>
      </c>
      <c r="AA48" s="8">
        <v>0.45879999999999999</v>
      </c>
      <c r="AB48" s="8">
        <v>7</v>
      </c>
      <c r="AC48" s="8">
        <v>0.2243</v>
      </c>
      <c r="AD48" s="8">
        <v>0.20419999999999999</v>
      </c>
      <c r="AE48" s="8">
        <v>0.31909999999999999</v>
      </c>
      <c r="AF48" s="8">
        <f t="shared" si="6"/>
        <v>0.29549999999999998</v>
      </c>
      <c r="AG48" s="8">
        <f t="shared" si="7"/>
        <v>0.27949999999999997</v>
      </c>
      <c r="AH48" s="8">
        <f t="shared" si="8"/>
        <v>0.38895000000000002</v>
      </c>
      <c r="AI48" s="8">
        <f t="shared" si="9"/>
        <v>0.32276666666666665</v>
      </c>
    </row>
    <row r="49" spans="1:35" x14ac:dyDescent="0.25">
      <c r="A49">
        <v>8</v>
      </c>
      <c r="B49">
        <v>0.32269999999999999</v>
      </c>
      <c r="C49">
        <v>0.30609999999999998</v>
      </c>
      <c r="D49">
        <v>0.45900000000000002</v>
      </c>
      <c r="E49" s="8">
        <f t="shared" si="2"/>
        <v>0.26736666666666664</v>
      </c>
      <c r="H49">
        <v>8</v>
      </c>
      <c r="I49">
        <v>0.36809999999999998</v>
      </c>
      <c r="J49">
        <v>0.35399999999999998</v>
      </c>
      <c r="K49">
        <v>0.45729999999999998</v>
      </c>
      <c r="M49" s="8">
        <v>8</v>
      </c>
      <c r="N49" s="8">
        <v>0.31490000000000001</v>
      </c>
      <c r="O49" s="8">
        <v>0.29849999999999999</v>
      </c>
      <c r="P49" s="8">
        <v>0.45300000000000001</v>
      </c>
      <c r="Q49" s="8">
        <v>8</v>
      </c>
      <c r="R49" s="8">
        <v>0.16450000000000001</v>
      </c>
      <c r="S49" s="8">
        <v>0.1193</v>
      </c>
      <c r="T49" s="8">
        <v>0.2979</v>
      </c>
      <c r="U49" s="8">
        <f t="shared" si="3"/>
        <v>0.23970000000000002</v>
      </c>
      <c r="V49" s="8">
        <f t="shared" si="4"/>
        <v>0.2089</v>
      </c>
      <c r="W49" s="8">
        <f t="shared" si="5"/>
        <v>0.37545000000000001</v>
      </c>
      <c r="X49" s="8">
        <v>8</v>
      </c>
      <c r="Y49" s="8">
        <v>0.35610000000000003</v>
      </c>
      <c r="Z49" s="8">
        <v>0.34229999999999999</v>
      </c>
      <c r="AA49" s="8">
        <v>0.44629999999999997</v>
      </c>
      <c r="AB49" s="8">
        <v>8</v>
      </c>
      <c r="AC49" s="8">
        <v>0.20030000000000001</v>
      </c>
      <c r="AD49" s="8">
        <v>0.17399999999999999</v>
      </c>
      <c r="AE49" s="8">
        <v>0.29089999999999999</v>
      </c>
      <c r="AF49" s="8">
        <f t="shared" si="6"/>
        <v>0.2782</v>
      </c>
      <c r="AG49" s="8">
        <f t="shared" si="7"/>
        <v>0.25814999999999999</v>
      </c>
      <c r="AH49" s="8">
        <f t="shared" si="8"/>
        <v>0.36859999999999998</v>
      </c>
      <c r="AI49" s="8">
        <f t="shared" si="9"/>
        <v>0.30816666666666664</v>
      </c>
    </row>
    <row r="50" spans="1:35" x14ac:dyDescent="0.25">
      <c r="A50">
        <v>9</v>
      </c>
      <c r="B50">
        <v>0.31180000000000002</v>
      </c>
      <c r="C50">
        <v>0.29260000000000003</v>
      </c>
      <c r="D50">
        <v>0.44569999999999999</v>
      </c>
      <c r="E50" s="8">
        <f t="shared" si="2"/>
        <v>0.25516666666666665</v>
      </c>
      <c r="H50">
        <v>9</v>
      </c>
      <c r="I50">
        <v>0.35920000000000002</v>
      </c>
      <c r="J50">
        <v>0.34320000000000001</v>
      </c>
      <c r="K50">
        <v>0.4461</v>
      </c>
      <c r="M50" s="8">
        <v>9</v>
      </c>
      <c r="N50" s="8">
        <v>0.30320000000000003</v>
      </c>
      <c r="O50" s="8">
        <v>0.28420000000000001</v>
      </c>
      <c r="P50" s="8">
        <v>0.43890000000000001</v>
      </c>
      <c r="Q50" s="8">
        <v>9</v>
      </c>
      <c r="R50" s="8">
        <v>0.15049999999999999</v>
      </c>
      <c r="S50" s="8">
        <v>9.425E-2</v>
      </c>
      <c r="T50" s="8">
        <v>0.2712</v>
      </c>
      <c r="U50" s="8">
        <f t="shared" si="3"/>
        <v>0.22685</v>
      </c>
      <c r="V50" s="8">
        <f t="shared" si="4"/>
        <v>0.189225</v>
      </c>
      <c r="W50" s="8">
        <f t="shared" si="5"/>
        <v>0.35504999999999998</v>
      </c>
      <c r="X50" s="8">
        <v>9</v>
      </c>
      <c r="Y50" s="8">
        <v>0.34570000000000001</v>
      </c>
      <c r="Z50" s="8">
        <v>0.33</v>
      </c>
      <c r="AA50" s="8">
        <v>0.43390000000000001</v>
      </c>
      <c r="AB50" s="8">
        <v>9</v>
      </c>
      <c r="AC50" s="8">
        <v>0.18229999999999999</v>
      </c>
      <c r="AD50" s="8">
        <v>0.14860000000000001</v>
      </c>
      <c r="AE50" s="8">
        <v>0.2641</v>
      </c>
      <c r="AF50" s="8">
        <f t="shared" si="6"/>
        <v>0.26400000000000001</v>
      </c>
      <c r="AG50" s="8">
        <f t="shared" si="7"/>
        <v>0.23930000000000001</v>
      </c>
      <c r="AH50" s="8">
        <f t="shared" si="8"/>
        <v>0.34899999999999998</v>
      </c>
      <c r="AI50" s="8">
        <f t="shared" si="9"/>
        <v>0.29573333333333335</v>
      </c>
    </row>
    <row r="51" spans="1:35" x14ac:dyDescent="0.25">
      <c r="A51">
        <v>10</v>
      </c>
      <c r="B51">
        <v>0.3014</v>
      </c>
      <c r="C51">
        <v>0.27950000000000003</v>
      </c>
      <c r="D51">
        <v>0.43269999999999997</v>
      </c>
      <c r="E51" s="8">
        <f t="shared" si="2"/>
        <v>0.2455333333333333</v>
      </c>
      <c r="H51">
        <v>10</v>
      </c>
      <c r="I51">
        <v>0.35060000000000002</v>
      </c>
      <c r="J51">
        <v>0.33260000000000001</v>
      </c>
      <c r="K51">
        <v>0.43519999999999998</v>
      </c>
      <c r="M51" s="8">
        <v>10</v>
      </c>
      <c r="N51" s="8">
        <v>0.29189999999999999</v>
      </c>
      <c r="O51" s="8">
        <v>0.27029999999999998</v>
      </c>
      <c r="P51" s="8">
        <v>0.42520000000000002</v>
      </c>
      <c r="Q51" s="8">
        <v>10</v>
      </c>
      <c r="R51" s="8">
        <v>0.14330000000000001</v>
      </c>
      <c r="S51" s="8">
        <v>7.5630000000000003E-2</v>
      </c>
      <c r="T51" s="8">
        <v>0.2462</v>
      </c>
      <c r="U51" s="8">
        <f t="shared" si="3"/>
        <v>0.21760000000000002</v>
      </c>
      <c r="V51" s="8">
        <f t="shared" si="4"/>
        <v>0.17296499999999998</v>
      </c>
      <c r="W51" s="8">
        <f t="shared" si="5"/>
        <v>0.3357</v>
      </c>
      <c r="X51" s="8">
        <v>10</v>
      </c>
      <c r="Y51" s="8">
        <v>0.33560000000000001</v>
      </c>
      <c r="Z51" s="8">
        <v>0.31790000000000002</v>
      </c>
      <c r="AA51" s="8">
        <v>0.4219</v>
      </c>
      <c r="AB51" s="8">
        <v>10</v>
      </c>
      <c r="AC51" s="8">
        <v>0.17050000000000001</v>
      </c>
      <c r="AD51" s="8">
        <v>0.12809999999999999</v>
      </c>
      <c r="AE51" s="8">
        <v>0.2389</v>
      </c>
      <c r="AF51" s="8">
        <f t="shared" si="6"/>
        <v>0.25305</v>
      </c>
      <c r="AG51" s="8">
        <f t="shared" si="7"/>
        <v>0.223</v>
      </c>
      <c r="AH51" s="8">
        <f t="shared" si="8"/>
        <v>0.33040000000000003</v>
      </c>
      <c r="AI51" s="8">
        <f t="shared" si="9"/>
        <v>0.28556666666666669</v>
      </c>
    </row>
    <row r="52" spans="1:35" x14ac:dyDescent="0.25">
      <c r="A52">
        <v>11</v>
      </c>
      <c r="B52">
        <v>0.29149999999999998</v>
      </c>
      <c r="C52">
        <v>0.26679999999999998</v>
      </c>
      <c r="D52">
        <v>0.42</v>
      </c>
      <c r="E52" s="8">
        <f t="shared" si="2"/>
        <v>0.23783333333333334</v>
      </c>
      <c r="H52">
        <v>11</v>
      </c>
      <c r="I52">
        <v>0.3422</v>
      </c>
      <c r="J52">
        <v>0.32219999999999999</v>
      </c>
      <c r="K52">
        <v>0.42459999999999998</v>
      </c>
      <c r="M52" s="8">
        <v>11</v>
      </c>
      <c r="N52" s="8">
        <v>0.28129999999999999</v>
      </c>
      <c r="O52" s="8">
        <v>0.25690000000000002</v>
      </c>
      <c r="P52" s="8">
        <v>0.4118</v>
      </c>
      <c r="Q52" s="8">
        <v>11</v>
      </c>
      <c r="R52" s="8">
        <v>0.14069999999999999</v>
      </c>
      <c r="S52" s="8">
        <v>6.1499999999999999E-2</v>
      </c>
      <c r="T52" s="8">
        <v>0.223</v>
      </c>
      <c r="U52" s="8">
        <f t="shared" si="3"/>
        <v>0.21099999999999999</v>
      </c>
      <c r="V52" s="8">
        <f t="shared" si="4"/>
        <v>0.15920000000000001</v>
      </c>
      <c r="W52" s="8">
        <f t="shared" si="5"/>
        <v>0.31740000000000002</v>
      </c>
      <c r="X52" s="8">
        <v>11</v>
      </c>
      <c r="Y52" s="8">
        <v>0.32569999999999999</v>
      </c>
      <c r="Z52" s="8">
        <v>0.30599999999999999</v>
      </c>
      <c r="AA52" s="8">
        <v>0.41010000000000002</v>
      </c>
      <c r="AB52" s="8">
        <v>11</v>
      </c>
      <c r="AC52" s="8">
        <v>0.16289999999999999</v>
      </c>
      <c r="AD52" s="8">
        <v>0.1111</v>
      </c>
      <c r="AE52" s="8">
        <v>0.21510000000000001</v>
      </c>
      <c r="AF52" s="8">
        <f t="shared" si="6"/>
        <v>0.24429999999999999</v>
      </c>
      <c r="AG52" s="8">
        <f t="shared" si="7"/>
        <v>0.20855000000000001</v>
      </c>
      <c r="AH52" s="8">
        <f t="shared" si="8"/>
        <v>0.31259999999999999</v>
      </c>
      <c r="AI52" s="8">
        <f t="shared" si="9"/>
        <v>0.27693333333333331</v>
      </c>
    </row>
    <row r="53" spans="1:35" x14ac:dyDescent="0.25">
      <c r="A53">
        <v>12</v>
      </c>
      <c r="B53">
        <v>0.28220000000000001</v>
      </c>
      <c r="C53">
        <v>0.25459999999999999</v>
      </c>
      <c r="D53">
        <v>0.40760000000000002</v>
      </c>
      <c r="E53" s="8">
        <f t="shared" si="2"/>
        <v>0.23146666666666668</v>
      </c>
      <c r="H53">
        <v>12</v>
      </c>
      <c r="I53">
        <v>0.33410000000000001</v>
      </c>
      <c r="J53">
        <v>0.312</v>
      </c>
      <c r="K53">
        <v>0.41410000000000002</v>
      </c>
      <c r="M53" s="8">
        <v>12</v>
      </c>
      <c r="N53" s="8">
        <v>0.2712</v>
      </c>
      <c r="O53" s="8">
        <v>0.24399999999999999</v>
      </c>
      <c r="P53" s="8">
        <v>0.3987</v>
      </c>
      <c r="Q53" s="8">
        <v>12</v>
      </c>
      <c r="R53" s="8">
        <v>0.14099999999999999</v>
      </c>
      <c r="S53" s="8">
        <v>5.0619999999999998E-2</v>
      </c>
      <c r="T53" s="8">
        <v>0.20150000000000001</v>
      </c>
      <c r="U53" s="8">
        <f t="shared" si="3"/>
        <v>0.20610000000000001</v>
      </c>
      <c r="V53" s="8">
        <f t="shared" si="4"/>
        <v>0.14731</v>
      </c>
      <c r="W53" s="8">
        <f t="shared" si="5"/>
        <v>0.30010000000000003</v>
      </c>
      <c r="X53" s="8">
        <v>12</v>
      </c>
      <c r="Y53" s="8">
        <v>0.31619999999999998</v>
      </c>
      <c r="Z53" s="8">
        <v>0.2944</v>
      </c>
      <c r="AA53" s="8">
        <v>0.39850000000000002</v>
      </c>
      <c r="AB53" s="8">
        <v>12</v>
      </c>
      <c r="AC53" s="8">
        <v>0.15840000000000001</v>
      </c>
      <c r="AD53" s="8">
        <v>9.6560000000000007E-2</v>
      </c>
      <c r="AE53" s="8">
        <v>0.19259999999999999</v>
      </c>
      <c r="AF53" s="8">
        <f t="shared" si="6"/>
        <v>0.23730000000000001</v>
      </c>
      <c r="AG53" s="8">
        <f t="shared" si="7"/>
        <v>0.19547999999999999</v>
      </c>
      <c r="AH53" s="8">
        <f t="shared" si="8"/>
        <v>0.29554999999999998</v>
      </c>
      <c r="AI53" s="8">
        <f t="shared" si="9"/>
        <v>0.26956666666666668</v>
      </c>
    </row>
    <row r="54" spans="1:35" x14ac:dyDescent="0.25">
      <c r="A54">
        <v>13</v>
      </c>
      <c r="B54">
        <v>0.27350000000000002</v>
      </c>
      <c r="C54">
        <v>0.24299999999999999</v>
      </c>
      <c r="D54">
        <v>0.39550000000000002</v>
      </c>
      <c r="E54" s="8">
        <f t="shared" si="2"/>
        <v>0.22610000000000005</v>
      </c>
      <c r="H54">
        <v>13</v>
      </c>
      <c r="I54">
        <v>0.32619999999999999</v>
      </c>
      <c r="J54">
        <v>0.30209999999999998</v>
      </c>
      <c r="K54">
        <v>0.40379999999999999</v>
      </c>
      <c r="M54" s="8">
        <v>13</v>
      </c>
      <c r="N54" s="8">
        <v>0.26190000000000002</v>
      </c>
      <c r="O54" s="8">
        <v>0.23169999999999999</v>
      </c>
      <c r="P54" s="8">
        <v>0.38600000000000001</v>
      </c>
      <c r="Q54" s="8">
        <v>13</v>
      </c>
      <c r="R54" s="8">
        <v>0.1429</v>
      </c>
      <c r="S54" s="8">
        <v>4.1840000000000002E-2</v>
      </c>
      <c r="T54" s="8">
        <v>0.1817</v>
      </c>
      <c r="U54" s="8">
        <f t="shared" si="3"/>
        <v>0.20240000000000002</v>
      </c>
      <c r="V54" s="8">
        <f t="shared" si="4"/>
        <v>0.13677</v>
      </c>
      <c r="W54" s="8">
        <f t="shared" si="5"/>
        <v>0.28384999999999999</v>
      </c>
      <c r="X54" s="8">
        <v>13</v>
      </c>
      <c r="Y54" s="8">
        <v>0.307</v>
      </c>
      <c r="Z54" s="8">
        <v>0.28299999999999997</v>
      </c>
      <c r="AA54" s="8">
        <v>0.38719999999999999</v>
      </c>
      <c r="AB54" s="8">
        <v>13</v>
      </c>
      <c r="AC54" s="8">
        <v>0.15609999999999999</v>
      </c>
      <c r="AD54" s="8">
        <v>8.3960000000000007E-2</v>
      </c>
      <c r="AE54" s="8">
        <v>0.17150000000000001</v>
      </c>
      <c r="AF54" s="8">
        <f t="shared" si="6"/>
        <v>0.23154999999999998</v>
      </c>
      <c r="AG54" s="8">
        <f t="shared" si="7"/>
        <v>0.18347999999999998</v>
      </c>
      <c r="AH54" s="8">
        <f t="shared" si="8"/>
        <v>0.27934999999999999</v>
      </c>
      <c r="AI54" s="8">
        <f t="shared" si="9"/>
        <v>0.26309999999999995</v>
      </c>
    </row>
    <row r="55" spans="1:35" x14ac:dyDescent="0.25">
      <c r="A55">
        <v>14</v>
      </c>
      <c r="B55">
        <v>0.26550000000000001</v>
      </c>
      <c r="C55">
        <v>0.2319</v>
      </c>
      <c r="D55">
        <v>0.38369999999999999</v>
      </c>
      <c r="E55" s="8">
        <f t="shared" si="2"/>
        <v>0.22150000000000003</v>
      </c>
      <c r="H55">
        <v>14</v>
      </c>
      <c r="I55">
        <v>0.31869999999999998</v>
      </c>
      <c r="J55">
        <v>0.29239999999999999</v>
      </c>
      <c r="K55">
        <v>0.39369999999999999</v>
      </c>
      <c r="M55" s="8">
        <v>14</v>
      </c>
      <c r="N55" s="8">
        <v>0.25330000000000003</v>
      </c>
      <c r="O55" s="8">
        <v>0.22</v>
      </c>
      <c r="P55" s="8">
        <v>0.3735</v>
      </c>
      <c r="Q55" s="8">
        <v>14</v>
      </c>
      <c r="R55" s="8">
        <v>0.1457</v>
      </c>
      <c r="S55" s="8">
        <v>3.456E-2</v>
      </c>
      <c r="T55" s="8">
        <v>0.16350000000000001</v>
      </c>
      <c r="U55" s="8">
        <f t="shared" si="3"/>
        <v>0.19950000000000001</v>
      </c>
      <c r="V55" s="8">
        <f t="shared" si="4"/>
        <v>0.12728</v>
      </c>
      <c r="W55" s="8">
        <f t="shared" si="5"/>
        <v>0.26850000000000002</v>
      </c>
      <c r="X55" s="8">
        <v>14</v>
      </c>
      <c r="Y55" s="8">
        <v>0.29820000000000002</v>
      </c>
      <c r="Z55" s="8">
        <v>0.27189999999999998</v>
      </c>
      <c r="AA55" s="8">
        <v>0.37619999999999998</v>
      </c>
      <c r="AB55" s="8">
        <v>14</v>
      </c>
      <c r="AC55" s="8">
        <v>0.15579999999999999</v>
      </c>
      <c r="AD55" s="8">
        <v>7.3020000000000002E-2</v>
      </c>
      <c r="AE55" s="8">
        <v>0.15179999999999999</v>
      </c>
      <c r="AF55" s="8">
        <f t="shared" si="6"/>
        <v>0.22700000000000001</v>
      </c>
      <c r="AG55" s="8">
        <f t="shared" si="7"/>
        <v>0.17246</v>
      </c>
      <c r="AH55" s="8">
        <f t="shared" si="8"/>
        <v>0.26400000000000001</v>
      </c>
      <c r="AI55" s="8">
        <f t="shared" si="9"/>
        <v>0.25756666666666667</v>
      </c>
    </row>
    <row r="56" spans="1:35" x14ac:dyDescent="0.25">
      <c r="A56">
        <v>15</v>
      </c>
      <c r="B56">
        <v>0.25800000000000001</v>
      </c>
      <c r="C56">
        <v>0.22140000000000001</v>
      </c>
      <c r="D56">
        <v>0.37219999999999998</v>
      </c>
      <c r="E56" s="8">
        <f t="shared" si="2"/>
        <v>0.21743333333333337</v>
      </c>
      <c r="H56">
        <v>15</v>
      </c>
      <c r="I56">
        <v>0.3115</v>
      </c>
      <c r="J56">
        <v>0.28299999999999997</v>
      </c>
      <c r="K56">
        <v>0.38379999999999997</v>
      </c>
      <c r="M56" s="8">
        <v>15</v>
      </c>
      <c r="N56" s="8">
        <v>0.24540000000000001</v>
      </c>
      <c r="O56" s="8">
        <v>0.20899999999999999</v>
      </c>
      <c r="P56" s="8">
        <v>0.36149999999999999</v>
      </c>
      <c r="Q56" s="8">
        <v>15</v>
      </c>
      <c r="R56" s="8">
        <v>0.1489</v>
      </c>
      <c r="S56" s="8">
        <v>2.853E-2</v>
      </c>
      <c r="T56" s="8">
        <v>0.1469</v>
      </c>
      <c r="U56" s="8">
        <f t="shared" si="3"/>
        <v>0.19714999999999999</v>
      </c>
      <c r="V56" s="8">
        <f t="shared" si="4"/>
        <v>0.118765</v>
      </c>
      <c r="W56" s="8">
        <f t="shared" si="5"/>
        <v>0.25419999999999998</v>
      </c>
      <c r="X56" s="8">
        <v>15</v>
      </c>
      <c r="Y56" s="8">
        <v>0.28989999999999999</v>
      </c>
      <c r="Z56" s="8">
        <v>0.26119999999999999</v>
      </c>
      <c r="AA56" s="8">
        <v>0.36530000000000001</v>
      </c>
      <c r="AB56" s="8">
        <v>15</v>
      </c>
      <c r="AC56" s="8">
        <v>0.15720000000000001</v>
      </c>
      <c r="AD56" s="8">
        <v>6.3490000000000005E-2</v>
      </c>
      <c r="AE56" s="8">
        <v>0.13350000000000001</v>
      </c>
      <c r="AF56" s="8">
        <f t="shared" si="6"/>
        <v>0.22355</v>
      </c>
      <c r="AG56" s="8">
        <f t="shared" si="7"/>
        <v>0.16234499999999999</v>
      </c>
      <c r="AH56" s="8">
        <f t="shared" si="8"/>
        <v>0.24940000000000001</v>
      </c>
      <c r="AI56" s="8">
        <f t="shared" si="9"/>
        <v>0.25286666666666663</v>
      </c>
    </row>
    <row r="57" spans="1:35" x14ac:dyDescent="0.25">
      <c r="A57">
        <v>16</v>
      </c>
      <c r="B57">
        <v>0.25119999999999998</v>
      </c>
      <c r="C57">
        <v>0.21149999999999999</v>
      </c>
      <c r="D57">
        <v>0.36099999999999999</v>
      </c>
      <c r="E57" s="8">
        <f t="shared" si="2"/>
        <v>0.21396666666666667</v>
      </c>
      <c r="H57">
        <v>16</v>
      </c>
      <c r="I57">
        <v>0.30459999999999998</v>
      </c>
      <c r="J57">
        <v>0.27389999999999998</v>
      </c>
      <c r="K57">
        <v>0.37409999999999999</v>
      </c>
      <c r="M57" s="8">
        <v>16</v>
      </c>
      <c r="N57" s="8">
        <v>0.23830000000000001</v>
      </c>
      <c r="O57" s="8">
        <v>0.1988</v>
      </c>
      <c r="P57" s="8">
        <v>0.34970000000000001</v>
      </c>
      <c r="Q57" s="8">
        <v>16</v>
      </c>
      <c r="R57" s="8">
        <v>0.15240000000000001</v>
      </c>
      <c r="S57" s="8">
        <v>2.3570000000000001E-2</v>
      </c>
      <c r="T57" s="8">
        <v>0.1318</v>
      </c>
      <c r="U57" s="8">
        <f t="shared" si="3"/>
        <v>0.19535000000000002</v>
      </c>
      <c r="V57" s="8">
        <f t="shared" si="4"/>
        <v>0.11118500000000001</v>
      </c>
      <c r="W57" s="8">
        <f t="shared" si="5"/>
        <v>0.24075000000000002</v>
      </c>
      <c r="X57" s="8">
        <v>16</v>
      </c>
      <c r="Y57" s="8">
        <v>0.28199999999999997</v>
      </c>
      <c r="Z57" s="8">
        <v>0.25080000000000002</v>
      </c>
      <c r="AA57" s="8">
        <v>0.3548</v>
      </c>
      <c r="AB57" s="8">
        <v>16</v>
      </c>
      <c r="AC57" s="8">
        <v>0.16</v>
      </c>
      <c r="AD57" s="8">
        <v>5.5210000000000002E-2</v>
      </c>
      <c r="AE57" s="8">
        <v>0.1168</v>
      </c>
      <c r="AF57" s="8">
        <f t="shared" si="6"/>
        <v>0.22099999999999997</v>
      </c>
      <c r="AG57" s="8">
        <f t="shared" si="7"/>
        <v>0.153005</v>
      </c>
      <c r="AH57" s="8">
        <f t="shared" si="8"/>
        <v>0.23580000000000001</v>
      </c>
      <c r="AI57" s="8">
        <f t="shared" si="9"/>
        <v>0.24886666666666665</v>
      </c>
    </row>
    <row r="58" spans="1:35" x14ac:dyDescent="0.25">
      <c r="A58">
        <v>17</v>
      </c>
      <c r="B58">
        <v>0.24490000000000001</v>
      </c>
      <c r="C58">
        <v>0.20200000000000001</v>
      </c>
      <c r="D58">
        <v>0.35010000000000002</v>
      </c>
      <c r="E58" s="8">
        <f t="shared" si="2"/>
        <v>0.2109</v>
      </c>
      <c r="H58">
        <v>17</v>
      </c>
      <c r="I58">
        <v>0.29809999999999998</v>
      </c>
      <c r="J58">
        <v>0.2651</v>
      </c>
      <c r="K58">
        <v>0.36459999999999998</v>
      </c>
      <c r="M58" s="8">
        <v>17</v>
      </c>
      <c r="N58" s="8">
        <v>0.2319</v>
      </c>
      <c r="O58" s="8">
        <v>0.18920000000000001</v>
      </c>
      <c r="P58" s="8">
        <v>0.33829999999999999</v>
      </c>
      <c r="Q58" s="8">
        <v>17</v>
      </c>
      <c r="R58" s="8">
        <v>0.15590000000000001</v>
      </c>
      <c r="S58" s="8">
        <v>1.951E-2</v>
      </c>
      <c r="T58" s="8">
        <v>0.1182</v>
      </c>
      <c r="U58" s="8">
        <f t="shared" si="3"/>
        <v>0.19390000000000002</v>
      </c>
      <c r="V58" s="8">
        <f t="shared" si="4"/>
        <v>0.104355</v>
      </c>
      <c r="W58" s="8">
        <f t="shared" si="5"/>
        <v>0.22825000000000001</v>
      </c>
      <c r="X58" s="8">
        <v>17</v>
      </c>
      <c r="Y58" s="8">
        <v>0.27450000000000002</v>
      </c>
      <c r="Z58" s="8">
        <v>0.2409</v>
      </c>
      <c r="AA58" s="8">
        <v>0.34439999999999998</v>
      </c>
      <c r="AB58" s="8">
        <v>17</v>
      </c>
      <c r="AC58" s="8">
        <v>0.1641</v>
      </c>
      <c r="AD58" s="8">
        <v>4.8099999999999997E-2</v>
      </c>
      <c r="AE58" s="8">
        <v>0.1016</v>
      </c>
      <c r="AF58" s="8">
        <f t="shared" si="6"/>
        <v>0.21929999999999999</v>
      </c>
      <c r="AG58" s="8">
        <f t="shared" si="7"/>
        <v>0.14449999999999999</v>
      </c>
      <c r="AH58" s="8">
        <f t="shared" si="8"/>
        <v>0.22299999999999998</v>
      </c>
      <c r="AI58" s="8">
        <f t="shared" si="9"/>
        <v>0.24556666666666663</v>
      </c>
    </row>
    <row r="59" spans="1:35" x14ac:dyDescent="0.25">
      <c r="A59">
        <v>18</v>
      </c>
      <c r="B59">
        <v>0.23910000000000001</v>
      </c>
      <c r="C59">
        <v>0.19320000000000001</v>
      </c>
      <c r="D59">
        <v>0.33939999999999998</v>
      </c>
      <c r="E59" s="8">
        <f t="shared" si="2"/>
        <v>0.20820000000000002</v>
      </c>
      <c r="H59">
        <v>18</v>
      </c>
      <c r="I59">
        <v>0.29189999999999999</v>
      </c>
      <c r="J59">
        <v>0.25669999999999998</v>
      </c>
      <c r="K59">
        <v>0.3553</v>
      </c>
      <c r="M59" s="8">
        <v>18</v>
      </c>
      <c r="N59" s="8">
        <v>0.22620000000000001</v>
      </c>
      <c r="O59" s="8">
        <v>0.1802</v>
      </c>
      <c r="P59" s="8">
        <v>0.3271</v>
      </c>
      <c r="Q59" s="8">
        <v>18</v>
      </c>
      <c r="R59" s="8">
        <v>0.1593</v>
      </c>
      <c r="S59" s="8">
        <v>1.6160000000000001E-2</v>
      </c>
      <c r="T59" s="8">
        <v>0.10589999999999999</v>
      </c>
      <c r="U59" s="8">
        <f t="shared" si="3"/>
        <v>0.19275</v>
      </c>
      <c r="V59" s="8">
        <f t="shared" si="4"/>
        <v>9.8180000000000003E-2</v>
      </c>
      <c r="W59" s="8">
        <f t="shared" si="5"/>
        <v>0.2165</v>
      </c>
      <c r="X59" s="8">
        <v>18</v>
      </c>
      <c r="Y59" s="8">
        <v>0.26750000000000002</v>
      </c>
      <c r="Z59" s="8">
        <v>0.23130000000000001</v>
      </c>
      <c r="AA59" s="8">
        <v>0.33429999999999999</v>
      </c>
      <c r="AB59" s="8">
        <v>18</v>
      </c>
      <c r="AC59" s="8">
        <v>0.16919999999999999</v>
      </c>
      <c r="AD59" s="8">
        <v>4.2070000000000003E-2</v>
      </c>
      <c r="AE59" s="8">
        <v>8.7999999999999995E-2</v>
      </c>
      <c r="AF59" s="8">
        <f t="shared" si="6"/>
        <v>0.21834999999999999</v>
      </c>
      <c r="AG59" s="8">
        <f t="shared" si="7"/>
        <v>0.136685</v>
      </c>
      <c r="AH59" s="8">
        <f t="shared" si="8"/>
        <v>0.21115</v>
      </c>
      <c r="AI59" s="8">
        <f t="shared" si="9"/>
        <v>0.24286666666666665</v>
      </c>
    </row>
    <row r="60" spans="1:35" x14ac:dyDescent="0.25">
      <c r="A60">
        <v>19</v>
      </c>
      <c r="B60">
        <v>0.2339</v>
      </c>
      <c r="C60">
        <v>0.18479999999999999</v>
      </c>
      <c r="D60">
        <v>0.32900000000000001</v>
      </c>
      <c r="E60" s="8">
        <f t="shared" si="2"/>
        <v>0.20586666666666664</v>
      </c>
      <c r="H60">
        <v>19</v>
      </c>
      <c r="I60">
        <v>0.28610000000000002</v>
      </c>
      <c r="J60">
        <v>0.2485</v>
      </c>
      <c r="K60">
        <v>0.34610000000000002</v>
      </c>
      <c r="M60" s="8">
        <v>19</v>
      </c>
      <c r="N60" s="8">
        <v>0.2213</v>
      </c>
      <c r="O60" s="8">
        <v>0.17199999999999999</v>
      </c>
      <c r="P60" s="8">
        <v>0.31630000000000003</v>
      </c>
      <c r="Q60" s="8">
        <v>19</v>
      </c>
      <c r="R60" s="8">
        <v>0.16239999999999999</v>
      </c>
      <c r="S60" s="8">
        <v>1.342E-2</v>
      </c>
      <c r="T60" s="8">
        <v>9.4820000000000002E-2</v>
      </c>
      <c r="U60" s="8">
        <f t="shared" si="3"/>
        <v>0.19184999999999999</v>
      </c>
      <c r="V60" s="8">
        <f t="shared" si="4"/>
        <v>9.2709999999999987E-2</v>
      </c>
      <c r="W60" s="8">
        <f t="shared" si="5"/>
        <v>0.20556000000000002</v>
      </c>
      <c r="X60" s="8">
        <v>19</v>
      </c>
      <c r="Y60" s="8">
        <v>0.26100000000000001</v>
      </c>
      <c r="Z60" s="8">
        <v>0.22220000000000001</v>
      </c>
      <c r="AA60" s="8">
        <v>0.32440000000000002</v>
      </c>
      <c r="AB60" s="8">
        <v>19</v>
      </c>
      <c r="AC60" s="8">
        <v>0.17510000000000001</v>
      </c>
      <c r="AD60" s="8">
        <v>3.6889999999999999E-2</v>
      </c>
      <c r="AE60" s="8">
        <v>7.5929999999999997E-2</v>
      </c>
      <c r="AF60" s="8">
        <f t="shared" si="6"/>
        <v>0.21805000000000002</v>
      </c>
      <c r="AG60" s="8">
        <f t="shared" si="7"/>
        <v>0.12954499999999999</v>
      </c>
      <c r="AH60" s="8">
        <f t="shared" si="8"/>
        <v>0.20016500000000001</v>
      </c>
      <c r="AI60" s="8">
        <f t="shared" si="9"/>
        <v>0.24073333333333335</v>
      </c>
    </row>
    <row r="61" spans="1:35" x14ac:dyDescent="0.25">
      <c r="A61">
        <v>20</v>
      </c>
      <c r="B61">
        <v>0.2291</v>
      </c>
      <c r="C61">
        <v>0.1769</v>
      </c>
      <c r="D61">
        <v>0.31879999999999997</v>
      </c>
      <c r="E61" s="8">
        <f t="shared" si="2"/>
        <v>0.20379999999999998</v>
      </c>
      <c r="H61">
        <v>20</v>
      </c>
      <c r="I61">
        <v>0.28050000000000003</v>
      </c>
      <c r="J61">
        <v>0.24049999999999999</v>
      </c>
      <c r="K61">
        <v>0.3372</v>
      </c>
      <c r="M61" s="8">
        <v>20</v>
      </c>
      <c r="N61" s="8">
        <v>0.21679999999999999</v>
      </c>
      <c r="O61" s="8">
        <v>0.1643</v>
      </c>
      <c r="P61" s="8">
        <v>0.30570000000000003</v>
      </c>
      <c r="Q61" s="8">
        <v>20</v>
      </c>
      <c r="R61" s="8">
        <v>0.16550000000000001</v>
      </c>
      <c r="S61" s="8">
        <v>1.1169999999999999E-2</v>
      </c>
      <c r="T61" s="8">
        <v>8.4760000000000002E-2</v>
      </c>
      <c r="U61" s="8">
        <f t="shared" si="3"/>
        <v>0.19114999999999999</v>
      </c>
      <c r="V61" s="8">
        <f t="shared" si="4"/>
        <v>8.7735000000000007E-2</v>
      </c>
      <c r="W61" s="8">
        <f t="shared" si="5"/>
        <v>0.19523000000000001</v>
      </c>
      <c r="X61" s="8">
        <v>20</v>
      </c>
      <c r="Y61" s="8">
        <v>0.25490000000000002</v>
      </c>
      <c r="Z61" s="8">
        <v>0.2135</v>
      </c>
      <c r="AA61" s="8">
        <v>0.31459999999999999</v>
      </c>
      <c r="AB61" s="8">
        <v>20</v>
      </c>
      <c r="AC61" s="8">
        <v>0.18140000000000001</v>
      </c>
      <c r="AD61" s="8">
        <v>3.243E-2</v>
      </c>
      <c r="AE61" s="8">
        <v>6.5390000000000004E-2</v>
      </c>
      <c r="AF61" s="8">
        <f t="shared" si="6"/>
        <v>0.21815000000000001</v>
      </c>
      <c r="AG61" s="8">
        <f t="shared" si="7"/>
        <v>0.12296499999999999</v>
      </c>
      <c r="AH61" s="8">
        <f t="shared" si="8"/>
        <v>0.189995</v>
      </c>
      <c r="AI61" s="8">
        <f t="shared" si="9"/>
        <v>0.23893333333333336</v>
      </c>
    </row>
    <row r="62" spans="1:35" x14ac:dyDescent="0.25">
      <c r="A62">
        <v>21</v>
      </c>
      <c r="B62">
        <v>0.22470000000000001</v>
      </c>
      <c r="C62">
        <v>0.1694</v>
      </c>
      <c r="D62">
        <v>0.30880000000000002</v>
      </c>
      <c r="E62" s="8">
        <f t="shared" si="2"/>
        <v>0.20196666666666666</v>
      </c>
      <c r="H62">
        <v>21</v>
      </c>
      <c r="I62">
        <v>0.27529999999999999</v>
      </c>
      <c r="J62">
        <v>0.2329</v>
      </c>
      <c r="K62">
        <v>0.32840000000000003</v>
      </c>
      <c r="M62" s="8">
        <v>21</v>
      </c>
      <c r="N62" s="8">
        <v>0.21290000000000001</v>
      </c>
      <c r="O62" s="8">
        <v>0.157</v>
      </c>
      <c r="P62" s="8">
        <v>0.29549999999999998</v>
      </c>
      <c r="Q62" s="8">
        <v>21</v>
      </c>
      <c r="R62" s="8">
        <v>0.16830000000000001</v>
      </c>
      <c r="S62" s="8">
        <v>9.3240000000000007E-3</v>
      </c>
      <c r="T62" s="8">
        <v>7.5700000000000003E-2</v>
      </c>
      <c r="U62" s="8">
        <f t="shared" si="3"/>
        <v>0.19059999999999999</v>
      </c>
      <c r="V62" s="8">
        <f t="shared" si="4"/>
        <v>8.3162E-2</v>
      </c>
      <c r="W62" s="8">
        <f t="shared" si="5"/>
        <v>0.18559999999999999</v>
      </c>
      <c r="X62" s="8">
        <v>21</v>
      </c>
      <c r="Y62" s="8">
        <v>0.24929999999999999</v>
      </c>
      <c r="Z62" s="8">
        <v>0.20519999999999999</v>
      </c>
      <c r="AA62" s="8">
        <v>0.30509999999999998</v>
      </c>
      <c r="AB62" s="8">
        <v>21</v>
      </c>
      <c r="AC62" s="8">
        <v>0.18779999999999999</v>
      </c>
      <c r="AD62" s="8">
        <v>2.8559999999999999E-2</v>
      </c>
      <c r="AE62" s="8">
        <v>5.6230000000000002E-2</v>
      </c>
      <c r="AF62" s="8">
        <f t="shared" si="6"/>
        <v>0.21854999999999999</v>
      </c>
      <c r="AG62" s="8">
        <f t="shared" si="7"/>
        <v>0.11688</v>
      </c>
      <c r="AH62" s="8">
        <f t="shared" si="8"/>
        <v>0.18066499999999999</v>
      </c>
      <c r="AI62" s="8">
        <f t="shared" si="9"/>
        <v>0.23746666666666663</v>
      </c>
    </row>
    <row r="63" spans="1:35" x14ac:dyDescent="0.25">
      <c r="A63">
        <v>22</v>
      </c>
      <c r="B63">
        <v>0.22070000000000001</v>
      </c>
      <c r="C63">
        <v>0.16239999999999999</v>
      </c>
      <c r="D63">
        <v>0.29909999999999998</v>
      </c>
      <c r="E63" s="8">
        <f t="shared" si="2"/>
        <v>0.20026666666666668</v>
      </c>
      <c r="H63">
        <v>22</v>
      </c>
      <c r="I63">
        <v>0.2702</v>
      </c>
      <c r="J63">
        <v>0.22539999999999999</v>
      </c>
      <c r="K63">
        <v>0.31990000000000002</v>
      </c>
      <c r="M63" s="8">
        <v>22</v>
      </c>
      <c r="N63" s="8">
        <v>0.2094</v>
      </c>
      <c r="O63" s="8">
        <v>0.15029999999999999</v>
      </c>
      <c r="P63" s="8">
        <v>0.28549999999999998</v>
      </c>
      <c r="Q63" s="8">
        <v>22</v>
      </c>
      <c r="R63" s="8">
        <v>0.17069999999999999</v>
      </c>
      <c r="S63" s="8">
        <v>7.796E-3</v>
      </c>
      <c r="T63" s="8">
        <v>6.7500000000000004E-2</v>
      </c>
      <c r="U63" s="8">
        <f t="shared" si="3"/>
        <v>0.19005</v>
      </c>
      <c r="V63" s="8">
        <f t="shared" si="4"/>
        <v>7.9047999999999993E-2</v>
      </c>
      <c r="W63" s="8">
        <f t="shared" si="5"/>
        <v>0.17649999999999999</v>
      </c>
      <c r="X63" s="8">
        <v>22</v>
      </c>
      <c r="Y63" s="8">
        <v>0.24399999999999999</v>
      </c>
      <c r="Z63" s="8">
        <v>0.19719999999999999</v>
      </c>
      <c r="AA63" s="8">
        <v>0.29580000000000001</v>
      </c>
      <c r="AB63" s="8">
        <v>22</v>
      </c>
      <c r="AC63" s="8">
        <v>0.19409999999999999</v>
      </c>
      <c r="AD63" s="8">
        <v>2.5190000000000001E-2</v>
      </c>
      <c r="AE63" s="8">
        <v>4.8370000000000003E-2</v>
      </c>
      <c r="AF63" s="8">
        <f t="shared" si="6"/>
        <v>0.21904999999999999</v>
      </c>
      <c r="AG63" s="8">
        <f t="shared" si="7"/>
        <v>0.11119499999999999</v>
      </c>
      <c r="AH63" s="8">
        <f t="shared" si="8"/>
        <v>0.17208500000000002</v>
      </c>
      <c r="AI63" s="8">
        <f t="shared" si="9"/>
        <v>0.23609999999999998</v>
      </c>
    </row>
    <row r="64" spans="1:35" x14ac:dyDescent="0.25">
      <c r="A64">
        <v>23</v>
      </c>
      <c r="B64">
        <v>0.217</v>
      </c>
      <c r="C64">
        <v>0.15579999999999999</v>
      </c>
      <c r="D64">
        <v>0.28970000000000001</v>
      </c>
      <c r="E64" s="8">
        <f t="shared" si="2"/>
        <v>0.19873333333333335</v>
      </c>
      <c r="H64">
        <v>23</v>
      </c>
      <c r="I64">
        <v>0.26540000000000002</v>
      </c>
      <c r="J64">
        <v>0.21820000000000001</v>
      </c>
      <c r="K64">
        <v>0.3115</v>
      </c>
      <c r="M64" s="8">
        <v>23</v>
      </c>
      <c r="N64" s="8">
        <v>0.20619999999999999</v>
      </c>
      <c r="O64" s="8">
        <v>0.1439</v>
      </c>
      <c r="P64" s="8">
        <v>0.27579999999999999</v>
      </c>
      <c r="Q64" s="8">
        <v>23</v>
      </c>
      <c r="R64" s="8">
        <v>0.17299999999999999</v>
      </c>
      <c r="S64" s="8">
        <v>6.5329999999999997E-3</v>
      </c>
      <c r="T64" s="8">
        <v>6.012E-2</v>
      </c>
      <c r="U64" s="8">
        <f t="shared" si="3"/>
        <v>0.18959999999999999</v>
      </c>
      <c r="V64" s="8">
        <f t="shared" si="4"/>
        <v>7.5216500000000006E-2</v>
      </c>
      <c r="W64" s="8">
        <f t="shared" si="5"/>
        <v>0.16796</v>
      </c>
      <c r="X64" s="8">
        <v>23</v>
      </c>
      <c r="Y64" s="8">
        <v>0.23910000000000001</v>
      </c>
      <c r="Z64" s="8">
        <v>0.18959999999999999</v>
      </c>
      <c r="AA64" s="8">
        <v>0.28670000000000001</v>
      </c>
      <c r="AB64" s="8">
        <v>23</v>
      </c>
      <c r="AC64" s="8">
        <v>0.19969999999999999</v>
      </c>
      <c r="AD64" s="8">
        <v>2.2210000000000001E-2</v>
      </c>
      <c r="AE64" s="8">
        <v>4.165E-2</v>
      </c>
      <c r="AF64" s="8">
        <f t="shared" si="6"/>
        <v>0.21939999999999998</v>
      </c>
      <c r="AG64" s="8">
        <f t="shared" si="7"/>
        <v>0.105905</v>
      </c>
      <c r="AH64" s="8">
        <f t="shared" si="8"/>
        <v>0.16417500000000002</v>
      </c>
      <c r="AI64" s="8">
        <f t="shared" si="9"/>
        <v>0.23473333333333332</v>
      </c>
    </row>
    <row r="65" spans="1:35" x14ac:dyDescent="0.25">
      <c r="A65">
        <v>24</v>
      </c>
      <c r="B65">
        <v>0.21360000000000001</v>
      </c>
      <c r="C65">
        <v>0.14949999999999999</v>
      </c>
      <c r="D65">
        <v>0.28039999999999998</v>
      </c>
      <c r="E65" s="8">
        <f t="shared" si="2"/>
        <v>0.19733333333333336</v>
      </c>
      <c r="H65">
        <v>24</v>
      </c>
      <c r="I65">
        <v>0.26090000000000002</v>
      </c>
      <c r="J65">
        <v>0.21129999999999999</v>
      </c>
      <c r="K65">
        <v>0.30330000000000001</v>
      </c>
      <c r="M65" s="8">
        <v>24</v>
      </c>
      <c r="N65" s="8">
        <v>0.20349999999999999</v>
      </c>
      <c r="O65" s="8">
        <v>0.13789999999999999</v>
      </c>
      <c r="P65" s="8">
        <v>0.26629999999999998</v>
      </c>
      <c r="Q65" s="8">
        <v>24</v>
      </c>
      <c r="R65" s="8">
        <v>0.1749</v>
      </c>
      <c r="S65" s="8">
        <v>5.476E-3</v>
      </c>
      <c r="T65" s="8">
        <v>5.3530000000000001E-2</v>
      </c>
      <c r="U65" s="8">
        <f t="shared" si="3"/>
        <v>0.18919999999999998</v>
      </c>
      <c r="V65" s="8">
        <f t="shared" si="4"/>
        <v>7.1688000000000002E-2</v>
      </c>
      <c r="W65" s="8">
        <f t="shared" si="5"/>
        <v>0.159915</v>
      </c>
      <c r="X65" s="8">
        <v>24</v>
      </c>
      <c r="Y65" s="8">
        <v>0.2346</v>
      </c>
      <c r="Z65" s="8">
        <v>0.18240000000000001</v>
      </c>
      <c r="AA65" s="8">
        <v>0.27779999999999999</v>
      </c>
      <c r="AB65" s="8">
        <v>24</v>
      </c>
      <c r="AC65" s="8">
        <v>0.2044</v>
      </c>
      <c r="AD65" s="8">
        <v>1.9560000000000001E-2</v>
      </c>
      <c r="AE65" s="8">
        <v>3.5889999999999998E-2</v>
      </c>
      <c r="AF65" s="8">
        <f t="shared" si="6"/>
        <v>0.2195</v>
      </c>
      <c r="AG65" s="8">
        <f t="shared" si="7"/>
        <v>0.10098</v>
      </c>
      <c r="AH65" s="8">
        <f t="shared" si="8"/>
        <v>0.15684499999999998</v>
      </c>
      <c r="AI65" s="8">
        <f t="shared" si="9"/>
        <v>0.23329999999999998</v>
      </c>
    </row>
    <row r="66" spans="1:35" x14ac:dyDescent="0.25">
      <c r="A66">
        <v>25</v>
      </c>
      <c r="B66">
        <v>0.21049999999999999</v>
      </c>
      <c r="C66">
        <v>0.14360000000000001</v>
      </c>
      <c r="D66">
        <v>0.27139999999999997</v>
      </c>
      <c r="E66" s="8">
        <f t="shared" si="2"/>
        <v>0.19603333333333331</v>
      </c>
      <c r="H66">
        <v>25</v>
      </c>
      <c r="I66">
        <v>0.25650000000000001</v>
      </c>
      <c r="J66">
        <v>0.20449999999999999</v>
      </c>
      <c r="K66">
        <v>0.29530000000000001</v>
      </c>
      <c r="M66" s="8">
        <v>25</v>
      </c>
      <c r="N66" s="8">
        <v>0.20100000000000001</v>
      </c>
      <c r="O66" s="8">
        <v>0.13239999999999999</v>
      </c>
      <c r="P66" s="8">
        <v>0.2571</v>
      </c>
      <c r="Q66" s="8">
        <v>25</v>
      </c>
      <c r="R66" s="8">
        <v>0.17660000000000001</v>
      </c>
      <c r="S66" s="8">
        <v>4.5840000000000004E-3</v>
      </c>
      <c r="T66" s="8">
        <v>4.7649999999999998E-2</v>
      </c>
      <c r="U66" s="8">
        <f t="shared" si="3"/>
        <v>0.18880000000000002</v>
      </c>
      <c r="V66" s="8">
        <f t="shared" si="4"/>
        <v>6.8491999999999997E-2</v>
      </c>
      <c r="W66" s="8">
        <f t="shared" si="5"/>
        <v>0.15237499999999998</v>
      </c>
      <c r="X66" s="8">
        <v>25</v>
      </c>
      <c r="Y66" s="8">
        <v>0.2303</v>
      </c>
      <c r="Z66" s="8">
        <v>0.1754</v>
      </c>
      <c r="AA66" s="8">
        <v>0.26900000000000002</v>
      </c>
      <c r="AB66" s="8">
        <v>25</v>
      </c>
      <c r="AC66" s="8">
        <v>0.20760000000000001</v>
      </c>
      <c r="AD66" s="8">
        <v>1.7170000000000001E-2</v>
      </c>
      <c r="AE66" s="8">
        <v>3.091E-2</v>
      </c>
      <c r="AF66" s="8">
        <f t="shared" si="6"/>
        <v>0.21895000000000001</v>
      </c>
      <c r="AG66" s="8">
        <f t="shared" si="7"/>
        <v>9.6284999999999996E-2</v>
      </c>
      <c r="AH66" s="8">
        <f t="shared" si="8"/>
        <v>0.149955</v>
      </c>
      <c r="AI66" s="8">
        <f t="shared" si="9"/>
        <v>0.23146666666666668</v>
      </c>
    </row>
    <row r="67" spans="1:35" x14ac:dyDescent="0.25">
      <c r="A67">
        <v>26</v>
      </c>
      <c r="B67">
        <v>0.2077</v>
      </c>
      <c r="C67">
        <v>0.13800000000000001</v>
      </c>
      <c r="D67">
        <v>0.26269999999999999</v>
      </c>
      <c r="E67" s="8">
        <f t="shared" si="2"/>
        <v>0.19486666666666666</v>
      </c>
      <c r="H67">
        <v>26</v>
      </c>
      <c r="I67">
        <v>0.25230000000000002</v>
      </c>
      <c r="J67">
        <v>0.19789999999999999</v>
      </c>
      <c r="K67">
        <v>0.28739999999999999</v>
      </c>
      <c r="M67" s="8">
        <v>26</v>
      </c>
      <c r="N67" s="8">
        <v>0.1988</v>
      </c>
      <c r="O67" s="8">
        <v>0.12709999999999999</v>
      </c>
      <c r="P67" s="8">
        <v>0.2482</v>
      </c>
      <c r="Q67" s="8">
        <v>26</v>
      </c>
      <c r="R67" s="8">
        <v>0.17810000000000001</v>
      </c>
      <c r="S67" s="8">
        <v>3.8310000000000002E-3</v>
      </c>
      <c r="T67" s="8">
        <v>4.24E-2</v>
      </c>
      <c r="U67" s="8">
        <f t="shared" si="3"/>
        <v>0.18845000000000001</v>
      </c>
      <c r="V67" s="8">
        <f t="shared" si="4"/>
        <v>6.5465499999999996E-2</v>
      </c>
      <c r="W67" s="8">
        <f t="shared" si="5"/>
        <v>0.14530000000000001</v>
      </c>
      <c r="X67" s="8">
        <v>26</v>
      </c>
      <c r="Y67" s="8">
        <v>0.2263</v>
      </c>
      <c r="Z67" s="8">
        <v>0.16880000000000001</v>
      </c>
      <c r="AA67" s="8">
        <v>0.26050000000000001</v>
      </c>
      <c r="AB67" s="8">
        <v>26</v>
      </c>
      <c r="AC67" s="8">
        <v>0.20949999999999999</v>
      </c>
      <c r="AD67" s="8">
        <v>1.502E-2</v>
      </c>
      <c r="AE67" s="8">
        <v>2.665E-2</v>
      </c>
      <c r="AF67" s="8">
        <f t="shared" si="6"/>
        <v>0.21789999999999998</v>
      </c>
      <c r="AG67" s="8">
        <f t="shared" si="7"/>
        <v>9.1910000000000006E-2</v>
      </c>
      <c r="AH67" s="8">
        <f t="shared" si="8"/>
        <v>0.14357500000000001</v>
      </c>
      <c r="AI67" s="8">
        <f t="shared" si="9"/>
        <v>0.22936666666666664</v>
      </c>
    </row>
    <row r="68" spans="1:35" x14ac:dyDescent="0.25">
      <c r="A68">
        <v>27</v>
      </c>
      <c r="B68">
        <v>0.20519999999999999</v>
      </c>
      <c r="C68">
        <v>0.1326</v>
      </c>
      <c r="D68">
        <v>0.25409999999999999</v>
      </c>
      <c r="E68" s="8">
        <f t="shared" si="2"/>
        <v>0.19373333333333334</v>
      </c>
      <c r="H68">
        <v>27</v>
      </c>
      <c r="I68">
        <v>0.24829999999999999</v>
      </c>
      <c r="J68">
        <v>0.1915</v>
      </c>
      <c r="K68">
        <v>0.2797</v>
      </c>
      <c r="M68" s="8">
        <v>27</v>
      </c>
      <c r="N68" s="8">
        <v>0.19689999999999999</v>
      </c>
      <c r="O68" s="8">
        <v>0.1221</v>
      </c>
      <c r="P68" s="8">
        <v>0.23949999999999999</v>
      </c>
      <c r="Q68" s="8">
        <v>27</v>
      </c>
      <c r="R68" s="8">
        <v>0.17910000000000001</v>
      </c>
      <c r="S68" s="8">
        <v>3.2039999999999998E-3</v>
      </c>
      <c r="T68" s="8">
        <v>3.773E-2</v>
      </c>
      <c r="U68" s="8">
        <f t="shared" si="3"/>
        <v>0.188</v>
      </c>
      <c r="V68" s="8">
        <f t="shared" si="4"/>
        <v>6.2651999999999999E-2</v>
      </c>
      <c r="W68" s="8">
        <f t="shared" si="5"/>
        <v>0.13861499999999999</v>
      </c>
      <c r="X68" s="8">
        <v>27</v>
      </c>
      <c r="Y68" s="8">
        <v>0.2225</v>
      </c>
      <c r="Z68" s="8">
        <v>0.16239999999999999</v>
      </c>
      <c r="AA68" s="8">
        <v>0.25209999999999999</v>
      </c>
      <c r="AB68" s="8">
        <v>27</v>
      </c>
      <c r="AC68" s="8">
        <v>0.21</v>
      </c>
      <c r="AD68" s="8">
        <v>1.308E-2</v>
      </c>
      <c r="AE68" s="8">
        <v>2.3E-2</v>
      </c>
      <c r="AF68" s="8">
        <f t="shared" si="6"/>
        <v>0.21625</v>
      </c>
      <c r="AG68" s="8">
        <f t="shared" si="7"/>
        <v>8.7739999999999999E-2</v>
      </c>
      <c r="AH68" s="8">
        <f t="shared" si="8"/>
        <v>0.13755000000000001</v>
      </c>
      <c r="AI68" s="8">
        <f t="shared" si="9"/>
        <v>0.22693333333333332</v>
      </c>
    </row>
    <row r="69" spans="1:35" x14ac:dyDescent="0.25">
      <c r="A69">
        <v>28</v>
      </c>
      <c r="B69">
        <v>0.20280000000000001</v>
      </c>
      <c r="C69">
        <v>0.12759999999999999</v>
      </c>
      <c r="D69">
        <v>0.24579999999999999</v>
      </c>
      <c r="E69" s="8">
        <f t="shared" si="2"/>
        <v>0.19256666666666666</v>
      </c>
      <c r="H69">
        <v>28</v>
      </c>
      <c r="I69">
        <v>0.2445</v>
      </c>
      <c r="J69">
        <v>0.18540000000000001</v>
      </c>
      <c r="K69">
        <v>0.2722</v>
      </c>
      <c r="M69" s="8">
        <v>28</v>
      </c>
      <c r="N69" s="8">
        <v>0.1951</v>
      </c>
      <c r="O69" s="8">
        <v>0.1173</v>
      </c>
      <c r="P69" s="8">
        <v>0.2311</v>
      </c>
      <c r="Q69" s="8">
        <v>28</v>
      </c>
      <c r="R69" s="8">
        <v>0.17979999999999999</v>
      </c>
      <c r="S69" s="8">
        <v>2.673E-3</v>
      </c>
      <c r="T69" s="8">
        <v>3.3570000000000003E-2</v>
      </c>
      <c r="U69" s="8">
        <f t="shared" si="3"/>
        <v>0.18745000000000001</v>
      </c>
      <c r="V69" s="8">
        <f t="shared" si="4"/>
        <v>5.9986499999999998E-2</v>
      </c>
      <c r="W69" s="8">
        <f t="shared" si="5"/>
        <v>0.13233500000000001</v>
      </c>
      <c r="X69" s="8">
        <v>28</v>
      </c>
      <c r="Y69" s="8">
        <v>0.21890000000000001</v>
      </c>
      <c r="Z69" s="8">
        <v>0.15620000000000001</v>
      </c>
      <c r="AA69" s="8">
        <v>0.24379999999999999</v>
      </c>
      <c r="AB69" s="8">
        <v>28</v>
      </c>
      <c r="AC69" s="8">
        <v>0.2094</v>
      </c>
      <c r="AD69" s="8">
        <v>1.133E-2</v>
      </c>
      <c r="AE69" s="8">
        <v>1.9910000000000001E-2</v>
      </c>
      <c r="AF69" s="8">
        <f t="shared" si="6"/>
        <v>0.21415000000000001</v>
      </c>
      <c r="AG69" s="8">
        <f t="shared" si="7"/>
        <v>8.3765000000000006E-2</v>
      </c>
      <c r="AH69" s="8">
        <f t="shared" si="8"/>
        <v>0.131855</v>
      </c>
      <c r="AI69" s="8">
        <f t="shared" si="9"/>
        <v>0.2242666666666667</v>
      </c>
    </row>
    <row r="70" spans="1:35" x14ac:dyDescent="0.25">
      <c r="A70">
        <v>29</v>
      </c>
      <c r="B70">
        <v>0.20080000000000001</v>
      </c>
      <c r="C70">
        <v>0.12280000000000001</v>
      </c>
      <c r="D70">
        <v>0.23769999999999999</v>
      </c>
      <c r="E70" s="8">
        <f t="shared" si="2"/>
        <v>0.19153333333333333</v>
      </c>
      <c r="H70">
        <v>29</v>
      </c>
      <c r="I70">
        <v>0.2409</v>
      </c>
      <c r="J70">
        <v>0.1794</v>
      </c>
      <c r="K70">
        <v>0.26479999999999998</v>
      </c>
      <c r="M70" s="8">
        <v>29</v>
      </c>
      <c r="N70" s="8">
        <v>0.19359999999999999</v>
      </c>
      <c r="O70" s="8">
        <v>0.1128</v>
      </c>
      <c r="P70" s="8">
        <v>0.223</v>
      </c>
      <c r="Q70" s="8">
        <v>29</v>
      </c>
      <c r="R70" s="8">
        <v>0.1802</v>
      </c>
      <c r="S70" s="8">
        <v>2.2260000000000001E-3</v>
      </c>
      <c r="T70" s="8">
        <v>2.9870000000000001E-2</v>
      </c>
      <c r="U70" s="8">
        <f t="shared" si="3"/>
        <v>0.18690000000000001</v>
      </c>
      <c r="V70" s="8">
        <f t="shared" si="4"/>
        <v>5.7513000000000002E-2</v>
      </c>
      <c r="W70" s="8">
        <f t="shared" si="5"/>
        <v>0.12643499999999999</v>
      </c>
      <c r="X70" s="8">
        <v>29</v>
      </c>
      <c r="Y70" s="8">
        <v>0.2155</v>
      </c>
      <c r="Z70" s="8">
        <v>0.15040000000000001</v>
      </c>
      <c r="AA70" s="8">
        <v>0.23580000000000001</v>
      </c>
      <c r="AB70" s="8">
        <v>29</v>
      </c>
      <c r="AC70" s="8">
        <v>0.20799999999999999</v>
      </c>
      <c r="AD70" s="8">
        <v>9.7660000000000004E-3</v>
      </c>
      <c r="AE70" s="8">
        <v>1.7270000000000001E-2</v>
      </c>
      <c r="AF70" s="8">
        <f t="shared" si="6"/>
        <v>0.21174999999999999</v>
      </c>
      <c r="AG70" s="8">
        <f t="shared" si="7"/>
        <v>8.0083000000000001E-2</v>
      </c>
      <c r="AH70" s="8">
        <f t="shared" si="8"/>
        <v>0.12653500000000001</v>
      </c>
      <c r="AI70" s="8">
        <f t="shared" si="9"/>
        <v>0.22146666666666667</v>
      </c>
    </row>
    <row r="71" spans="1:35" x14ac:dyDescent="0.25">
      <c r="A71">
        <v>30</v>
      </c>
      <c r="B71">
        <v>0.19889999999999999</v>
      </c>
      <c r="C71">
        <v>0.1182</v>
      </c>
      <c r="D71">
        <v>0.22989999999999999</v>
      </c>
      <c r="E71" s="8">
        <f t="shared" si="2"/>
        <v>0.1905</v>
      </c>
      <c r="H71">
        <v>30</v>
      </c>
      <c r="I71">
        <v>0.2374</v>
      </c>
      <c r="J71">
        <v>0.1736</v>
      </c>
      <c r="K71">
        <v>0.2576</v>
      </c>
      <c r="M71" s="8">
        <v>30</v>
      </c>
      <c r="N71" s="8">
        <v>0.19220000000000001</v>
      </c>
      <c r="O71" s="8">
        <v>0.1085</v>
      </c>
      <c r="P71" s="8">
        <v>0.215</v>
      </c>
      <c r="Q71" s="8">
        <v>30</v>
      </c>
      <c r="R71" s="8">
        <v>0.1804</v>
      </c>
      <c r="S71" s="8">
        <v>1.8489999999999999E-3</v>
      </c>
      <c r="T71" s="8">
        <v>2.656E-2</v>
      </c>
      <c r="U71" s="8">
        <f t="shared" si="3"/>
        <v>0.18630000000000002</v>
      </c>
      <c r="V71" s="8">
        <f t="shared" si="4"/>
        <v>5.5174500000000001E-2</v>
      </c>
      <c r="W71" s="8">
        <f t="shared" si="5"/>
        <v>0.12078</v>
      </c>
      <c r="X71" s="8">
        <v>30</v>
      </c>
      <c r="Y71" s="8">
        <v>0.2122</v>
      </c>
      <c r="Z71" s="8">
        <v>0.1447</v>
      </c>
      <c r="AA71" s="8">
        <v>0.22789999999999999</v>
      </c>
      <c r="AB71" s="8">
        <v>30</v>
      </c>
      <c r="AC71" s="8">
        <v>0.20610000000000001</v>
      </c>
      <c r="AD71" s="8">
        <v>8.4030000000000007E-3</v>
      </c>
      <c r="AE71" s="8">
        <v>1.5049999999999999E-2</v>
      </c>
      <c r="AF71" s="8">
        <f t="shared" si="6"/>
        <v>0.20915</v>
      </c>
      <c r="AG71" s="8">
        <f t="shared" si="7"/>
        <v>7.6551499999999995E-2</v>
      </c>
      <c r="AH71" s="8">
        <f t="shared" si="8"/>
        <v>0.121475</v>
      </c>
      <c r="AI71" s="8">
        <f t="shared" si="9"/>
        <v>0.21856666666666666</v>
      </c>
    </row>
    <row r="72" spans="1:35" x14ac:dyDescent="0.25">
      <c r="A72">
        <v>31</v>
      </c>
      <c r="B72">
        <v>0.19719999999999999</v>
      </c>
      <c r="C72">
        <v>0.1139</v>
      </c>
      <c r="D72">
        <v>0.2223</v>
      </c>
      <c r="E72" s="8">
        <f t="shared" si="2"/>
        <v>0.18953333333333333</v>
      </c>
      <c r="H72">
        <v>31</v>
      </c>
      <c r="I72">
        <v>0.2341</v>
      </c>
      <c r="J72">
        <v>0.16789999999999999</v>
      </c>
      <c r="K72">
        <v>0.2505</v>
      </c>
      <c r="M72" s="8">
        <v>31</v>
      </c>
      <c r="N72" s="8">
        <v>0.19089999999999999</v>
      </c>
      <c r="O72" s="8">
        <v>0.10440000000000001</v>
      </c>
      <c r="P72" s="8">
        <v>0.2074</v>
      </c>
      <c r="Q72" s="8">
        <v>31</v>
      </c>
      <c r="R72" s="8">
        <v>0.18049999999999999</v>
      </c>
      <c r="S72" s="8">
        <v>1.5330000000000001E-3</v>
      </c>
      <c r="T72" s="8">
        <v>2.3599999999999999E-2</v>
      </c>
      <c r="U72" s="8">
        <f t="shared" si="3"/>
        <v>0.18569999999999998</v>
      </c>
      <c r="V72" s="8">
        <f t="shared" si="4"/>
        <v>5.2966500000000007E-2</v>
      </c>
      <c r="W72" s="8">
        <f t="shared" si="5"/>
        <v>0.11550000000000001</v>
      </c>
      <c r="X72" s="8">
        <v>31</v>
      </c>
      <c r="Y72" s="8">
        <v>0.20910000000000001</v>
      </c>
      <c r="Z72" s="8">
        <v>0.13919999999999999</v>
      </c>
      <c r="AA72" s="8">
        <v>0.22009999999999999</v>
      </c>
      <c r="AB72" s="8">
        <v>31</v>
      </c>
      <c r="AC72" s="8">
        <v>0.20419999999999999</v>
      </c>
      <c r="AD72" s="8">
        <v>7.2179999999999996E-3</v>
      </c>
      <c r="AE72" s="8">
        <v>1.315E-2</v>
      </c>
      <c r="AF72" s="8">
        <f t="shared" si="6"/>
        <v>0.20665</v>
      </c>
      <c r="AG72" s="8">
        <f t="shared" si="7"/>
        <v>7.3208999999999996E-2</v>
      </c>
      <c r="AH72" s="8">
        <f t="shared" si="8"/>
        <v>0.11662499999999999</v>
      </c>
      <c r="AI72" s="8">
        <f t="shared" si="9"/>
        <v>0.21579999999999999</v>
      </c>
    </row>
    <row r="73" spans="1:35" x14ac:dyDescent="0.25">
      <c r="A73">
        <v>32</v>
      </c>
      <c r="B73">
        <v>0.1956</v>
      </c>
      <c r="C73">
        <v>0.10970000000000001</v>
      </c>
      <c r="D73">
        <v>0.21479999999999999</v>
      </c>
      <c r="E73" s="8">
        <f t="shared" si="2"/>
        <v>0.18866666666666668</v>
      </c>
      <c r="H73">
        <v>32</v>
      </c>
      <c r="I73">
        <v>0.23100000000000001</v>
      </c>
      <c r="J73">
        <v>0.16239999999999999</v>
      </c>
      <c r="K73">
        <v>0.24360000000000001</v>
      </c>
      <c r="M73" s="8">
        <v>32</v>
      </c>
      <c r="N73" s="8">
        <v>0.18990000000000001</v>
      </c>
      <c r="O73" s="8">
        <v>0.10050000000000001</v>
      </c>
      <c r="P73" s="8">
        <v>0.19989999999999999</v>
      </c>
      <c r="Q73" s="8">
        <v>32</v>
      </c>
      <c r="R73" s="8">
        <v>0.18049999999999999</v>
      </c>
      <c r="S73" s="8">
        <v>1.2689999999999999E-3</v>
      </c>
      <c r="T73" s="8">
        <v>2.094E-2</v>
      </c>
      <c r="U73" s="8">
        <f t="shared" si="3"/>
        <v>0.1852</v>
      </c>
      <c r="V73" s="8">
        <f t="shared" si="4"/>
        <v>5.0884500000000006E-2</v>
      </c>
      <c r="W73" s="8">
        <f t="shared" si="5"/>
        <v>0.11041999999999999</v>
      </c>
      <c r="X73" s="8">
        <v>32</v>
      </c>
      <c r="Y73" s="8">
        <v>0.20610000000000001</v>
      </c>
      <c r="Z73" s="8">
        <v>0.13400000000000001</v>
      </c>
      <c r="AA73" s="8">
        <v>0.21260000000000001</v>
      </c>
      <c r="AB73" s="8">
        <v>32</v>
      </c>
      <c r="AC73" s="8">
        <v>0.20230000000000001</v>
      </c>
      <c r="AD73" s="8">
        <v>6.1970000000000003E-3</v>
      </c>
      <c r="AE73" s="8">
        <v>1.1509999999999999E-2</v>
      </c>
      <c r="AF73" s="8">
        <f t="shared" si="6"/>
        <v>0.20419999999999999</v>
      </c>
      <c r="AG73" s="8">
        <f t="shared" si="7"/>
        <v>7.0098500000000008E-2</v>
      </c>
      <c r="AH73" s="8">
        <f t="shared" si="8"/>
        <v>0.112055</v>
      </c>
      <c r="AI73" s="8">
        <f t="shared" si="9"/>
        <v>0.21313333333333331</v>
      </c>
    </row>
    <row r="74" spans="1:35" x14ac:dyDescent="0.25">
      <c r="A74">
        <v>33</v>
      </c>
      <c r="B74">
        <v>0.1943</v>
      </c>
      <c r="C74">
        <v>0.1057</v>
      </c>
      <c r="D74">
        <v>0.20760000000000001</v>
      </c>
      <c r="E74" s="8">
        <f t="shared" si="2"/>
        <v>0.18786666666666665</v>
      </c>
      <c r="H74">
        <v>33</v>
      </c>
      <c r="I74">
        <v>0.2281</v>
      </c>
      <c r="J74">
        <v>0.15709999999999999</v>
      </c>
      <c r="K74">
        <v>0.23680000000000001</v>
      </c>
      <c r="M74" s="8">
        <v>33</v>
      </c>
      <c r="N74" s="8">
        <v>0.18890000000000001</v>
      </c>
      <c r="O74" s="8">
        <v>9.6710000000000004E-2</v>
      </c>
      <c r="P74" s="8">
        <v>0.19270000000000001</v>
      </c>
      <c r="Q74" s="8">
        <v>33</v>
      </c>
      <c r="R74" s="8">
        <v>0.1804</v>
      </c>
      <c r="S74" s="8">
        <v>1.0549999999999999E-3</v>
      </c>
      <c r="T74" s="8">
        <v>1.8540000000000001E-2</v>
      </c>
      <c r="U74" s="8">
        <f t="shared" si="3"/>
        <v>0.18465000000000001</v>
      </c>
      <c r="V74" s="8">
        <f t="shared" si="4"/>
        <v>4.8882500000000002E-2</v>
      </c>
      <c r="W74" s="8">
        <f t="shared" si="5"/>
        <v>0.10562000000000001</v>
      </c>
      <c r="X74" s="8">
        <v>33</v>
      </c>
      <c r="Y74" s="8">
        <v>0.20330000000000001</v>
      </c>
      <c r="Z74" s="8">
        <v>0.12889999999999999</v>
      </c>
      <c r="AA74" s="8">
        <v>0.20519999999999999</v>
      </c>
      <c r="AB74" s="8">
        <v>33</v>
      </c>
      <c r="AC74" s="8">
        <v>0.20050000000000001</v>
      </c>
      <c r="AD74" s="8">
        <v>5.3109999999999997E-3</v>
      </c>
      <c r="AE74" s="8">
        <v>1.008E-2</v>
      </c>
      <c r="AF74" s="8">
        <f t="shared" si="6"/>
        <v>0.20190000000000002</v>
      </c>
      <c r="AG74" s="8">
        <f t="shared" si="7"/>
        <v>6.7105499999999998E-2</v>
      </c>
      <c r="AH74" s="8">
        <f t="shared" si="8"/>
        <v>0.10764</v>
      </c>
      <c r="AI74" s="8">
        <f t="shared" si="9"/>
        <v>0.21063333333333334</v>
      </c>
    </row>
    <row r="75" spans="1:35" x14ac:dyDescent="0.25">
      <c r="A75">
        <v>34</v>
      </c>
      <c r="B75">
        <v>0.193</v>
      </c>
      <c r="C75">
        <v>0.1018</v>
      </c>
      <c r="D75">
        <v>0.2006</v>
      </c>
      <c r="E75" s="8">
        <f t="shared" si="2"/>
        <v>0.1870333333333333</v>
      </c>
      <c r="H75">
        <v>34</v>
      </c>
      <c r="I75">
        <v>0.22520000000000001</v>
      </c>
      <c r="J75">
        <v>0.152</v>
      </c>
      <c r="K75">
        <v>0.23019999999999999</v>
      </c>
      <c r="M75" s="8">
        <v>34</v>
      </c>
      <c r="N75" s="8">
        <v>0.18809999999999999</v>
      </c>
      <c r="O75" s="8">
        <v>9.3090000000000006E-2</v>
      </c>
      <c r="P75" s="8">
        <v>0.1857</v>
      </c>
      <c r="Q75" s="8">
        <v>34</v>
      </c>
      <c r="R75" s="8">
        <v>0.18</v>
      </c>
      <c r="S75" s="8">
        <v>8.7589999999999999E-4</v>
      </c>
      <c r="T75" s="8">
        <v>1.6369999999999999E-2</v>
      </c>
      <c r="U75" s="8">
        <f t="shared" si="3"/>
        <v>0.18404999999999999</v>
      </c>
      <c r="V75" s="8">
        <f t="shared" si="4"/>
        <v>4.6982950000000002E-2</v>
      </c>
      <c r="W75" s="8">
        <f t="shared" si="5"/>
        <v>0.101035</v>
      </c>
      <c r="X75" s="8">
        <v>34</v>
      </c>
      <c r="Y75" s="8">
        <v>0.20050000000000001</v>
      </c>
      <c r="Z75" s="8">
        <v>0.124</v>
      </c>
      <c r="AA75" s="8">
        <v>0.19800000000000001</v>
      </c>
      <c r="AB75" s="8">
        <v>34</v>
      </c>
      <c r="AC75" s="8">
        <v>0.1991</v>
      </c>
      <c r="AD75" s="8">
        <v>4.5599999999999998E-3</v>
      </c>
      <c r="AE75" s="8">
        <v>8.8409999999999999E-3</v>
      </c>
      <c r="AF75" s="8">
        <f t="shared" si="6"/>
        <v>0.19980000000000001</v>
      </c>
      <c r="AG75" s="8">
        <f t="shared" si="7"/>
        <v>6.4280000000000004E-2</v>
      </c>
      <c r="AH75" s="8">
        <f t="shared" si="8"/>
        <v>0.1034205</v>
      </c>
      <c r="AI75" s="8">
        <f t="shared" si="9"/>
        <v>0.20826666666666668</v>
      </c>
    </row>
    <row r="76" spans="1:35" x14ac:dyDescent="0.25">
      <c r="A76">
        <v>35</v>
      </c>
      <c r="B76">
        <v>0.19189999999999999</v>
      </c>
      <c r="C76">
        <v>9.8129999999999995E-2</v>
      </c>
      <c r="D76">
        <v>0.1938</v>
      </c>
      <c r="E76" s="8">
        <f t="shared" si="2"/>
        <v>0.18629999999999999</v>
      </c>
      <c r="H76">
        <v>35</v>
      </c>
      <c r="I76">
        <v>0.22259999999999999</v>
      </c>
      <c r="J76">
        <v>0.14699999999999999</v>
      </c>
      <c r="K76">
        <v>0.22370000000000001</v>
      </c>
      <c r="M76" s="8">
        <v>35</v>
      </c>
      <c r="N76" s="8">
        <v>0.18740000000000001</v>
      </c>
      <c r="O76" s="8">
        <v>8.9609999999999995E-2</v>
      </c>
      <c r="P76" s="8">
        <v>0.1789</v>
      </c>
      <c r="Q76" s="8">
        <v>35</v>
      </c>
      <c r="R76" s="8">
        <v>0.17960000000000001</v>
      </c>
      <c r="S76" s="8">
        <v>7.2809999999999997E-4</v>
      </c>
      <c r="T76" s="8">
        <v>1.4409999999999999E-2</v>
      </c>
      <c r="U76" s="8">
        <f t="shared" si="3"/>
        <v>0.1835</v>
      </c>
      <c r="V76" s="8">
        <f t="shared" si="4"/>
        <v>4.5169049999999995E-2</v>
      </c>
      <c r="W76" s="8">
        <f t="shared" si="5"/>
        <v>9.6655000000000005E-2</v>
      </c>
      <c r="X76" s="8">
        <v>35</v>
      </c>
      <c r="Y76" s="8">
        <v>0.1978</v>
      </c>
      <c r="Z76" s="8">
        <v>0.1193</v>
      </c>
      <c r="AA76" s="8">
        <v>0.19089999999999999</v>
      </c>
      <c r="AB76" s="8">
        <v>35</v>
      </c>
      <c r="AC76" s="8">
        <v>0.19800000000000001</v>
      </c>
      <c r="AD76" s="8">
        <v>3.9170000000000003E-3</v>
      </c>
      <c r="AE76" s="8">
        <v>7.7640000000000001E-3</v>
      </c>
      <c r="AF76" s="8">
        <f t="shared" si="6"/>
        <v>0.19790000000000002</v>
      </c>
      <c r="AG76" s="8">
        <f t="shared" si="7"/>
        <v>6.1608500000000004E-2</v>
      </c>
      <c r="AH76" s="8">
        <f t="shared" si="8"/>
        <v>9.933199999999999E-2</v>
      </c>
      <c r="AI76" s="8">
        <f t="shared" si="9"/>
        <v>0.20613333333333336</v>
      </c>
    </row>
    <row r="77" spans="1:35" x14ac:dyDescent="0.25">
      <c r="A77">
        <v>36</v>
      </c>
      <c r="B77">
        <v>0.19089999999999999</v>
      </c>
      <c r="C77">
        <v>9.461E-2</v>
      </c>
      <c r="D77">
        <v>0.18720000000000001</v>
      </c>
      <c r="E77" s="8">
        <f t="shared" si="2"/>
        <v>0.18556666666666666</v>
      </c>
      <c r="H77">
        <v>36</v>
      </c>
      <c r="I77">
        <v>0.22009999999999999</v>
      </c>
      <c r="J77">
        <v>0.14219999999999999</v>
      </c>
      <c r="K77">
        <v>0.21740000000000001</v>
      </c>
      <c r="M77" s="8">
        <v>36</v>
      </c>
      <c r="N77" s="8">
        <v>0.1867</v>
      </c>
      <c r="O77" s="8">
        <v>8.6260000000000003E-2</v>
      </c>
      <c r="P77" s="8">
        <v>0.17230000000000001</v>
      </c>
      <c r="Q77" s="8">
        <v>36</v>
      </c>
      <c r="R77" s="8">
        <v>0.17910000000000001</v>
      </c>
      <c r="S77" s="8">
        <v>6.1149999999999996E-4</v>
      </c>
      <c r="T77" s="8">
        <v>1.265E-2</v>
      </c>
      <c r="U77" s="8">
        <f t="shared" si="3"/>
        <v>0.18290000000000001</v>
      </c>
      <c r="V77" s="8">
        <f t="shared" si="4"/>
        <v>4.3435750000000002E-2</v>
      </c>
      <c r="W77" s="8">
        <f t="shared" si="5"/>
        <v>9.2475000000000002E-2</v>
      </c>
      <c r="X77" s="8">
        <v>36</v>
      </c>
      <c r="Y77" s="8">
        <v>0.19520000000000001</v>
      </c>
      <c r="Z77" s="8">
        <v>0.1147</v>
      </c>
      <c r="AA77" s="8">
        <v>0.184</v>
      </c>
      <c r="AB77" s="8">
        <v>36</v>
      </c>
      <c r="AC77" s="8">
        <v>0.1973</v>
      </c>
      <c r="AD77" s="8">
        <v>3.362E-3</v>
      </c>
      <c r="AE77" s="8">
        <v>6.8310000000000003E-3</v>
      </c>
      <c r="AF77" s="8">
        <f t="shared" si="6"/>
        <v>0.19625000000000001</v>
      </c>
      <c r="AG77" s="8">
        <f t="shared" si="7"/>
        <v>5.9031E-2</v>
      </c>
      <c r="AH77" s="8">
        <f t="shared" si="8"/>
        <v>9.54155E-2</v>
      </c>
      <c r="AI77" s="8">
        <f t="shared" si="9"/>
        <v>0.20420000000000002</v>
      </c>
    </row>
    <row r="78" spans="1:35" x14ac:dyDescent="0.25">
      <c r="A78">
        <v>37</v>
      </c>
      <c r="B78">
        <v>0.19009999999999999</v>
      </c>
      <c r="C78">
        <v>9.1219999999999996E-2</v>
      </c>
      <c r="D78">
        <v>0.1807</v>
      </c>
      <c r="E78" s="8">
        <f t="shared" si="2"/>
        <v>0.18499999999999997</v>
      </c>
      <c r="H78">
        <v>37</v>
      </c>
      <c r="I78">
        <v>0.2177</v>
      </c>
      <c r="J78">
        <v>0.13750000000000001</v>
      </c>
      <c r="K78">
        <v>0.21129999999999999</v>
      </c>
      <c r="M78" s="8">
        <v>37</v>
      </c>
      <c r="N78" s="8">
        <v>0.1862</v>
      </c>
      <c r="O78" s="8">
        <v>8.3030000000000007E-2</v>
      </c>
      <c r="P78" s="8">
        <v>0.16589999999999999</v>
      </c>
      <c r="Q78" s="8">
        <v>37</v>
      </c>
      <c r="R78" s="8">
        <v>0.1787</v>
      </c>
      <c r="S78" s="8">
        <v>5.1619999999999997E-4</v>
      </c>
      <c r="T78" s="8">
        <v>1.1050000000000001E-2</v>
      </c>
      <c r="U78" s="8">
        <f t="shared" si="3"/>
        <v>0.18245</v>
      </c>
      <c r="V78" s="8">
        <f t="shared" si="4"/>
        <v>4.1773100000000001E-2</v>
      </c>
      <c r="W78" s="8">
        <f t="shared" si="5"/>
        <v>8.8474999999999998E-2</v>
      </c>
      <c r="X78" s="8">
        <v>37</v>
      </c>
      <c r="Y78" s="8">
        <v>0.19270000000000001</v>
      </c>
      <c r="Z78" s="8">
        <v>0.1103</v>
      </c>
      <c r="AA78" s="8">
        <v>0.17730000000000001</v>
      </c>
      <c r="AB78" s="8">
        <v>37</v>
      </c>
      <c r="AC78" s="8">
        <v>0.1968</v>
      </c>
      <c r="AD78" s="8">
        <v>2.8839999999999998E-3</v>
      </c>
      <c r="AE78" s="8">
        <v>6.0109999999999999E-3</v>
      </c>
      <c r="AF78" s="8">
        <f t="shared" si="6"/>
        <v>0.19475000000000001</v>
      </c>
      <c r="AG78" s="8">
        <f t="shared" si="7"/>
        <v>5.6591999999999996E-2</v>
      </c>
      <c r="AH78" s="8">
        <f t="shared" si="8"/>
        <v>9.1655500000000001E-2</v>
      </c>
      <c r="AI78" s="8">
        <f t="shared" si="9"/>
        <v>0.2024</v>
      </c>
    </row>
    <row r="79" spans="1:35" x14ac:dyDescent="0.25">
      <c r="A79">
        <v>38</v>
      </c>
      <c r="B79">
        <v>0.18940000000000001</v>
      </c>
      <c r="C79">
        <v>8.7959999999999997E-2</v>
      </c>
      <c r="D79">
        <v>0.17449999999999999</v>
      </c>
      <c r="E79" s="8">
        <f t="shared" si="2"/>
        <v>0.18446666666666667</v>
      </c>
      <c r="H79">
        <v>38</v>
      </c>
      <c r="I79">
        <v>0.21560000000000001</v>
      </c>
      <c r="J79">
        <v>0.13300000000000001</v>
      </c>
      <c r="K79">
        <v>0.20530000000000001</v>
      </c>
      <c r="M79" s="8">
        <v>38</v>
      </c>
      <c r="N79" s="8">
        <v>0.1857</v>
      </c>
      <c r="O79" s="8">
        <v>7.9909999999999995E-2</v>
      </c>
      <c r="P79" s="8">
        <v>0.15970000000000001</v>
      </c>
      <c r="Q79" s="8">
        <v>38</v>
      </c>
      <c r="R79" s="8">
        <v>0.17829999999999999</v>
      </c>
      <c r="S79" s="8">
        <v>4.3760000000000001E-4</v>
      </c>
      <c r="T79" s="8">
        <v>9.6220000000000003E-3</v>
      </c>
      <c r="U79" s="8">
        <f t="shared" si="3"/>
        <v>0.182</v>
      </c>
      <c r="V79" s="8">
        <f t="shared" si="4"/>
        <v>4.0173799999999996E-2</v>
      </c>
      <c r="W79" s="8">
        <f t="shared" si="5"/>
        <v>8.4661E-2</v>
      </c>
      <c r="X79" s="8">
        <v>38</v>
      </c>
      <c r="Y79" s="8">
        <v>0.1903</v>
      </c>
      <c r="Z79" s="8">
        <v>0.106</v>
      </c>
      <c r="AA79" s="8">
        <v>0.17069999999999999</v>
      </c>
      <c r="AB79" s="8">
        <v>38</v>
      </c>
      <c r="AC79" s="8">
        <v>0.1966</v>
      </c>
      <c r="AD79" s="8">
        <v>2.4710000000000001E-3</v>
      </c>
      <c r="AE79" s="8">
        <v>5.2789999999999998E-3</v>
      </c>
      <c r="AF79" s="8">
        <f t="shared" si="6"/>
        <v>0.19345000000000001</v>
      </c>
      <c r="AG79" s="8">
        <f t="shared" si="7"/>
        <v>5.4235499999999999E-2</v>
      </c>
      <c r="AH79" s="8">
        <f t="shared" si="8"/>
        <v>8.7989499999999998E-2</v>
      </c>
      <c r="AI79" s="8">
        <f t="shared" si="9"/>
        <v>0.20083333333333334</v>
      </c>
    </row>
    <row r="80" spans="1:35" x14ac:dyDescent="0.25">
      <c r="A80">
        <v>39</v>
      </c>
      <c r="B80">
        <v>0.1888</v>
      </c>
      <c r="C80">
        <v>8.4809999999999997E-2</v>
      </c>
      <c r="D80">
        <v>0.16850000000000001</v>
      </c>
      <c r="E80" s="8">
        <f t="shared" si="2"/>
        <v>0.18403333333333335</v>
      </c>
      <c r="H80">
        <v>39</v>
      </c>
      <c r="I80">
        <v>0.2135</v>
      </c>
      <c r="J80">
        <v>0.12859999999999999</v>
      </c>
      <c r="K80">
        <v>0.19939999999999999</v>
      </c>
      <c r="M80" s="8">
        <v>39</v>
      </c>
      <c r="N80" s="8">
        <v>0.18529999999999999</v>
      </c>
      <c r="O80" s="8">
        <v>7.6899999999999996E-2</v>
      </c>
      <c r="P80" s="8">
        <v>0.1537</v>
      </c>
      <c r="Q80" s="8">
        <v>39</v>
      </c>
      <c r="R80" s="8">
        <v>0.17799999999999999</v>
      </c>
      <c r="S80" s="8">
        <v>3.7219999999999999E-4</v>
      </c>
      <c r="T80" s="8">
        <v>8.3809999999999996E-3</v>
      </c>
      <c r="U80" s="8">
        <f t="shared" si="3"/>
        <v>0.18164999999999998</v>
      </c>
      <c r="V80" s="8">
        <f t="shared" si="4"/>
        <v>3.86361E-2</v>
      </c>
      <c r="W80" s="8">
        <f t="shared" si="5"/>
        <v>8.1040500000000001E-2</v>
      </c>
      <c r="X80" s="8">
        <v>39</v>
      </c>
      <c r="Y80" s="8">
        <v>0.188</v>
      </c>
      <c r="Z80" s="8">
        <v>0.1019</v>
      </c>
      <c r="AA80" s="8">
        <v>0.1643</v>
      </c>
      <c r="AB80" s="8">
        <v>39</v>
      </c>
      <c r="AC80" s="8">
        <v>0.1963</v>
      </c>
      <c r="AD80" s="8">
        <v>2.1099999999999999E-3</v>
      </c>
      <c r="AE80" s="8">
        <v>4.6239999999999996E-3</v>
      </c>
      <c r="AF80" s="8">
        <f t="shared" si="6"/>
        <v>0.19214999999999999</v>
      </c>
      <c r="AG80" s="8">
        <f t="shared" si="7"/>
        <v>5.2005000000000003E-2</v>
      </c>
      <c r="AH80" s="8">
        <f t="shared" si="8"/>
        <v>8.4461999999999995E-2</v>
      </c>
      <c r="AI80" s="8">
        <f t="shared" si="9"/>
        <v>0.19926666666666668</v>
      </c>
    </row>
    <row r="81" spans="1:35" x14ac:dyDescent="0.25">
      <c r="A81">
        <v>40</v>
      </c>
      <c r="B81">
        <v>0.18820000000000001</v>
      </c>
      <c r="C81">
        <v>8.1780000000000005E-2</v>
      </c>
      <c r="D81">
        <v>0.16259999999999999</v>
      </c>
      <c r="E81" s="8">
        <f t="shared" si="2"/>
        <v>0.18359999999999999</v>
      </c>
      <c r="H81">
        <v>40</v>
      </c>
      <c r="I81">
        <v>0.21160000000000001</v>
      </c>
      <c r="J81">
        <v>0.1244</v>
      </c>
      <c r="K81">
        <v>0.19370000000000001</v>
      </c>
      <c r="M81" s="8">
        <v>40</v>
      </c>
      <c r="N81" s="8">
        <v>0.18490000000000001</v>
      </c>
      <c r="O81" s="8">
        <v>7.3999999999999996E-2</v>
      </c>
      <c r="P81" s="8">
        <v>0.1479</v>
      </c>
      <c r="Q81" s="8">
        <v>40</v>
      </c>
      <c r="R81" s="8">
        <v>0.1777</v>
      </c>
      <c r="S81" s="8">
        <v>3.1639999999999999E-4</v>
      </c>
      <c r="T81" s="8">
        <v>7.2789999999999999E-3</v>
      </c>
      <c r="U81" s="8">
        <f t="shared" si="3"/>
        <v>0.18130000000000002</v>
      </c>
      <c r="V81" s="8">
        <f t="shared" si="4"/>
        <v>3.7158199999999995E-2</v>
      </c>
      <c r="W81" s="8">
        <f t="shared" si="5"/>
        <v>7.7589500000000006E-2</v>
      </c>
      <c r="X81" s="8">
        <v>40</v>
      </c>
      <c r="Y81" s="8">
        <v>0.1857</v>
      </c>
      <c r="Z81" s="8">
        <v>9.7939999999999999E-2</v>
      </c>
      <c r="AA81" s="8">
        <v>0.15809999999999999</v>
      </c>
      <c r="AB81" s="8">
        <v>40</v>
      </c>
      <c r="AC81" s="8">
        <v>0.1961</v>
      </c>
      <c r="AD81" s="8">
        <v>1.797E-3</v>
      </c>
      <c r="AE81" s="8">
        <v>4.0429999999999997E-3</v>
      </c>
      <c r="AF81" s="8">
        <f t="shared" si="6"/>
        <v>0.19090000000000001</v>
      </c>
      <c r="AG81" s="8">
        <f t="shared" si="7"/>
        <v>4.9868499999999996E-2</v>
      </c>
      <c r="AH81" s="8">
        <f t="shared" si="8"/>
        <v>8.1071499999999991E-2</v>
      </c>
      <c r="AI81" s="8">
        <f t="shared" si="9"/>
        <v>0.1978</v>
      </c>
    </row>
    <row r="82" spans="1:35" x14ac:dyDescent="0.25">
      <c r="A82">
        <v>41</v>
      </c>
      <c r="B82">
        <v>0.18770000000000001</v>
      </c>
      <c r="C82">
        <v>7.8869999999999996E-2</v>
      </c>
      <c r="D82">
        <v>0.15690000000000001</v>
      </c>
      <c r="E82" s="8">
        <f t="shared" si="2"/>
        <v>0.18329999999999999</v>
      </c>
      <c r="H82">
        <v>41</v>
      </c>
      <c r="I82">
        <v>0.20979999999999999</v>
      </c>
      <c r="J82">
        <v>0.1203</v>
      </c>
      <c r="K82">
        <v>0.18809999999999999</v>
      </c>
      <c r="M82" s="8">
        <v>41</v>
      </c>
      <c r="N82" s="8">
        <v>0.18459999999999999</v>
      </c>
      <c r="O82" s="8">
        <v>7.1190000000000003E-2</v>
      </c>
      <c r="P82" s="8">
        <v>0.14219999999999999</v>
      </c>
      <c r="Q82" s="8">
        <v>41</v>
      </c>
      <c r="R82" s="8">
        <v>0.17760000000000001</v>
      </c>
      <c r="S82" s="8">
        <v>2.7090000000000003E-4</v>
      </c>
      <c r="T82" s="8">
        <v>6.2979999999999998E-3</v>
      </c>
      <c r="U82" s="8">
        <f t="shared" si="3"/>
        <v>0.18109999999999998</v>
      </c>
      <c r="V82" s="8">
        <f t="shared" si="4"/>
        <v>3.5730450000000004E-2</v>
      </c>
      <c r="W82" s="8">
        <f t="shared" si="5"/>
        <v>7.4248999999999996E-2</v>
      </c>
      <c r="X82" s="8">
        <v>41</v>
      </c>
      <c r="Y82" s="8">
        <v>0.18360000000000001</v>
      </c>
      <c r="Z82" s="8">
        <v>9.4089999999999993E-2</v>
      </c>
      <c r="AA82" s="8">
        <v>0.15210000000000001</v>
      </c>
      <c r="AB82" s="8">
        <v>41</v>
      </c>
      <c r="AC82" s="8">
        <v>0.19589999999999999</v>
      </c>
      <c r="AD82" s="8">
        <v>1.5299999999999999E-3</v>
      </c>
      <c r="AE82" s="8">
        <v>3.5370000000000002E-3</v>
      </c>
      <c r="AF82" s="8">
        <f t="shared" si="6"/>
        <v>0.18975</v>
      </c>
      <c r="AG82" s="8">
        <f t="shared" si="7"/>
        <v>4.7809999999999998E-2</v>
      </c>
      <c r="AH82" s="8">
        <f t="shared" si="8"/>
        <v>7.7818500000000013E-2</v>
      </c>
      <c r="AI82" s="8">
        <f t="shared" si="9"/>
        <v>0.19643333333333332</v>
      </c>
    </row>
    <row r="83" spans="1:35" x14ac:dyDescent="0.25">
      <c r="A83">
        <v>42</v>
      </c>
      <c r="B83">
        <v>0.18729999999999999</v>
      </c>
      <c r="C83">
        <v>7.6050000000000006E-2</v>
      </c>
      <c r="D83">
        <v>0.15140000000000001</v>
      </c>
      <c r="E83" s="8">
        <f t="shared" si="2"/>
        <v>0.18303333333333335</v>
      </c>
      <c r="H83">
        <v>42</v>
      </c>
      <c r="I83">
        <v>0.2082</v>
      </c>
      <c r="J83">
        <v>0.1163</v>
      </c>
      <c r="K83">
        <v>0.18260000000000001</v>
      </c>
      <c r="M83" s="8">
        <v>42</v>
      </c>
      <c r="N83" s="8">
        <v>0.1842</v>
      </c>
      <c r="O83" s="8">
        <v>6.8479999999999999E-2</v>
      </c>
      <c r="P83" s="8">
        <v>0.1368</v>
      </c>
      <c r="Q83" s="8">
        <v>42</v>
      </c>
      <c r="R83" s="8">
        <v>0.17760000000000001</v>
      </c>
      <c r="S83" s="8">
        <v>2.31E-4</v>
      </c>
      <c r="T83" s="8">
        <v>5.4390000000000003E-3</v>
      </c>
      <c r="U83" s="8">
        <f t="shared" si="3"/>
        <v>0.18090000000000001</v>
      </c>
      <c r="V83" s="8">
        <f t="shared" si="4"/>
        <v>3.4355499999999997E-2</v>
      </c>
      <c r="W83" s="8">
        <f t="shared" si="5"/>
        <v>7.1119500000000002E-2</v>
      </c>
      <c r="X83" s="8">
        <v>42</v>
      </c>
      <c r="Y83" s="8">
        <v>0.18160000000000001</v>
      </c>
      <c r="Z83" s="8">
        <v>9.0380000000000002E-2</v>
      </c>
      <c r="AA83" s="8">
        <v>0.1462</v>
      </c>
      <c r="AB83" s="8">
        <v>42</v>
      </c>
      <c r="AC83" s="8">
        <v>0.19589999999999999</v>
      </c>
      <c r="AD83" s="8">
        <v>1.3029999999999999E-3</v>
      </c>
      <c r="AE83" s="8">
        <v>3.0929999999999998E-3</v>
      </c>
      <c r="AF83" s="8">
        <f t="shared" si="6"/>
        <v>0.18875</v>
      </c>
      <c r="AG83" s="8">
        <f t="shared" si="7"/>
        <v>4.58415E-2</v>
      </c>
      <c r="AH83" s="8">
        <f t="shared" si="8"/>
        <v>7.4646500000000005E-2</v>
      </c>
      <c r="AI83" s="8">
        <f t="shared" si="9"/>
        <v>0.19523333333333334</v>
      </c>
    </row>
    <row r="84" spans="1:35" x14ac:dyDescent="0.25">
      <c r="A84">
        <v>43</v>
      </c>
      <c r="B84">
        <v>0.18690000000000001</v>
      </c>
      <c r="C84">
        <v>7.3330000000000006E-2</v>
      </c>
      <c r="D84">
        <v>0.14599999999999999</v>
      </c>
      <c r="E84" s="8">
        <f t="shared" si="2"/>
        <v>0.18286666666666665</v>
      </c>
      <c r="H84">
        <v>43</v>
      </c>
      <c r="I84">
        <v>0.20669999999999999</v>
      </c>
      <c r="J84">
        <v>0.1124</v>
      </c>
      <c r="K84">
        <v>0.17730000000000001</v>
      </c>
      <c r="M84" s="8">
        <v>43</v>
      </c>
      <c r="N84" s="8">
        <v>0.18390000000000001</v>
      </c>
      <c r="O84" s="8">
        <v>6.5850000000000006E-2</v>
      </c>
      <c r="P84" s="8">
        <v>0.13150000000000001</v>
      </c>
      <c r="Q84" s="8">
        <v>43</v>
      </c>
      <c r="R84" s="8">
        <v>0.17780000000000001</v>
      </c>
      <c r="S84" s="8">
        <v>1.963E-4</v>
      </c>
      <c r="T84" s="8">
        <v>4.6950000000000004E-3</v>
      </c>
      <c r="U84" s="8">
        <f t="shared" si="3"/>
        <v>0.18085000000000001</v>
      </c>
      <c r="V84" s="8">
        <f t="shared" si="4"/>
        <v>3.3023150000000001E-2</v>
      </c>
      <c r="W84" s="8">
        <f t="shared" si="5"/>
        <v>6.8097500000000005E-2</v>
      </c>
      <c r="X84" s="8">
        <v>43</v>
      </c>
      <c r="Y84" s="8">
        <v>0.17979999999999999</v>
      </c>
      <c r="Z84" s="8">
        <v>8.6790000000000006E-2</v>
      </c>
      <c r="AA84" s="8">
        <v>0.14050000000000001</v>
      </c>
      <c r="AB84" s="8">
        <v>43</v>
      </c>
      <c r="AC84" s="8">
        <v>0.19600000000000001</v>
      </c>
      <c r="AD84" s="8">
        <v>1.108E-3</v>
      </c>
      <c r="AE84" s="8">
        <v>2.7109999999999999E-3</v>
      </c>
      <c r="AF84" s="8">
        <f t="shared" si="6"/>
        <v>0.18790000000000001</v>
      </c>
      <c r="AG84" s="8">
        <f t="shared" si="7"/>
        <v>4.3949000000000002E-2</v>
      </c>
      <c r="AH84" s="8">
        <f t="shared" si="8"/>
        <v>7.1605500000000002E-2</v>
      </c>
      <c r="AI84" s="8">
        <f t="shared" si="9"/>
        <v>0.19416666666666668</v>
      </c>
    </row>
    <row r="85" spans="1:35" x14ac:dyDescent="0.25">
      <c r="A85">
        <v>44</v>
      </c>
      <c r="B85">
        <v>0.18659999999999999</v>
      </c>
      <c r="C85">
        <v>7.0699999999999999E-2</v>
      </c>
      <c r="D85">
        <v>0.14080000000000001</v>
      </c>
      <c r="E85" s="8">
        <f t="shared" si="2"/>
        <v>0.18276666666666666</v>
      </c>
      <c r="H85">
        <v>44</v>
      </c>
      <c r="I85">
        <v>0.20530000000000001</v>
      </c>
      <c r="J85">
        <v>0.1087</v>
      </c>
      <c r="K85">
        <v>0.1721</v>
      </c>
      <c r="M85" s="8">
        <v>44</v>
      </c>
      <c r="N85" s="8">
        <v>0.18360000000000001</v>
      </c>
      <c r="O85" s="8">
        <v>6.3320000000000001E-2</v>
      </c>
      <c r="P85" s="8">
        <v>0.12640000000000001</v>
      </c>
      <c r="Q85" s="8">
        <v>44</v>
      </c>
      <c r="R85" s="8">
        <v>0.17810000000000001</v>
      </c>
      <c r="S85" s="8">
        <v>1.6679999999999999E-4</v>
      </c>
      <c r="T85" s="8">
        <v>4.0439999999999999E-3</v>
      </c>
      <c r="U85" s="8">
        <f t="shared" si="3"/>
        <v>0.18085000000000001</v>
      </c>
      <c r="V85" s="8">
        <f t="shared" si="4"/>
        <v>3.1743399999999998E-2</v>
      </c>
      <c r="W85" s="8">
        <f t="shared" si="5"/>
        <v>6.5222000000000002E-2</v>
      </c>
      <c r="X85" s="8">
        <v>44</v>
      </c>
      <c r="Y85" s="8">
        <v>0.17799999999999999</v>
      </c>
      <c r="Z85" s="8">
        <v>8.3330000000000001E-2</v>
      </c>
      <c r="AA85" s="8">
        <v>0.13489999999999999</v>
      </c>
      <c r="AB85" s="8">
        <v>44</v>
      </c>
      <c r="AC85" s="8">
        <v>0.19620000000000001</v>
      </c>
      <c r="AD85" s="8">
        <v>9.3809999999999998E-4</v>
      </c>
      <c r="AE85" s="8">
        <v>2.3830000000000001E-3</v>
      </c>
      <c r="AF85" s="8">
        <f t="shared" si="6"/>
        <v>0.18709999999999999</v>
      </c>
      <c r="AG85" s="8">
        <f t="shared" si="7"/>
        <v>4.2134049999999999E-2</v>
      </c>
      <c r="AH85" s="8">
        <f t="shared" si="8"/>
        <v>6.8641499999999994E-2</v>
      </c>
      <c r="AI85" s="8">
        <f t="shared" si="9"/>
        <v>0.19316666666666668</v>
      </c>
    </row>
    <row r="86" spans="1:35" x14ac:dyDescent="0.25">
      <c r="A86">
        <v>45</v>
      </c>
      <c r="B86">
        <v>0.18629999999999999</v>
      </c>
      <c r="C86">
        <v>6.8159999999999998E-2</v>
      </c>
      <c r="D86">
        <v>0.1358</v>
      </c>
      <c r="E86" s="8">
        <f t="shared" si="2"/>
        <v>0.18263333333333331</v>
      </c>
      <c r="H86">
        <v>45</v>
      </c>
      <c r="I86">
        <v>0.20399999999999999</v>
      </c>
      <c r="J86">
        <v>0.1051</v>
      </c>
      <c r="K86">
        <v>0.16700000000000001</v>
      </c>
      <c r="M86" s="8">
        <v>45</v>
      </c>
      <c r="N86" s="8">
        <v>0.18329999999999999</v>
      </c>
      <c r="O86" s="8">
        <v>6.0859999999999997E-2</v>
      </c>
      <c r="P86" s="8">
        <v>0.12139999999999999</v>
      </c>
      <c r="Q86" s="8">
        <v>45</v>
      </c>
      <c r="R86" s="8">
        <v>0.17829999999999999</v>
      </c>
      <c r="S86" s="8">
        <v>1.416E-4</v>
      </c>
      <c r="T86" s="8">
        <v>3.48E-3</v>
      </c>
      <c r="U86" s="8">
        <f t="shared" si="3"/>
        <v>0.18079999999999999</v>
      </c>
      <c r="V86" s="8">
        <f t="shared" si="4"/>
        <v>3.0500799999999998E-2</v>
      </c>
      <c r="W86" s="8">
        <f t="shared" si="5"/>
        <v>6.2439999999999996E-2</v>
      </c>
      <c r="X86" s="8">
        <v>45</v>
      </c>
      <c r="Y86" s="8">
        <v>0.1764</v>
      </c>
      <c r="Z86" s="8">
        <v>8.0009999999999998E-2</v>
      </c>
      <c r="AA86" s="8">
        <v>0.1295</v>
      </c>
      <c r="AB86" s="8">
        <v>45</v>
      </c>
      <c r="AC86" s="8">
        <v>0.1963</v>
      </c>
      <c r="AD86" s="8">
        <v>7.9440000000000001E-4</v>
      </c>
      <c r="AE86" s="8">
        <v>2.0939999999999999E-3</v>
      </c>
      <c r="AF86" s="8">
        <f t="shared" si="6"/>
        <v>0.18635000000000002</v>
      </c>
      <c r="AG86" s="8">
        <f t="shared" si="7"/>
        <v>4.0402199999999999E-2</v>
      </c>
      <c r="AH86" s="8">
        <f t="shared" si="8"/>
        <v>6.5797000000000008E-2</v>
      </c>
      <c r="AI86" s="8">
        <f t="shared" si="9"/>
        <v>0.19223333333333334</v>
      </c>
    </row>
    <row r="87" spans="1:35" x14ac:dyDescent="0.25">
      <c r="A87">
        <v>46</v>
      </c>
      <c r="B87">
        <v>0.18609999999999999</v>
      </c>
      <c r="C87">
        <v>6.5710000000000005E-2</v>
      </c>
      <c r="D87">
        <v>0.13089999999999999</v>
      </c>
      <c r="E87" s="8">
        <f t="shared" si="2"/>
        <v>0.18253333333333333</v>
      </c>
      <c r="H87">
        <v>46</v>
      </c>
      <c r="I87">
        <v>0.20280000000000001</v>
      </c>
      <c r="J87">
        <v>0.1017</v>
      </c>
      <c r="K87">
        <v>0.16209999999999999</v>
      </c>
      <c r="M87" s="8">
        <v>46</v>
      </c>
      <c r="N87" s="8">
        <v>0.183</v>
      </c>
      <c r="O87" s="8">
        <v>5.849E-2</v>
      </c>
      <c r="P87" s="8">
        <v>0.1166</v>
      </c>
      <c r="Q87" s="8">
        <v>46</v>
      </c>
      <c r="R87" s="8">
        <v>0.17849999999999999</v>
      </c>
      <c r="S87" s="8">
        <v>1.1909999999999999E-4</v>
      </c>
      <c r="T87" s="8">
        <v>2.9889999999999999E-3</v>
      </c>
      <c r="U87" s="8">
        <f t="shared" si="3"/>
        <v>0.18074999999999999</v>
      </c>
      <c r="V87" s="8">
        <f t="shared" si="4"/>
        <v>2.9304549999999999E-2</v>
      </c>
      <c r="W87" s="8">
        <f t="shared" si="5"/>
        <v>5.97945E-2</v>
      </c>
      <c r="X87" s="8">
        <v>46</v>
      </c>
      <c r="Y87" s="8">
        <v>0.17499999999999999</v>
      </c>
      <c r="Z87" s="8">
        <v>7.6799999999999993E-2</v>
      </c>
      <c r="AA87" s="8">
        <v>0.12429999999999999</v>
      </c>
      <c r="AB87" s="8">
        <v>46</v>
      </c>
      <c r="AC87" s="8">
        <v>0.19639999999999999</v>
      </c>
      <c r="AD87" s="8">
        <v>6.803E-4</v>
      </c>
      <c r="AE87" s="8">
        <v>1.838E-3</v>
      </c>
      <c r="AF87" s="8">
        <f t="shared" si="6"/>
        <v>0.18569999999999998</v>
      </c>
      <c r="AG87" s="8">
        <f t="shared" si="7"/>
        <v>3.8740149999999994E-2</v>
      </c>
      <c r="AH87" s="8">
        <f t="shared" si="8"/>
        <v>6.3069E-2</v>
      </c>
      <c r="AI87" s="8">
        <f t="shared" si="9"/>
        <v>0.19139999999999999</v>
      </c>
    </row>
    <row r="88" spans="1:35" x14ac:dyDescent="0.25">
      <c r="A88">
        <v>47</v>
      </c>
      <c r="B88">
        <v>0.186</v>
      </c>
      <c r="C88">
        <v>6.3350000000000004E-2</v>
      </c>
      <c r="D88">
        <v>0.12620000000000001</v>
      </c>
      <c r="E88" s="8">
        <f t="shared" si="2"/>
        <v>0.18246666666666667</v>
      </c>
      <c r="H88">
        <v>47</v>
      </c>
      <c r="I88">
        <v>0.20169999999999999</v>
      </c>
      <c r="J88">
        <v>9.8299999999999998E-2</v>
      </c>
      <c r="K88">
        <v>0.15740000000000001</v>
      </c>
      <c r="M88" s="8">
        <v>47</v>
      </c>
      <c r="N88" s="8">
        <v>0.18279999999999999</v>
      </c>
      <c r="O88" s="8">
        <v>5.6189999999999997E-2</v>
      </c>
      <c r="P88" s="8">
        <v>0.112</v>
      </c>
      <c r="Q88" s="8">
        <v>47</v>
      </c>
      <c r="R88" s="8">
        <v>0.17860000000000001</v>
      </c>
      <c r="S88" s="9">
        <v>9.9359999999999997E-5</v>
      </c>
      <c r="T88" s="8">
        <v>2.555E-3</v>
      </c>
      <c r="U88" s="8">
        <f t="shared" si="3"/>
        <v>0.1807</v>
      </c>
      <c r="V88" s="8">
        <f t="shared" si="4"/>
        <v>2.8144679999999998E-2</v>
      </c>
      <c r="W88" s="8">
        <f t="shared" si="5"/>
        <v>5.7277500000000002E-2</v>
      </c>
      <c r="X88" s="8">
        <v>47</v>
      </c>
      <c r="Y88" s="8">
        <v>0.1736</v>
      </c>
      <c r="Z88" s="8">
        <v>7.3719999999999994E-2</v>
      </c>
      <c r="AA88" s="8">
        <v>0.1193</v>
      </c>
      <c r="AB88" s="8">
        <v>47</v>
      </c>
      <c r="AC88" s="8">
        <v>0.19639999999999999</v>
      </c>
      <c r="AD88" s="8">
        <v>5.8730000000000002E-4</v>
      </c>
      <c r="AE88" s="8">
        <v>1.611E-3</v>
      </c>
      <c r="AF88" s="8">
        <f t="shared" si="6"/>
        <v>0.185</v>
      </c>
      <c r="AG88" s="8">
        <f t="shared" si="7"/>
        <v>3.7153649999999996E-2</v>
      </c>
      <c r="AH88" s="8">
        <f t="shared" si="8"/>
        <v>6.0455500000000002E-2</v>
      </c>
      <c r="AI88" s="8">
        <f t="shared" si="9"/>
        <v>0.19056666666666666</v>
      </c>
    </row>
    <row r="89" spans="1:35" x14ac:dyDescent="0.25">
      <c r="A89">
        <v>48</v>
      </c>
      <c r="B89">
        <v>0.18590000000000001</v>
      </c>
      <c r="C89">
        <v>6.1060000000000003E-2</v>
      </c>
      <c r="D89">
        <v>0.1217</v>
      </c>
      <c r="E89" s="8">
        <f t="shared" si="2"/>
        <v>0.18229999999999999</v>
      </c>
      <c r="H89">
        <v>48</v>
      </c>
      <c r="I89">
        <v>0.20080000000000001</v>
      </c>
      <c r="J89">
        <v>9.5049999999999996E-2</v>
      </c>
      <c r="K89">
        <v>0.1527</v>
      </c>
      <c r="M89" s="8">
        <v>48</v>
      </c>
      <c r="N89" s="8">
        <v>0.1825</v>
      </c>
      <c r="O89" s="8">
        <v>5.3969999999999997E-2</v>
      </c>
      <c r="P89" s="8">
        <v>0.1074</v>
      </c>
      <c r="Q89" s="8">
        <v>48</v>
      </c>
      <c r="R89" s="8">
        <v>0.17849999999999999</v>
      </c>
      <c r="S89" s="9">
        <v>8.1180000000000005E-5</v>
      </c>
      <c r="T89" s="8">
        <v>2.1679999999999998E-3</v>
      </c>
      <c r="U89" s="8">
        <f t="shared" si="3"/>
        <v>0.18049999999999999</v>
      </c>
      <c r="V89" s="8">
        <f t="shared" si="4"/>
        <v>2.7025589999999999E-2</v>
      </c>
      <c r="W89" s="8">
        <f t="shared" si="5"/>
        <v>5.4783999999999999E-2</v>
      </c>
      <c r="X89" s="8">
        <v>48</v>
      </c>
      <c r="Y89" s="8">
        <v>0.17249999999999999</v>
      </c>
      <c r="Z89" s="8">
        <v>7.0749999999999993E-2</v>
      </c>
      <c r="AA89" s="8">
        <v>0.1144</v>
      </c>
      <c r="AB89" s="8">
        <v>48</v>
      </c>
      <c r="AC89" s="8">
        <v>0.1963</v>
      </c>
      <c r="AD89" s="8">
        <v>5.0989999999999998E-4</v>
      </c>
      <c r="AE89" s="8">
        <v>1.4059999999999999E-3</v>
      </c>
      <c r="AF89" s="8">
        <f t="shared" si="6"/>
        <v>0.18440000000000001</v>
      </c>
      <c r="AG89" s="8">
        <f t="shared" si="7"/>
        <v>3.5629949999999994E-2</v>
      </c>
      <c r="AH89" s="8">
        <f t="shared" si="8"/>
        <v>5.7903000000000003E-2</v>
      </c>
      <c r="AI89" s="8">
        <f t="shared" si="9"/>
        <v>0.18986666666666666</v>
      </c>
    </row>
    <row r="90" spans="1:35" x14ac:dyDescent="0.25">
      <c r="A90">
        <v>49</v>
      </c>
      <c r="B90">
        <v>0.18579999999999999</v>
      </c>
      <c r="C90">
        <v>5.885E-2</v>
      </c>
      <c r="D90">
        <v>0.1173</v>
      </c>
      <c r="E90" s="8">
        <f t="shared" si="2"/>
        <v>0.18216666666666667</v>
      </c>
      <c r="H90">
        <v>49</v>
      </c>
      <c r="I90">
        <v>0.2</v>
      </c>
      <c r="J90">
        <v>9.1899999999999996E-2</v>
      </c>
      <c r="K90">
        <v>0.1482</v>
      </c>
      <c r="M90" s="8">
        <v>49</v>
      </c>
      <c r="N90" s="8">
        <v>0.18229999999999999</v>
      </c>
      <c r="O90" s="8">
        <v>5.1830000000000001E-2</v>
      </c>
      <c r="P90" s="8">
        <v>0.1031</v>
      </c>
      <c r="Q90" s="8">
        <v>49</v>
      </c>
      <c r="R90" s="8">
        <v>0.1784</v>
      </c>
      <c r="S90" s="9">
        <v>6.5090000000000002E-5</v>
      </c>
      <c r="T90" s="8">
        <v>1.8209999999999999E-3</v>
      </c>
      <c r="U90" s="8">
        <f t="shared" si="3"/>
        <v>0.18035000000000001</v>
      </c>
      <c r="V90" s="8">
        <f t="shared" si="4"/>
        <v>2.5947544999999999E-2</v>
      </c>
      <c r="W90" s="8">
        <f t="shared" si="5"/>
        <v>5.24605E-2</v>
      </c>
      <c r="X90" s="8">
        <v>49</v>
      </c>
      <c r="Y90" s="8">
        <v>0.1714</v>
      </c>
      <c r="Z90" s="8">
        <v>6.7909999999999998E-2</v>
      </c>
      <c r="AA90" s="8">
        <v>0.10970000000000001</v>
      </c>
      <c r="AB90" s="8">
        <v>49</v>
      </c>
      <c r="AC90" s="8">
        <v>0.19600000000000001</v>
      </c>
      <c r="AD90" s="8">
        <v>4.4759999999999998E-4</v>
      </c>
      <c r="AE90" s="8">
        <v>1.222E-3</v>
      </c>
      <c r="AF90" s="8">
        <f t="shared" si="6"/>
        <v>0.1837</v>
      </c>
      <c r="AG90" s="8">
        <f t="shared" si="7"/>
        <v>3.4178800000000002E-2</v>
      </c>
      <c r="AH90" s="8">
        <f t="shared" si="8"/>
        <v>5.5461000000000003E-2</v>
      </c>
      <c r="AI90" s="8">
        <f t="shared" si="9"/>
        <v>0.18913333333333335</v>
      </c>
    </row>
    <row r="91" spans="1:35" x14ac:dyDescent="0.25">
      <c r="A91">
        <v>50</v>
      </c>
      <c r="B91">
        <v>0.18579999999999999</v>
      </c>
      <c r="C91">
        <v>5.6710000000000003E-2</v>
      </c>
      <c r="D91">
        <v>0.113</v>
      </c>
      <c r="E91" s="8">
        <f t="shared" si="2"/>
        <v>0.18206666666666668</v>
      </c>
      <c r="H91">
        <v>50</v>
      </c>
      <c r="I91">
        <v>0.19919999999999999</v>
      </c>
      <c r="J91">
        <v>8.8840000000000002E-2</v>
      </c>
      <c r="K91">
        <v>0.14380000000000001</v>
      </c>
      <c r="M91" s="8">
        <v>50</v>
      </c>
      <c r="N91" s="8">
        <v>0.182</v>
      </c>
      <c r="O91" s="8">
        <v>4.9759999999999999E-2</v>
      </c>
      <c r="P91" s="8">
        <v>9.887E-2</v>
      </c>
      <c r="Q91" s="8">
        <v>50</v>
      </c>
      <c r="R91" s="8">
        <v>0.1784</v>
      </c>
      <c r="S91" s="9">
        <v>5.0489999999999999E-5</v>
      </c>
      <c r="T91" s="8">
        <v>1.5150000000000001E-3</v>
      </c>
      <c r="U91" s="8">
        <f t="shared" si="3"/>
        <v>0.1802</v>
      </c>
      <c r="V91" s="8">
        <f t="shared" si="4"/>
        <v>2.4905244999999999E-2</v>
      </c>
      <c r="W91" s="8">
        <f t="shared" si="5"/>
        <v>5.0192500000000001E-2</v>
      </c>
      <c r="X91" s="8">
        <v>50</v>
      </c>
      <c r="Y91" s="8">
        <v>0.1706</v>
      </c>
      <c r="Z91" s="8">
        <v>6.5180000000000002E-2</v>
      </c>
      <c r="AA91" s="8">
        <v>0.1051</v>
      </c>
      <c r="AB91" s="8">
        <v>50</v>
      </c>
      <c r="AC91" s="8">
        <v>0.1956</v>
      </c>
      <c r="AD91" s="8">
        <v>3.9379999999999998E-4</v>
      </c>
      <c r="AE91" s="8">
        <v>1.052E-3</v>
      </c>
      <c r="AF91" s="8">
        <f t="shared" si="6"/>
        <v>0.18309999999999998</v>
      </c>
      <c r="AG91" s="8">
        <f t="shared" si="7"/>
        <v>3.2786900000000001E-2</v>
      </c>
      <c r="AH91" s="8">
        <f t="shared" si="8"/>
        <v>5.3075999999999998E-2</v>
      </c>
      <c r="AI91" s="8">
        <f t="shared" si="9"/>
        <v>0.18846666666666664</v>
      </c>
    </row>
    <row r="95" spans="1:35" x14ac:dyDescent="0.25">
      <c r="A95" t="s">
        <v>194</v>
      </c>
      <c r="B95" t="s">
        <v>198</v>
      </c>
    </row>
    <row r="96" spans="1:35" x14ac:dyDescent="0.25">
      <c r="B96" t="s">
        <v>93</v>
      </c>
      <c r="G96" t="s">
        <v>93</v>
      </c>
      <c r="L96" t="s">
        <v>93</v>
      </c>
    </row>
    <row r="97" spans="1:15" x14ac:dyDescent="0.25">
      <c r="B97" t="s">
        <v>101</v>
      </c>
      <c r="G97" t="s">
        <v>101</v>
      </c>
      <c r="L97" t="s">
        <v>101</v>
      </c>
    </row>
    <row r="98" spans="1:15" x14ac:dyDescent="0.25">
      <c r="B98" t="s">
        <v>102</v>
      </c>
      <c r="C98" t="s">
        <v>103</v>
      </c>
      <c r="D98" t="s">
        <v>104</v>
      </c>
      <c r="E98" t="s">
        <v>105</v>
      </c>
      <c r="G98" t="s">
        <v>102</v>
      </c>
      <c r="H98" t="s">
        <v>103</v>
      </c>
      <c r="I98" t="s">
        <v>104</v>
      </c>
      <c r="J98" t="s">
        <v>105</v>
      </c>
      <c r="L98" t="s">
        <v>102</v>
      </c>
      <c r="M98" t="s">
        <v>103</v>
      </c>
      <c r="N98" t="s">
        <v>104</v>
      </c>
      <c r="O98" t="s">
        <v>105</v>
      </c>
    </row>
    <row r="99" spans="1:15" x14ac:dyDescent="0.25">
      <c r="B99" t="s">
        <v>93</v>
      </c>
      <c r="G99" t="s">
        <v>93</v>
      </c>
      <c r="L99" t="s">
        <v>93</v>
      </c>
    </row>
    <row r="100" spans="1:15" x14ac:dyDescent="0.25">
      <c r="A100" t="s">
        <v>195</v>
      </c>
      <c r="F100" t="s">
        <v>196</v>
      </c>
      <c r="K100" t="s">
        <v>197</v>
      </c>
    </row>
    <row r="101" spans="1:15" x14ac:dyDescent="0.25">
      <c r="B101">
        <v>0.75</v>
      </c>
      <c r="C101">
        <v>1.5</v>
      </c>
      <c r="D101">
        <v>6.5052649999999997E-3</v>
      </c>
      <c r="E101" s="3">
        <f>1/3*(D101+I101+N101)</f>
        <v>4.6894593333333331E-3</v>
      </c>
      <c r="G101">
        <v>0.75</v>
      </c>
      <c r="H101">
        <v>1.5</v>
      </c>
      <c r="I101">
        <v>2.2908099999999999E-3</v>
      </c>
      <c r="J101">
        <v>2.2908099999999999E-3</v>
      </c>
      <c r="L101">
        <v>0.75</v>
      </c>
      <c r="M101">
        <v>1.5</v>
      </c>
      <c r="N101">
        <v>5.2723029999999999E-3</v>
      </c>
      <c r="O101">
        <v>5.2723029999999999E-3</v>
      </c>
    </row>
    <row r="102" spans="1:15" x14ac:dyDescent="0.25">
      <c r="B102">
        <v>2.25</v>
      </c>
      <c r="C102">
        <v>4.5</v>
      </c>
      <c r="D102">
        <v>3.3990569999999998E-2</v>
      </c>
      <c r="E102" s="3">
        <f t="shared" ref="E102:E118" si="10">1/3*(D102+I102+N102)</f>
        <v>3.332681333333333E-2</v>
      </c>
      <c r="G102">
        <v>2.25</v>
      </c>
      <c r="H102">
        <v>4.5</v>
      </c>
      <c r="I102">
        <v>1.7027670000000002E-2</v>
      </c>
      <c r="J102">
        <v>1.7027670000000002E-2</v>
      </c>
      <c r="L102">
        <v>2.25</v>
      </c>
      <c r="M102">
        <v>4.5</v>
      </c>
      <c r="N102">
        <v>4.8962199999999997E-2</v>
      </c>
      <c r="O102">
        <v>4.8962199999999997E-2</v>
      </c>
    </row>
    <row r="103" spans="1:15" x14ac:dyDescent="0.25">
      <c r="B103">
        <v>3.75</v>
      </c>
      <c r="C103">
        <v>7.5</v>
      </c>
      <c r="D103">
        <v>0.28661170000000002</v>
      </c>
      <c r="E103" s="3">
        <f t="shared" si="10"/>
        <v>0.20736524333333334</v>
      </c>
      <c r="G103">
        <v>3.75</v>
      </c>
      <c r="H103">
        <v>7.5</v>
      </c>
      <c r="I103">
        <v>2.9095329999999999E-2</v>
      </c>
      <c r="J103">
        <v>2.9095329999999999E-2</v>
      </c>
      <c r="L103">
        <v>3.75</v>
      </c>
      <c r="M103">
        <v>7.5</v>
      </c>
      <c r="N103">
        <v>0.30638870000000001</v>
      </c>
      <c r="O103">
        <v>0.30638860000000001</v>
      </c>
    </row>
    <row r="104" spans="1:15" x14ac:dyDescent="0.25">
      <c r="B104">
        <v>5.25</v>
      </c>
      <c r="C104">
        <v>10.5</v>
      </c>
      <c r="D104">
        <v>0.3518655</v>
      </c>
      <c r="E104" s="3">
        <f t="shared" si="10"/>
        <v>0.26145131666666666</v>
      </c>
      <c r="G104">
        <v>5.25</v>
      </c>
      <c r="H104">
        <v>10.5</v>
      </c>
      <c r="I104">
        <v>5.208525E-2</v>
      </c>
      <c r="J104">
        <v>5.208525E-2</v>
      </c>
      <c r="L104">
        <v>5.25</v>
      </c>
      <c r="M104">
        <v>10.5</v>
      </c>
      <c r="N104">
        <v>0.3804032</v>
      </c>
      <c r="O104">
        <v>0.3804032</v>
      </c>
    </row>
    <row r="105" spans="1:15" x14ac:dyDescent="0.25">
      <c r="B105">
        <v>6.75</v>
      </c>
      <c r="C105">
        <v>13.5</v>
      </c>
      <c r="D105">
        <v>0.11189730000000001</v>
      </c>
      <c r="E105" s="3">
        <f t="shared" si="10"/>
        <v>0.10096361</v>
      </c>
      <c r="G105">
        <v>6.75</v>
      </c>
      <c r="H105">
        <v>13.5</v>
      </c>
      <c r="I105">
        <v>8.4892930000000005E-2</v>
      </c>
      <c r="J105">
        <v>8.4892919999999997E-2</v>
      </c>
      <c r="L105">
        <v>6.75</v>
      </c>
      <c r="M105">
        <v>13.5</v>
      </c>
      <c r="N105">
        <v>0.1061006</v>
      </c>
      <c r="O105">
        <v>0.1061006</v>
      </c>
    </row>
    <row r="106" spans="1:15" x14ac:dyDescent="0.25">
      <c r="B106">
        <v>8.25</v>
      </c>
      <c r="C106">
        <v>16.5</v>
      </c>
      <c r="D106">
        <v>8.1036369999999996E-2</v>
      </c>
      <c r="E106" s="3">
        <f t="shared" si="10"/>
        <v>8.6771253333333326E-2</v>
      </c>
      <c r="G106">
        <v>8.25</v>
      </c>
      <c r="H106">
        <v>16.5</v>
      </c>
      <c r="I106">
        <v>6.7916389999999993E-2</v>
      </c>
      <c r="J106">
        <v>6.7916379999999998E-2</v>
      </c>
      <c r="L106">
        <v>8.25</v>
      </c>
      <c r="M106">
        <v>16.5</v>
      </c>
      <c r="N106">
        <v>0.111361</v>
      </c>
      <c r="O106">
        <v>0.111361</v>
      </c>
    </row>
    <row r="107" spans="1:15" x14ac:dyDescent="0.25">
      <c r="B107">
        <v>9.75</v>
      </c>
      <c r="C107">
        <v>19.5</v>
      </c>
      <c r="D107">
        <v>5.2366259999999998E-2</v>
      </c>
      <c r="E107" s="3">
        <f t="shared" si="10"/>
        <v>4.2530760000000001E-2</v>
      </c>
      <c r="G107">
        <v>9.75</v>
      </c>
      <c r="H107">
        <v>19.5</v>
      </c>
      <c r="I107">
        <v>6.4050640000000006E-2</v>
      </c>
      <c r="J107">
        <v>6.4050640000000006E-2</v>
      </c>
      <c r="L107">
        <v>9.75</v>
      </c>
      <c r="M107">
        <v>19.5</v>
      </c>
      <c r="N107">
        <v>1.117538E-2</v>
      </c>
      <c r="O107">
        <v>1.117538E-2</v>
      </c>
    </row>
    <row r="108" spans="1:15" x14ac:dyDescent="0.25">
      <c r="B108">
        <v>11.25</v>
      </c>
      <c r="C108">
        <v>22.5</v>
      </c>
      <c r="D108">
        <v>4.1032350000000002E-2</v>
      </c>
      <c r="E108" s="3">
        <f t="shared" si="10"/>
        <v>4.8787423333333337E-2</v>
      </c>
      <c r="G108">
        <v>11.25</v>
      </c>
      <c r="H108">
        <v>22.5</v>
      </c>
      <c r="I108">
        <v>7.499335E-2</v>
      </c>
      <c r="J108">
        <v>7.499335E-2</v>
      </c>
      <c r="L108">
        <v>11.25</v>
      </c>
      <c r="M108">
        <v>22.5</v>
      </c>
      <c r="N108">
        <v>3.033657E-2</v>
      </c>
      <c r="O108">
        <v>3.033657E-2</v>
      </c>
    </row>
    <row r="109" spans="1:15" x14ac:dyDescent="0.25">
      <c r="B109">
        <v>12.75</v>
      </c>
      <c r="C109">
        <v>25.5</v>
      </c>
      <c r="D109">
        <v>3.4694740000000002E-2</v>
      </c>
      <c r="E109" s="3">
        <f t="shared" si="10"/>
        <v>3.0293649999999998E-2</v>
      </c>
      <c r="G109">
        <v>12.75</v>
      </c>
      <c r="H109">
        <v>25.5</v>
      </c>
      <c r="I109">
        <v>5.618621E-2</v>
      </c>
      <c r="J109">
        <v>5.618621E-2</v>
      </c>
    </row>
    <row r="110" spans="1:15" x14ac:dyDescent="0.25">
      <c r="B110">
        <v>14.25</v>
      </c>
      <c r="E110" s="3">
        <f t="shared" si="10"/>
        <v>3.2773583333333328E-2</v>
      </c>
      <c r="G110">
        <v>14.25</v>
      </c>
      <c r="H110">
        <v>28.5</v>
      </c>
      <c r="I110">
        <v>9.8320749999999998E-2</v>
      </c>
      <c r="J110">
        <v>9.8320749999999998E-2</v>
      </c>
    </row>
    <row r="111" spans="1:15" x14ac:dyDescent="0.25">
      <c r="B111">
        <v>15.75</v>
      </c>
      <c r="E111" s="3">
        <f t="shared" si="10"/>
        <v>9.3302799999999998E-3</v>
      </c>
      <c r="G111">
        <v>15.75</v>
      </c>
      <c r="H111">
        <v>31.5</v>
      </c>
      <c r="I111">
        <v>2.7990839999999999E-2</v>
      </c>
      <c r="J111">
        <v>2.7990839999999999E-2</v>
      </c>
    </row>
    <row r="112" spans="1:15" x14ac:dyDescent="0.25">
      <c r="B112">
        <v>17.25</v>
      </c>
      <c r="E112" s="3">
        <f t="shared" si="10"/>
        <v>2.8658989999999999E-2</v>
      </c>
      <c r="G112">
        <v>17.25</v>
      </c>
      <c r="H112">
        <v>34.5</v>
      </c>
      <c r="I112">
        <v>8.597697E-2</v>
      </c>
      <c r="J112">
        <v>8.597697E-2</v>
      </c>
    </row>
    <row r="113" spans="1:20" x14ac:dyDescent="0.25">
      <c r="B113">
        <v>18.75</v>
      </c>
      <c r="E113" s="3">
        <f t="shared" si="10"/>
        <v>1.2459689999999999E-2</v>
      </c>
      <c r="G113">
        <v>18.75</v>
      </c>
      <c r="H113">
        <v>37.5</v>
      </c>
      <c r="I113">
        <v>3.737907E-2</v>
      </c>
      <c r="J113">
        <v>3.737907E-2</v>
      </c>
    </row>
    <row r="114" spans="1:20" x14ac:dyDescent="0.25">
      <c r="B114">
        <v>20.25</v>
      </c>
      <c r="E114" s="3">
        <f t="shared" si="10"/>
        <v>3.1641816666666663E-2</v>
      </c>
      <c r="G114">
        <v>20.25</v>
      </c>
      <c r="H114">
        <v>40.5</v>
      </c>
      <c r="I114">
        <v>9.4925449999999995E-2</v>
      </c>
      <c r="J114">
        <v>9.4925449999999995E-2</v>
      </c>
    </row>
    <row r="115" spans="1:20" x14ac:dyDescent="0.25">
      <c r="B115">
        <v>21.75</v>
      </c>
      <c r="E115" s="3">
        <f t="shared" si="10"/>
        <v>9.6677633333333325E-3</v>
      </c>
      <c r="G115">
        <v>21.75</v>
      </c>
      <c r="H115">
        <v>43.5</v>
      </c>
      <c r="I115">
        <v>2.9003290000000001E-2</v>
      </c>
      <c r="J115">
        <v>2.9003290000000001E-2</v>
      </c>
    </row>
    <row r="116" spans="1:20" x14ac:dyDescent="0.25">
      <c r="B116">
        <v>23.25</v>
      </c>
      <c r="E116" s="3">
        <f t="shared" si="10"/>
        <v>1.7767413333333332E-2</v>
      </c>
      <c r="G116">
        <v>23.25</v>
      </c>
      <c r="H116">
        <v>46.5</v>
      </c>
      <c r="I116">
        <v>5.3302240000000001E-2</v>
      </c>
      <c r="J116">
        <v>5.3302240000000001E-2</v>
      </c>
    </row>
    <row r="117" spans="1:20" x14ac:dyDescent="0.25">
      <c r="B117">
        <v>26.25</v>
      </c>
      <c r="E117" s="3">
        <f t="shared" si="10"/>
        <v>2.4162593333333333E-2</v>
      </c>
      <c r="G117">
        <v>26.25</v>
      </c>
      <c r="H117">
        <v>52.5</v>
      </c>
      <c r="I117">
        <v>7.2487780000000002E-2</v>
      </c>
      <c r="J117">
        <v>7.2487780000000002E-2</v>
      </c>
    </row>
    <row r="118" spans="1:20" x14ac:dyDescent="0.25">
      <c r="B118">
        <v>32.25</v>
      </c>
      <c r="E118" s="3">
        <f t="shared" si="10"/>
        <v>1.735834E-2</v>
      </c>
      <c r="G118">
        <v>32.25</v>
      </c>
      <c r="H118">
        <v>64.5</v>
      </c>
      <c r="I118">
        <v>5.207502E-2</v>
      </c>
      <c r="J118">
        <v>5.207502E-2</v>
      </c>
    </row>
    <row r="120" spans="1:20" x14ac:dyDescent="0.25">
      <c r="A120" t="s">
        <v>317</v>
      </c>
      <c r="B120" t="s">
        <v>318</v>
      </c>
      <c r="H120" t="s">
        <v>203</v>
      </c>
      <c r="M120" t="s">
        <v>319</v>
      </c>
      <c r="R120" t="s">
        <v>320</v>
      </c>
    </row>
    <row r="121" spans="1:20" x14ac:dyDescent="0.25">
      <c r="B121" s="8" t="s">
        <v>214</v>
      </c>
      <c r="C121" s="8"/>
      <c r="D121" s="8"/>
      <c r="H121" s="8" t="s">
        <v>214</v>
      </c>
      <c r="I121" s="8"/>
      <c r="J121" s="8"/>
      <c r="M121" s="8" t="s">
        <v>214</v>
      </c>
      <c r="N121" s="8"/>
      <c r="O121" s="8"/>
      <c r="R121" s="8" t="s">
        <v>214</v>
      </c>
      <c r="S121" s="8"/>
      <c r="T121" s="8"/>
    </row>
    <row r="122" spans="1:20" x14ac:dyDescent="0.25">
      <c r="B122" s="8" t="s">
        <v>215</v>
      </c>
      <c r="C122" s="8" t="s">
        <v>216</v>
      </c>
      <c r="D122" s="8" t="s">
        <v>104</v>
      </c>
      <c r="H122" s="8" t="s">
        <v>215</v>
      </c>
      <c r="I122" s="8" t="s">
        <v>216</v>
      </c>
      <c r="J122" s="8" t="s">
        <v>104</v>
      </c>
      <c r="M122" s="8" t="s">
        <v>215</v>
      </c>
      <c r="N122" s="8" t="s">
        <v>216</v>
      </c>
      <c r="O122" s="8" t="s">
        <v>104</v>
      </c>
      <c r="R122" s="8" t="s">
        <v>215</v>
      </c>
      <c r="S122" s="8" t="s">
        <v>216</v>
      </c>
      <c r="T122" s="8" t="s">
        <v>104</v>
      </c>
    </row>
    <row r="123" spans="1:20" x14ac:dyDescent="0.25">
      <c r="B123" s="9">
        <v>81</v>
      </c>
      <c r="C123" s="9">
        <v>2.3000000000000001E-4</v>
      </c>
      <c r="D123" s="9">
        <v>1.4120219721E-7</v>
      </c>
      <c r="H123" s="9">
        <v>85.263199999999998</v>
      </c>
      <c r="I123" s="9">
        <v>5.1999999999999995E-4</v>
      </c>
      <c r="J123" s="9">
        <v>1.3320399185E-7</v>
      </c>
      <c r="M123" s="9">
        <v>76.927400000000006</v>
      </c>
      <c r="N123" s="9">
        <v>5.0000000000000001E-4</v>
      </c>
      <c r="O123" s="9">
        <v>1.3274862648000001E-7</v>
      </c>
      <c r="R123" s="9">
        <v>82.948999999999998</v>
      </c>
      <c r="S123" s="9">
        <v>4.8999999999999998E-4</v>
      </c>
      <c r="T123" s="9">
        <v>1.3323849458E-7</v>
      </c>
    </row>
    <row r="124" spans="1:20" x14ac:dyDescent="0.25">
      <c r="B124" s="9">
        <v>116.908</v>
      </c>
      <c r="C124" s="9">
        <v>2.6211162457999999E-2</v>
      </c>
      <c r="D124" s="9">
        <v>1.0573239182E-3</v>
      </c>
      <c r="H124" s="9">
        <v>144.94275999999999</v>
      </c>
      <c r="I124" s="9">
        <v>2.6563333333000001E-2</v>
      </c>
      <c r="J124" s="9">
        <v>2.4496258938000001E-3</v>
      </c>
      <c r="M124" s="9">
        <v>128.96315333000001</v>
      </c>
      <c r="N124" s="9">
        <v>2.7797119756999999E-2</v>
      </c>
      <c r="O124" s="9">
        <v>2.8799869890000001E-3</v>
      </c>
      <c r="R124" s="9">
        <v>135.47603333000001</v>
      </c>
      <c r="S124" s="9">
        <v>1.7908806563999999E-2</v>
      </c>
      <c r="T124" s="9">
        <v>1.8578812645000001E-3</v>
      </c>
    </row>
    <row r="125" spans="1:20" x14ac:dyDescent="0.25">
      <c r="B125" s="9">
        <v>152.816</v>
      </c>
      <c r="C125" s="9">
        <v>1.2863268222999999E-2</v>
      </c>
      <c r="D125" s="9">
        <v>6.8779693587000005E-4</v>
      </c>
      <c r="H125" s="9">
        <v>204.62232</v>
      </c>
      <c r="I125" s="9">
        <v>1.3020833333E-2</v>
      </c>
      <c r="J125" s="9">
        <v>9.8238156155999994E-4</v>
      </c>
      <c r="M125" s="9">
        <v>180.99890667</v>
      </c>
      <c r="N125" s="9">
        <v>7.0742799393999998E-3</v>
      </c>
      <c r="O125" s="9">
        <v>5.6099708299E-4</v>
      </c>
      <c r="R125" s="9">
        <v>188.00306667000001</v>
      </c>
      <c r="S125" s="9">
        <v>7.9562406763000002E-3</v>
      </c>
      <c r="T125" s="9">
        <v>1.3563721757E-4</v>
      </c>
    </row>
    <row r="126" spans="1:20" x14ac:dyDescent="0.25">
      <c r="B126" s="9">
        <v>188.72399999999999</v>
      </c>
      <c r="C126" s="9">
        <v>1.2625059552000001E-2</v>
      </c>
      <c r="D126" s="9">
        <v>3.1372351414000002E-3</v>
      </c>
      <c r="H126" s="9">
        <v>264.30187999999998</v>
      </c>
      <c r="I126" s="9">
        <v>1.2500000000000001E-2</v>
      </c>
      <c r="J126" s="9">
        <v>2.4470947469000001E-3</v>
      </c>
      <c r="M126" s="9">
        <v>233.03466</v>
      </c>
      <c r="N126" s="9">
        <v>9.6008084891000007E-3</v>
      </c>
      <c r="O126" s="9">
        <v>1.1401803590000001E-3</v>
      </c>
      <c r="R126" s="9">
        <v>240.5301</v>
      </c>
      <c r="S126" s="9">
        <v>9.4480358031000002E-3</v>
      </c>
      <c r="T126" s="9">
        <v>1.9852543179000001E-5</v>
      </c>
    </row>
    <row r="127" spans="1:20" x14ac:dyDescent="0.25">
      <c r="B127" s="9">
        <v>224.63200000000001</v>
      </c>
      <c r="C127" s="9">
        <v>9.7665555025999995E-3</v>
      </c>
      <c r="D127" s="9">
        <v>3.6070164392999998E-3</v>
      </c>
      <c r="H127" s="9">
        <v>323.98144000000002</v>
      </c>
      <c r="I127" s="9">
        <v>8.3333333333000005E-3</v>
      </c>
      <c r="J127" s="9">
        <v>2.7258938606000002E-3</v>
      </c>
      <c r="M127" s="9">
        <v>285.07041333000001</v>
      </c>
      <c r="N127" s="9">
        <v>7.5795856492999998E-3</v>
      </c>
      <c r="O127" s="9">
        <v>1.9561867329000002E-3</v>
      </c>
      <c r="R127" s="9">
        <v>293.05713333</v>
      </c>
      <c r="S127" s="9">
        <v>4.4753853803999998E-3</v>
      </c>
      <c r="T127" s="9">
        <v>8.4073627342999996E-5</v>
      </c>
    </row>
    <row r="128" spans="1:20" x14ac:dyDescent="0.25">
      <c r="B128" s="9">
        <v>260.54000000000002</v>
      </c>
      <c r="C128" s="9">
        <v>2.0485945687999999E-2</v>
      </c>
      <c r="D128" s="9">
        <v>1.0642567629E-2</v>
      </c>
      <c r="H128" s="9">
        <v>383.661</v>
      </c>
      <c r="I128" s="9">
        <v>8.8541666666999991E-3</v>
      </c>
      <c r="J128" s="9">
        <v>3.5462940826999998E-3</v>
      </c>
      <c r="M128" s="9">
        <v>337.10616666999999</v>
      </c>
      <c r="N128" s="9">
        <v>9.6008084891000007E-3</v>
      </c>
      <c r="O128" s="9">
        <v>5.1067196406000001E-3</v>
      </c>
      <c r="R128" s="9">
        <v>345.58416667</v>
      </c>
      <c r="S128" s="9">
        <v>7.4589756339999997E-3</v>
      </c>
      <c r="T128" s="9">
        <v>2.9047377902000002E-3</v>
      </c>
    </row>
    <row r="129" spans="2:20" x14ac:dyDescent="0.25">
      <c r="B129" s="9">
        <v>296.44799999999998</v>
      </c>
      <c r="C129" s="9">
        <v>1.6436398285000001E-2</v>
      </c>
      <c r="D129" s="9">
        <v>1.2289980747000001E-2</v>
      </c>
      <c r="H129" s="9">
        <v>443.34055999999998</v>
      </c>
      <c r="I129" s="9">
        <v>2.2395833333E-2</v>
      </c>
      <c r="J129" s="9">
        <v>9.5021186862E-3</v>
      </c>
      <c r="M129" s="9">
        <v>389.14192000000003</v>
      </c>
      <c r="N129" s="9">
        <v>1.3137948458999999E-2</v>
      </c>
      <c r="O129" s="9">
        <v>3.1776094650999998E-3</v>
      </c>
      <c r="R129" s="9">
        <v>398.1112</v>
      </c>
      <c r="S129" s="9">
        <v>9.4480358031000002E-3</v>
      </c>
      <c r="T129" s="9">
        <v>1.8048517572000001E-3</v>
      </c>
    </row>
    <row r="130" spans="2:20" x14ac:dyDescent="0.25">
      <c r="B130" s="9">
        <v>332.35599999999999</v>
      </c>
      <c r="C130" s="9">
        <v>9.7665555025999995E-3</v>
      </c>
      <c r="D130" s="9">
        <v>8.1873431327999999E-3</v>
      </c>
      <c r="H130" s="9">
        <v>503.02012000000002</v>
      </c>
      <c r="I130" s="9">
        <v>0.10260416667</v>
      </c>
      <c r="J130" s="9">
        <v>3.6664602359000001E-2</v>
      </c>
      <c r="M130" s="9">
        <v>441.17767333</v>
      </c>
      <c r="N130" s="9">
        <v>1.7180394137999998E-2</v>
      </c>
      <c r="O130" s="9">
        <v>8.6045194988999991E-3</v>
      </c>
      <c r="R130" s="9">
        <v>450.63823332999999</v>
      </c>
      <c r="S130" s="9">
        <v>1.2928891099000001E-2</v>
      </c>
      <c r="T130" s="9">
        <v>3.7611977659000001E-3</v>
      </c>
    </row>
    <row r="131" spans="2:20" x14ac:dyDescent="0.25">
      <c r="B131" s="9">
        <v>368.26400000000001</v>
      </c>
      <c r="C131" s="9">
        <v>2.4535493092E-2</v>
      </c>
      <c r="D131" s="9">
        <v>1.6038056360999999E-2</v>
      </c>
      <c r="H131" s="9">
        <v>562.69967999999994</v>
      </c>
      <c r="I131" s="9">
        <v>8.4375000000000006E-2</v>
      </c>
      <c r="J131" s="9">
        <v>6.2255258494000001E-2</v>
      </c>
      <c r="M131" s="9">
        <v>493.21342666999999</v>
      </c>
      <c r="N131" s="9">
        <v>8.0343607883000004E-2</v>
      </c>
      <c r="O131" s="9">
        <v>2.2578068880999998E-2</v>
      </c>
      <c r="R131" s="9">
        <v>503.16526666999999</v>
      </c>
      <c r="S131" s="9">
        <v>9.7961213327000002E-2</v>
      </c>
      <c r="T131" s="9">
        <v>2.6235636119000001E-2</v>
      </c>
    </row>
    <row r="132" spans="2:20" x14ac:dyDescent="0.25">
      <c r="B132" s="9">
        <v>404.17200000000003</v>
      </c>
      <c r="C132" s="9">
        <v>3.4540257264999999E-2</v>
      </c>
      <c r="D132" s="9">
        <v>3.5964823606E-2</v>
      </c>
      <c r="H132" s="9">
        <v>622.37923999999998</v>
      </c>
      <c r="I132" s="9">
        <v>0.12343750000000001</v>
      </c>
      <c r="J132" s="9">
        <v>0.10479003869</v>
      </c>
      <c r="M132" s="9">
        <v>545.24918000000002</v>
      </c>
      <c r="N132" s="9">
        <v>9.1965639212000003E-2</v>
      </c>
      <c r="O132" s="9">
        <v>4.7717648292000002E-2</v>
      </c>
      <c r="R132" s="9">
        <v>555.69230000000005</v>
      </c>
      <c r="S132" s="9">
        <v>8.0059671804999996E-2</v>
      </c>
      <c r="T132" s="9">
        <v>4.5994005572E-2</v>
      </c>
    </row>
    <row r="133" spans="2:20" x14ac:dyDescent="0.25">
      <c r="B133" s="9">
        <v>440.08</v>
      </c>
      <c r="C133" s="9">
        <v>6.7889471177000005E-2</v>
      </c>
      <c r="D133" s="9">
        <v>4.5976371895E-2</v>
      </c>
      <c r="H133" s="9">
        <v>682.05880000000002</v>
      </c>
      <c r="I133" s="9">
        <v>8.8020833332999995E-2</v>
      </c>
      <c r="J133" s="9">
        <v>8.3843677591000004E-2</v>
      </c>
      <c r="M133" s="9">
        <v>597.28493332999994</v>
      </c>
      <c r="N133" s="9">
        <v>0.11975745325999999</v>
      </c>
      <c r="O133" s="9">
        <v>8.3404131935E-2</v>
      </c>
      <c r="R133" s="9">
        <v>608.21933333000004</v>
      </c>
      <c r="S133" s="9">
        <v>0.13078070612000001</v>
      </c>
      <c r="T133" s="9">
        <v>9.0279366887000001E-2</v>
      </c>
    </row>
    <row r="134" spans="2:20" x14ac:dyDescent="0.25">
      <c r="B134" s="9">
        <v>475.988</v>
      </c>
      <c r="C134" s="9">
        <v>7.2415435922000004E-2</v>
      </c>
      <c r="D134" s="9">
        <v>6.7756153878999997E-2</v>
      </c>
      <c r="H134" s="9">
        <v>741.73835999999994</v>
      </c>
      <c r="I134" s="9">
        <v>8.2291666666999996E-2</v>
      </c>
      <c r="J134" s="9">
        <v>8.4751730413000007E-2</v>
      </c>
      <c r="M134" s="9">
        <v>649.32068666999999</v>
      </c>
      <c r="N134" s="9">
        <v>7.5290550782999996E-2</v>
      </c>
      <c r="O134" s="9">
        <v>8.9735848054000006E-2</v>
      </c>
      <c r="R134" s="9">
        <v>660.74636667000004</v>
      </c>
      <c r="S134" s="9">
        <v>7.3097961212999996E-2</v>
      </c>
      <c r="T134" s="9">
        <v>8.0544433279000002E-2</v>
      </c>
    </row>
    <row r="135" spans="2:20" x14ac:dyDescent="0.25">
      <c r="B135" s="9">
        <v>511.89600000000002</v>
      </c>
      <c r="C135" s="9">
        <v>0.10981419723999999</v>
      </c>
      <c r="D135" s="9">
        <v>9.8597578542000006E-2</v>
      </c>
      <c r="H135" s="9">
        <v>801.41791999999998</v>
      </c>
      <c r="I135" s="9">
        <v>6.8750000000000006E-2</v>
      </c>
      <c r="J135" s="9">
        <v>0.10895535504999999</v>
      </c>
      <c r="M135" s="9">
        <v>701.35644000000002</v>
      </c>
      <c r="N135" s="9">
        <v>6.8216270844000004E-2</v>
      </c>
      <c r="O135" s="9">
        <v>7.5083549668999994E-2</v>
      </c>
      <c r="R135" s="9">
        <v>713.27340000000004</v>
      </c>
      <c r="S135" s="9">
        <v>8.3043262059000006E-2</v>
      </c>
      <c r="T135" s="9">
        <v>9.3954096757000005E-2</v>
      </c>
    </row>
    <row r="136" spans="2:20" x14ac:dyDescent="0.25">
      <c r="B136" s="9">
        <v>547.80399999999997</v>
      </c>
      <c r="C136" s="9">
        <v>0.10123868509</v>
      </c>
      <c r="D136" s="9">
        <v>0.1016193066</v>
      </c>
      <c r="H136" s="9">
        <v>861.09748000000002</v>
      </c>
      <c r="I136" s="9">
        <v>7.7083333333000006E-2</v>
      </c>
      <c r="J136" s="9">
        <v>8.2795378082000007E-2</v>
      </c>
      <c r="M136" s="9">
        <v>753.39219333000005</v>
      </c>
      <c r="N136" s="9">
        <v>5.9626073775000003E-2</v>
      </c>
      <c r="O136" s="9">
        <v>8.9817467163E-2</v>
      </c>
      <c r="R136" s="9">
        <v>765.80043333000003</v>
      </c>
      <c r="S136" s="9">
        <v>6.5141720537E-2</v>
      </c>
      <c r="T136" s="9">
        <v>7.9144362241999999E-2</v>
      </c>
    </row>
    <row r="137" spans="2:20" x14ac:dyDescent="0.25">
      <c r="B137" s="9">
        <v>583.71199999999999</v>
      </c>
      <c r="C137" s="9">
        <v>7.6941400667000004E-2</v>
      </c>
      <c r="D137" s="9">
        <v>0.10917802346</v>
      </c>
      <c r="H137" s="9">
        <v>920.77704000000006</v>
      </c>
      <c r="I137" s="9">
        <v>4.1145833333000002E-2</v>
      </c>
      <c r="J137" s="9">
        <v>5.7125446553000003E-2</v>
      </c>
      <c r="M137" s="9">
        <v>805.42794666999998</v>
      </c>
      <c r="N137" s="9">
        <v>4.7498736735999997E-2</v>
      </c>
      <c r="O137" s="9">
        <v>6.7479433808999997E-2</v>
      </c>
      <c r="R137" s="9">
        <v>818.32746667000004</v>
      </c>
      <c r="S137" s="9">
        <v>4.5748383889000002E-2</v>
      </c>
      <c r="T137" s="9">
        <v>6.8388779427999993E-2</v>
      </c>
    </row>
    <row r="138" spans="2:20" x14ac:dyDescent="0.25">
      <c r="B138" s="9">
        <v>619.62</v>
      </c>
      <c r="C138" s="9">
        <v>0.13315864696999999</v>
      </c>
      <c r="D138" s="9">
        <v>0.1303123434</v>
      </c>
      <c r="H138" s="9">
        <v>980.45659999999998</v>
      </c>
      <c r="I138" s="9">
        <v>7.3958333333000004E-2</v>
      </c>
      <c r="J138" s="9">
        <v>8.3259745997999998E-2</v>
      </c>
      <c r="M138" s="9">
        <v>857.46370000000002</v>
      </c>
      <c r="N138" s="9">
        <v>6.3163213743999996E-2</v>
      </c>
      <c r="O138" s="9">
        <v>5.7148924285E-2</v>
      </c>
      <c r="R138" s="9">
        <v>870.85450000000003</v>
      </c>
      <c r="S138" s="9">
        <v>8.1551466931999994E-2</v>
      </c>
      <c r="T138" s="9">
        <v>0.10428104417</v>
      </c>
    </row>
    <row r="139" spans="2:20" x14ac:dyDescent="0.25">
      <c r="B139" s="9">
        <v>655.52800000000002</v>
      </c>
      <c r="C139" s="9">
        <v>6.8127679848E-2</v>
      </c>
      <c r="D139" s="9">
        <v>8.2865648353999996E-2</v>
      </c>
      <c r="H139" s="9">
        <v>1040.13616</v>
      </c>
      <c r="I139" s="9">
        <v>3.8020833333E-2</v>
      </c>
      <c r="J139" s="9">
        <v>4.6103343177000003E-2</v>
      </c>
      <c r="M139" s="9">
        <v>909.49945333000005</v>
      </c>
      <c r="N139" s="9">
        <v>5.2551793834999999E-2</v>
      </c>
      <c r="O139" s="9">
        <v>6.8530506330000004E-2</v>
      </c>
      <c r="R139" s="9">
        <v>923.38153333000002</v>
      </c>
      <c r="S139" s="9">
        <v>5.1715564396000002E-2</v>
      </c>
      <c r="T139" s="9">
        <v>6.3625498995000002E-2</v>
      </c>
    </row>
    <row r="140" spans="2:20" x14ac:dyDescent="0.25">
      <c r="B140" s="9">
        <v>691.43600000000004</v>
      </c>
      <c r="C140" s="9">
        <v>5.7884707002999997E-2</v>
      </c>
      <c r="D140" s="9">
        <v>6.3379133488000006E-2</v>
      </c>
      <c r="H140" s="9">
        <v>1099.8157200000001</v>
      </c>
      <c r="I140" s="9">
        <v>4.3229166667000003E-2</v>
      </c>
      <c r="J140" s="9">
        <v>5.6543062530999999E-2</v>
      </c>
      <c r="M140" s="9">
        <v>961.53520666999998</v>
      </c>
      <c r="N140" s="9">
        <v>5.7099545224999999E-2</v>
      </c>
      <c r="O140" s="9">
        <v>5.8501643438000003E-2</v>
      </c>
      <c r="R140" s="9">
        <v>975.90856667000003</v>
      </c>
      <c r="S140" s="9">
        <v>4.9726504227E-2</v>
      </c>
      <c r="T140" s="9">
        <v>4.9865275251999998E-2</v>
      </c>
    </row>
    <row r="141" spans="2:20" x14ac:dyDescent="0.25">
      <c r="B141" s="9">
        <v>727.34400000000005</v>
      </c>
      <c r="C141" s="9">
        <v>3.7636969986000003E-2</v>
      </c>
      <c r="D141" s="9">
        <v>4.4184793589000002E-2</v>
      </c>
      <c r="H141" s="9">
        <v>1159.4952800000001</v>
      </c>
      <c r="I141" s="9">
        <v>3.3333333333000002E-2</v>
      </c>
      <c r="J141" s="9">
        <v>4.7941672146000001E-2</v>
      </c>
      <c r="M141" s="9">
        <v>1013.57096</v>
      </c>
      <c r="N141" s="9">
        <v>4.9014653865999999E-2</v>
      </c>
      <c r="O141" s="9">
        <v>6.5074419859000004E-2</v>
      </c>
      <c r="R141" s="9">
        <v>1028.4356</v>
      </c>
      <c r="S141" s="9">
        <v>4.6742913972999997E-2</v>
      </c>
      <c r="T141" s="9">
        <v>7.2642280771000003E-2</v>
      </c>
    </row>
    <row r="142" spans="2:20" x14ac:dyDescent="0.25">
      <c r="B142" s="9">
        <v>763.25199999999995</v>
      </c>
      <c r="C142" s="9">
        <v>2.3820867079999999E-2</v>
      </c>
      <c r="D142" s="9">
        <v>3.2186956262999999E-2</v>
      </c>
      <c r="H142" s="9">
        <v>1219.1748399999999</v>
      </c>
      <c r="I142" s="9">
        <v>1.7187500000000001E-2</v>
      </c>
      <c r="J142" s="9">
        <v>3.1796117414999998E-2</v>
      </c>
      <c r="M142" s="9">
        <v>1065.6067132999999</v>
      </c>
      <c r="N142" s="9">
        <v>3.6382011116999999E-2</v>
      </c>
      <c r="O142" s="9">
        <v>4.9732236940999999E-2</v>
      </c>
      <c r="R142" s="9">
        <v>1080.9626333000001</v>
      </c>
      <c r="S142" s="9">
        <v>3.3316757831999999E-2</v>
      </c>
      <c r="T142" s="9">
        <v>3.4098731835E-2</v>
      </c>
    </row>
    <row r="143" spans="2:20" x14ac:dyDescent="0.25">
      <c r="B143" s="9">
        <v>799.16</v>
      </c>
      <c r="C143" s="9">
        <v>1.500714626E-2</v>
      </c>
      <c r="D143" s="9">
        <v>2.4425894752000001E-2</v>
      </c>
      <c r="H143" s="9">
        <v>1278.8543999999999</v>
      </c>
      <c r="I143" s="9">
        <v>7.8125E-3</v>
      </c>
      <c r="J143" s="9">
        <v>1.5124804707000001E-2</v>
      </c>
      <c r="M143" s="9">
        <v>1117.6424667000001</v>
      </c>
      <c r="N143" s="9">
        <v>3.2339565436999999E-2</v>
      </c>
      <c r="O143" s="9">
        <v>4.8844689258E-2</v>
      </c>
      <c r="R143" s="9">
        <v>1133.4896667</v>
      </c>
      <c r="S143" s="9">
        <v>2.5857782198000001E-2</v>
      </c>
      <c r="T143" s="9">
        <v>3.8755568794000002E-2</v>
      </c>
    </row>
    <row r="144" spans="2:20" x14ac:dyDescent="0.25">
      <c r="B144" s="9">
        <v>835.06799999999998</v>
      </c>
      <c r="C144" s="9">
        <v>1.0004764173000001E-2</v>
      </c>
      <c r="D144" s="9">
        <v>1.2995852499E-2</v>
      </c>
      <c r="H144" s="9">
        <v>1338.53396</v>
      </c>
      <c r="I144" s="9">
        <v>9.3749999999999997E-3</v>
      </c>
      <c r="J144" s="9">
        <v>1.6866325878000001E-2</v>
      </c>
      <c r="M144" s="9">
        <v>1169.67822</v>
      </c>
      <c r="N144" s="9">
        <v>1.9706922687999999E-2</v>
      </c>
      <c r="O144" s="9">
        <v>2.3566910988000001E-2</v>
      </c>
      <c r="R144" s="9">
        <v>1186.0166999999999</v>
      </c>
      <c r="S144" s="9">
        <v>2.6852312281999999E-2</v>
      </c>
      <c r="T144" s="9">
        <v>3.7365482404999997E-2</v>
      </c>
    </row>
    <row r="145" spans="2:20" x14ac:dyDescent="0.25">
      <c r="B145" s="9">
        <v>870.976</v>
      </c>
      <c r="C145" s="9">
        <v>1.4768937588999999E-2</v>
      </c>
      <c r="D145" s="9">
        <v>1.6564179517999999E-2</v>
      </c>
      <c r="H145" s="9">
        <v>1398.21352</v>
      </c>
      <c r="I145" s="9">
        <v>3.1250000000000002E-3</v>
      </c>
      <c r="J145" s="9">
        <v>9.0196562112999992E-3</v>
      </c>
      <c r="M145" s="9">
        <v>1221.7139732999999</v>
      </c>
      <c r="N145" s="9">
        <v>1.7685699847999999E-2</v>
      </c>
      <c r="O145" s="9">
        <v>2.7573409613000002E-2</v>
      </c>
      <c r="R145" s="9">
        <v>1238.5437333</v>
      </c>
      <c r="S145" s="9">
        <v>1.1934361014E-2</v>
      </c>
      <c r="T145" s="9">
        <v>2.5024512094000001E-2</v>
      </c>
    </row>
    <row r="146" spans="2:20" x14ac:dyDescent="0.25">
      <c r="B146" s="9">
        <v>906.88400000000001</v>
      </c>
      <c r="C146" s="9">
        <v>1.0719390186000001E-2</v>
      </c>
      <c r="D146" s="9">
        <v>1.6351657698E-2</v>
      </c>
      <c r="H146" s="9">
        <v>1457.8930800000001</v>
      </c>
      <c r="I146" s="9">
        <v>2.6041666667000001E-3</v>
      </c>
      <c r="J146" s="9">
        <v>1.1765258944E-2</v>
      </c>
      <c r="M146" s="9">
        <v>1273.7497267000001</v>
      </c>
      <c r="N146" s="9">
        <v>1.3137948458999999E-2</v>
      </c>
      <c r="O146" s="9">
        <v>2.2331402350000001E-2</v>
      </c>
      <c r="R146" s="9">
        <v>1291.0707666999999</v>
      </c>
      <c r="S146" s="9">
        <v>8.9507707607999996E-3</v>
      </c>
      <c r="T146" s="9">
        <v>2.0700233833999999E-2</v>
      </c>
    </row>
    <row r="147" spans="2:20" x14ac:dyDescent="0.25">
      <c r="B147" s="9">
        <v>942.79200000000003</v>
      </c>
      <c r="C147" s="9">
        <v>8.5755121486000008E-3</v>
      </c>
      <c r="D147" s="9">
        <v>1.4246619128E-2</v>
      </c>
      <c r="H147" s="9">
        <v>1517.5726400000001</v>
      </c>
      <c r="I147" s="9">
        <v>3.1250000000000002E-3</v>
      </c>
      <c r="J147" s="9">
        <v>1.1135746066000001E-2</v>
      </c>
      <c r="M147" s="9">
        <v>1325.78548</v>
      </c>
      <c r="N147" s="9">
        <v>5.0530570994999999E-3</v>
      </c>
      <c r="O147" s="9">
        <v>1.0451048746000001E-2</v>
      </c>
      <c r="R147" s="9">
        <v>1343.5978</v>
      </c>
      <c r="S147" s="9">
        <v>4.9726504227000003E-3</v>
      </c>
      <c r="T147" s="9">
        <v>1.2559492507E-2</v>
      </c>
    </row>
    <row r="148" spans="2:20" x14ac:dyDescent="0.25">
      <c r="B148" s="9">
        <v>978.7</v>
      </c>
      <c r="C148" s="9">
        <v>1.1195807527E-2</v>
      </c>
      <c r="D148" s="9">
        <v>2.0174880494E-2</v>
      </c>
      <c r="H148" s="9">
        <v>1577.2521999999999</v>
      </c>
      <c r="I148" s="9">
        <v>2.0833333333000002E-3</v>
      </c>
      <c r="J148" s="9">
        <v>4.9161698191000002E-3</v>
      </c>
      <c r="M148" s="9">
        <v>1377.8212332999999</v>
      </c>
      <c r="N148" s="9">
        <v>6.5689742293999999E-3</v>
      </c>
      <c r="O148" s="9">
        <v>2.2134543161000001E-2</v>
      </c>
      <c r="R148" s="9">
        <v>1396.1248333000001</v>
      </c>
      <c r="S148" s="9">
        <v>5.4699154649000001E-3</v>
      </c>
      <c r="T148" s="9">
        <v>1.8313398737999999E-2</v>
      </c>
    </row>
    <row r="149" spans="2:20" x14ac:dyDescent="0.25">
      <c r="B149" s="9">
        <v>1014.6079999999999</v>
      </c>
      <c r="C149" s="9">
        <v>7.3844687947000002E-3</v>
      </c>
      <c r="D149" s="9">
        <v>9.812017147E-3</v>
      </c>
      <c r="H149" s="9">
        <v>1636.9317599999999</v>
      </c>
      <c r="I149" s="9">
        <v>2.0833333333000002E-3</v>
      </c>
      <c r="J149" s="9">
        <v>3.3450236327999998E-3</v>
      </c>
      <c r="M149" s="9">
        <v>1429.8569867000001</v>
      </c>
      <c r="N149" s="9">
        <v>4.5477513895999999E-3</v>
      </c>
      <c r="O149" s="9">
        <v>1.5991593506000001E-2</v>
      </c>
      <c r="R149" s="9">
        <v>1448.6518667</v>
      </c>
      <c r="S149" s="9">
        <v>1.9890601691E-3</v>
      </c>
      <c r="T149" s="9">
        <v>7.9531554091000004E-3</v>
      </c>
    </row>
    <row r="150" spans="2:20" x14ac:dyDescent="0.25">
      <c r="B150" s="9">
        <v>1050.5160000000001</v>
      </c>
      <c r="C150" s="9">
        <v>2.8585040495E-3</v>
      </c>
      <c r="D150" s="9">
        <v>7.3169696109000003E-3</v>
      </c>
      <c r="H150" s="9">
        <v>1696.61132</v>
      </c>
      <c r="I150" s="9">
        <v>2.0833333333000002E-3</v>
      </c>
      <c r="J150" s="9">
        <v>1.1401353832E-2</v>
      </c>
      <c r="M150" s="9">
        <v>1481.89274</v>
      </c>
      <c r="N150" s="9">
        <v>3.5371399696999999E-3</v>
      </c>
      <c r="O150" s="9">
        <v>1.8079991438000001E-2</v>
      </c>
      <c r="R150" s="9">
        <v>1501.1789000000001</v>
      </c>
      <c r="S150" s="9">
        <v>1.9890601691E-3</v>
      </c>
      <c r="T150" s="9">
        <v>6.6967149327999999E-3</v>
      </c>
    </row>
    <row r="151" spans="2:20" x14ac:dyDescent="0.25">
      <c r="B151" s="9">
        <v>1086.424</v>
      </c>
      <c r="C151" s="9">
        <v>1.6674606956000001E-3</v>
      </c>
      <c r="D151" s="9">
        <v>3.5357090855E-3</v>
      </c>
      <c r="H151" s="9">
        <v>1815.9704400000001</v>
      </c>
      <c r="I151" s="9">
        <v>5.2083333332999995E-4</v>
      </c>
      <c r="J151" s="9">
        <v>0</v>
      </c>
      <c r="M151" s="9">
        <v>1533.9284932999999</v>
      </c>
      <c r="N151" s="9">
        <v>1.0106114199E-3</v>
      </c>
      <c r="O151" s="9">
        <v>4.7695381907000003E-3</v>
      </c>
      <c r="R151" s="9">
        <v>1553.7059333</v>
      </c>
      <c r="S151" s="9">
        <v>1.4917951267999999E-3</v>
      </c>
      <c r="T151" s="9">
        <v>5.7471221919999996E-3</v>
      </c>
    </row>
    <row r="152" spans="2:20" x14ac:dyDescent="0.25">
      <c r="B152" s="9">
        <v>1122.3320000000001</v>
      </c>
      <c r="C152" s="9">
        <v>7.1462601239000005E-4</v>
      </c>
      <c r="D152" s="9">
        <v>2.6400625797000001E-3</v>
      </c>
      <c r="H152" s="9">
        <v>1875.65</v>
      </c>
      <c r="I152" s="9">
        <v>1.5625000000000001E-3</v>
      </c>
      <c r="J152" s="9">
        <v>9.9117256592999993E-4</v>
      </c>
      <c r="M152" s="9">
        <v>1585.9642467000001</v>
      </c>
      <c r="N152" s="9">
        <v>1.0106114199E-3</v>
      </c>
      <c r="O152" s="9">
        <v>2.6131657268000002E-3</v>
      </c>
      <c r="R152" s="9">
        <v>1606.2329666999999</v>
      </c>
      <c r="S152" s="9">
        <v>4.9726504226999999E-4</v>
      </c>
      <c r="T152" s="9">
        <v>2.0771881387999999E-3</v>
      </c>
    </row>
    <row r="153" spans="2:20" x14ac:dyDescent="0.25">
      <c r="B153" s="9">
        <v>1158.24</v>
      </c>
      <c r="C153" s="9">
        <v>7.1462601239000005E-4</v>
      </c>
      <c r="D153" s="9">
        <v>4.2675629079999998E-3</v>
      </c>
      <c r="M153" s="9">
        <v>1638</v>
      </c>
      <c r="N153" s="9">
        <v>2.0212228398E-3</v>
      </c>
      <c r="O153" s="9">
        <v>5.4134958514999998E-3</v>
      </c>
      <c r="R153" s="9">
        <v>1658.76</v>
      </c>
      <c r="S153" s="9">
        <v>9.9453008453999998E-4</v>
      </c>
      <c r="T153" s="9">
        <v>5.1852544421000001E-3</v>
      </c>
    </row>
    <row r="156" spans="2:20" x14ac:dyDescent="0.25">
      <c r="B156" s="8" t="s">
        <v>218</v>
      </c>
      <c r="C156" s="8"/>
      <c r="H156" s="8" t="s">
        <v>218</v>
      </c>
      <c r="I156" s="8"/>
      <c r="M156" s="8" t="s">
        <v>218</v>
      </c>
      <c r="N156" s="8"/>
      <c r="R156" s="8" t="s">
        <v>218</v>
      </c>
      <c r="S156" s="8"/>
    </row>
    <row r="157" spans="2:20" x14ac:dyDescent="0.25">
      <c r="B157" s="8" t="s">
        <v>219</v>
      </c>
      <c r="C157" s="8" t="s">
        <v>220</v>
      </c>
      <c r="H157" s="8" t="s">
        <v>219</v>
      </c>
      <c r="I157" s="8" t="s">
        <v>220</v>
      </c>
      <c r="M157" s="8" t="s">
        <v>219</v>
      </c>
      <c r="N157" s="8" t="s">
        <v>220</v>
      </c>
      <c r="R157" s="8" t="s">
        <v>219</v>
      </c>
      <c r="S157" s="8" t="s">
        <v>220</v>
      </c>
    </row>
    <row r="158" spans="2:20" x14ac:dyDescent="0.25">
      <c r="B158" s="9">
        <v>81</v>
      </c>
      <c r="C158" s="9">
        <v>-3.4945246726000002E-2</v>
      </c>
      <c r="H158" s="9">
        <v>85.263199999999998</v>
      </c>
      <c r="I158" s="9">
        <v>-1.7305154129000001E-2</v>
      </c>
      <c r="M158" s="9">
        <v>76.927400000000006</v>
      </c>
      <c r="N158" s="9">
        <v>-1.745401567E-2</v>
      </c>
      <c r="R158" s="9">
        <v>82.948999999999998</v>
      </c>
      <c r="S158" s="9">
        <v>-1.7491231055000001E-2</v>
      </c>
    </row>
    <row r="159" spans="2:20" x14ac:dyDescent="0.25">
      <c r="B159" s="9">
        <v>88.510637794999994</v>
      </c>
      <c r="C159" s="9">
        <v>-3.4870815955000002E-2</v>
      </c>
      <c r="H159" s="9">
        <v>94.516573141999999</v>
      </c>
      <c r="I159" s="9">
        <v>-1.6895784891999999E-2</v>
      </c>
      <c r="M159" s="9">
        <v>85.183500424000002</v>
      </c>
      <c r="N159" s="9">
        <v>-1.7342369515000001E-2</v>
      </c>
      <c r="R159" s="9">
        <v>91.659377062000004</v>
      </c>
      <c r="S159" s="9">
        <v>-1.745401567E-2</v>
      </c>
    </row>
    <row r="160" spans="2:20" x14ac:dyDescent="0.25">
      <c r="B160" s="9">
        <v>96.717691393999999</v>
      </c>
      <c r="C160" s="9">
        <v>-3.2414600529999997E-2</v>
      </c>
      <c r="H160" s="9">
        <v>104.77418861</v>
      </c>
      <c r="I160" s="9">
        <v>-1.6746923351E-2</v>
      </c>
      <c r="M160" s="9">
        <v>94.325672576000002</v>
      </c>
      <c r="N160" s="9">
        <v>-1.7156292587999999E-2</v>
      </c>
      <c r="R160" s="9">
        <v>101.28442059</v>
      </c>
      <c r="S160" s="9">
        <v>-1.7342369515000001E-2</v>
      </c>
    </row>
    <row r="161" spans="2:19" x14ac:dyDescent="0.25">
      <c r="B161" s="9">
        <v>105.6857352</v>
      </c>
      <c r="C161" s="9">
        <v>-3.1893585136999997E-2</v>
      </c>
      <c r="H161" s="9">
        <v>116.14503397999999</v>
      </c>
      <c r="I161" s="9">
        <v>-1.6709707965999999E-2</v>
      </c>
      <c r="M161" s="9">
        <v>104.44901256999999</v>
      </c>
      <c r="N161" s="9">
        <v>-1.7007431048E-2</v>
      </c>
      <c r="R161" s="9">
        <v>111.92017863</v>
      </c>
      <c r="S161" s="9">
        <v>-1.7342369515000001E-2</v>
      </c>
    </row>
    <row r="162" spans="2:19" x14ac:dyDescent="0.25">
      <c r="B162" s="9">
        <v>115.48533122000001</v>
      </c>
      <c r="C162" s="9">
        <v>-3.1521431284999998E-2</v>
      </c>
      <c r="H162" s="9">
        <v>128.74992492999999</v>
      </c>
      <c r="I162" s="9">
        <v>-1.6672492580999999E-2</v>
      </c>
      <c r="M162" s="9">
        <v>115.65882256</v>
      </c>
      <c r="N162" s="9">
        <v>-1.6933000276999999E-2</v>
      </c>
      <c r="R162" s="9">
        <v>123.67278512999999</v>
      </c>
      <c r="S162" s="9">
        <v>-1.7267938744000001E-2</v>
      </c>
    </row>
    <row r="163" spans="2:19" x14ac:dyDescent="0.25">
      <c r="B163" s="9">
        <v>126.19358422000001</v>
      </c>
      <c r="C163" s="9">
        <v>-3.0739908194999999E-2</v>
      </c>
      <c r="H163" s="9">
        <v>142.72278893000001</v>
      </c>
      <c r="I163" s="9">
        <v>-1.652363104E-2</v>
      </c>
      <c r="M163" s="9">
        <v>128.07170606</v>
      </c>
      <c r="N163" s="9">
        <v>-1.6746923351E-2</v>
      </c>
      <c r="R163" s="9">
        <v>136.65951903999999</v>
      </c>
      <c r="S163" s="9">
        <v>-1.7230723359E-2</v>
      </c>
    </row>
    <row r="164" spans="2:19" x14ac:dyDescent="0.25">
      <c r="B164" s="9">
        <v>137.89474845999999</v>
      </c>
      <c r="C164" s="9">
        <v>-3.0293323572999999E-2</v>
      </c>
      <c r="H164" s="9">
        <v>158.21208820000001</v>
      </c>
      <c r="I164" s="9">
        <v>-1.6300338728000002E-2</v>
      </c>
      <c r="M164" s="9">
        <v>141.81678085999999</v>
      </c>
      <c r="N164" s="9">
        <v>-1.6709707965999999E-2</v>
      </c>
      <c r="R164" s="9">
        <v>151.00997462000001</v>
      </c>
      <c r="S164" s="9">
        <v>-1.7193507973999999E-2</v>
      </c>
    </row>
    <row r="165" spans="2:19" x14ac:dyDescent="0.25">
      <c r="B165" s="9">
        <v>150.68089054999999</v>
      </c>
      <c r="C165" s="9">
        <v>-2.9623446639E-2</v>
      </c>
      <c r="H165" s="9">
        <v>175.38239716999999</v>
      </c>
      <c r="I165" s="9">
        <v>-1.6114261801999999E-2</v>
      </c>
      <c r="M165" s="9">
        <v>157.03702208000001</v>
      </c>
      <c r="N165" s="9">
        <v>-1.652363104E-2</v>
      </c>
      <c r="R165" s="9">
        <v>166.86735469000001</v>
      </c>
      <c r="S165" s="9">
        <v>-1.6858569507000001E-2</v>
      </c>
    </row>
    <row r="166" spans="2:19" x14ac:dyDescent="0.25">
      <c r="B166" s="9">
        <v>164.65261391000001</v>
      </c>
      <c r="C166" s="9">
        <v>-2.8841923549E-2</v>
      </c>
      <c r="H166" s="9">
        <v>194.41615105</v>
      </c>
      <c r="I166" s="9">
        <v>-1.5816538719999999E-2</v>
      </c>
      <c r="M166" s="9">
        <v>173.89074941999999</v>
      </c>
      <c r="N166" s="9">
        <v>-1.6300338728000002E-2</v>
      </c>
      <c r="R166" s="9">
        <v>184.38989960999999</v>
      </c>
      <c r="S166" s="9">
        <v>-1.6821354120999998E-2</v>
      </c>
    </row>
    <row r="167" spans="2:19" x14ac:dyDescent="0.25">
      <c r="B167" s="9">
        <v>179.91985027000001</v>
      </c>
      <c r="C167" s="9">
        <v>-2.8023185074E-2</v>
      </c>
      <c r="H167" s="9">
        <v>215.51558423</v>
      </c>
      <c r="I167" s="9">
        <v>-1.5630461793999999E-2</v>
      </c>
      <c r="M167" s="9">
        <v>192.55327396000001</v>
      </c>
      <c r="N167" s="9">
        <v>-1.5890969490999999E-2</v>
      </c>
      <c r="R167" s="9">
        <v>203.7524664</v>
      </c>
      <c r="S167" s="9">
        <v>-1.6598061809999998E-2</v>
      </c>
    </row>
    <row r="168" spans="2:19" x14ac:dyDescent="0.25">
      <c r="B168" s="9">
        <v>196.60272467999999</v>
      </c>
      <c r="C168" s="9">
        <v>-2.7464954295999999E-2</v>
      </c>
      <c r="H168" s="9">
        <v>238.90487901</v>
      </c>
      <c r="I168" s="9">
        <v>-1.5258307941999999E-2</v>
      </c>
      <c r="M168" s="9">
        <v>213.21872173</v>
      </c>
      <c r="N168" s="9">
        <v>-1.5667677179E-2</v>
      </c>
      <c r="R168" s="9">
        <v>225.14827356999999</v>
      </c>
      <c r="S168" s="9">
        <v>-1.6263123343000001E-2</v>
      </c>
    </row>
    <row r="169" spans="2:19" x14ac:dyDescent="0.25">
      <c r="B169" s="9">
        <v>214.83250067</v>
      </c>
      <c r="C169" s="9">
        <v>-2.6609000434999999E-2</v>
      </c>
      <c r="H169" s="9">
        <v>264.83254757999998</v>
      </c>
      <c r="I169" s="9">
        <v>-1.5072231016E-2</v>
      </c>
      <c r="M169" s="9">
        <v>236.10205300999999</v>
      </c>
      <c r="N169" s="9">
        <v>-1.5481600252999999E-2</v>
      </c>
      <c r="R169" s="9">
        <v>248.79082933000001</v>
      </c>
      <c r="S169" s="9">
        <v>-1.6077046417000002E-2</v>
      </c>
    </row>
    <row r="170" spans="2:19" x14ac:dyDescent="0.25">
      <c r="B170" s="9">
        <v>234.752613</v>
      </c>
      <c r="C170" s="9">
        <v>-2.5306461953000001E-2</v>
      </c>
      <c r="H170" s="9">
        <v>293.57407245000002</v>
      </c>
      <c r="I170" s="9">
        <v>-1.4848938705E-2</v>
      </c>
      <c r="M170" s="9">
        <v>261.44129833</v>
      </c>
      <c r="N170" s="9">
        <v>-1.5369954098E-2</v>
      </c>
      <c r="R170" s="9">
        <v>274.91606210999998</v>
      </c>
      <c r="S170" s="9">
        <v>-1.5890969490999999E-2</v>
      </c>
    </row>
    <row r="171" spans="2:19" x14ac:dyDescent="0.25">
      <c r="B171" s="9">
        <v>256.51979631</v>
      </c>
      <c r="C171" s="9">
        <v>-2.4041138855000001E-2</v>
      </c>
      <c r="H171" s="9">
        <v>325.43483343999998</v>
      </c>
      <c r="I171" s="9">
        <v>-1.4551215623E-2</v>
      </c>
      <c r="M171" s="9">
        <v>289.50003441000001</v>
      </c>
      <c r="N171" s="9">
        <v>-1.5221092557E-2</v>
      </c>
      <c r="R171" s="9">
        <v>303.78467489000002</v>
      </c>
      <c r="S171" s="9">
        <v>-1.5667677179E-2</v>
      </c>
    </row>
    <row r="172" spans="2:19" x14ac:dyDescent="0.25">
      <c r="B172" s="9">
        <v>280.30531825000003</v>
      </c>
      <c r="C172" s="9">
        <v>-2.2552523445999999E-2</v>
      </c>
      <c r="H172" s="9">
        <v>360.75335242</v>
      </c>
      <c r="I172" s="9">
        <v>-1.4290707926E-2</v>
      </c>
      <c r="M172" s="9">
        <v>320.57012591</v>
      </c>
      <c r="N172" s="9">
        <v>-1.4886154089999999E-2</v>
      </c>
      <c r="R172" s="9">
        <v>335.68474679000002</v>
      </c>
      <c r="S172" s="9">
        <v>-1.5407169482999999E-2</v>
      </c>
    </row>
    <row r="173" spans="2:19" x14ac:dyDescent="0.25">
      <c r="B173" s="9">
        <v>306.29632710999999</v>
      </c>
      <c r="C173" s="9">
        <v>-2.1212769578000001E-2</v>
      </c>
      <c r="H173" s="9">
        <v>399.90489004</v>
      </c>
      <c r="I173" s="9">
        <v>-1.3918554074E-2</v>
      </c>
      <c r="M173" s="9">
        <v>354.97476136</v>
      </c>
      <c r="N173" s="9">
        <v>-1.4588431008000001E-2</v>
      </c>
      <c r="R173" s="9">
        <v>370.93460777000001</v>
      </c>
      <c r="S173" s="9">
        <v>-1.5109446400999999E-2</v>
      </c>
    </row>
    <row r="174" spans="2:19" x14ac:dyDescent="0.25">
      <c r="B174" s="9">
        <v>334.69732427999998</v>
      </c>
      <c r="C174" s="9">
        <v>-2.0096308021000001E-2</v>
      </c>
      <c r="H174" s="9">
        <v>443.30543294</v>
      </c>
      <c r="I174" s="9">
        <v>-1.324867714E-2</v>
      </c>
      <c r="M174" s="9">
        <v>393.07181491</v>
      </c>
      <c r="N174" s="9">
        <v>-1.4179061769999999E-2</v>
      </c>
      <c r="R174" s="9">
        <v>409.88601525000001</v>
      </c>
      <c r="S174" s="9">
        <v>-1.4625646393E-2</v>
      </c>
    </row>
    <row r="175" spans="2:19" x14ac:dyDescent="0.25">
      <c r="B175" s="9">
        <v>365.73177334000002</v>
      </c>
      <c r="C175" s="9">
        <v>-1.7826169522000002E-2</v>
      </c>
      <c r="H175" s="9">
        <v>491.41611360000002</v>
      </c>
      <c r="I175" s="9">
        <v>-1.0643600174E-2</v>
      </c>
      <c r="M175" s="9">
        <v>435.25756898999998</v>
      </c>
      <c r="N175" s="9">
        <v>-1.3397538681E-2</v>
      </c>
      <c r="R175" s="9">
        <v>452.92766427999999</v>
      </c>
      <c r="S175" s="9">
        <v>-1.4216277156E-2</v>
      </c>
    </row>
    <row r="176" spans="2:19" x14ac:dyDescent="0.25">
      <c r="B176" s="9">
        <v>399.64385828000002</v>
      </c>
      <c r="C176" s="9">
        <v>-1.5035015630999999E-2</v>
      </c>
      <c r="H176" s="9">
        <v>544.74810990000003</v>
      </c>
      <c r="I176" s="9">
        <v>-7.7035847413999999E-3</v>
      </c>
      <c r="M176" s="9">
        <v>481.97083629999997</v>
      </c>
      <c r="N176" s="9">
        <v>-1.1573984805E-2</v>
      </c>
      <c r="R176" s="9">
        <v>500.48906632000001</v>
      </c>
      <c r="S176" s="9">
        <v>-1.0718030945E-2</v>
      </c>
    </row>
    <row r="177" spans="2:20" x14ac:dyDescent="0.25">
      <c r="B177" s="9">
        <v>436.70040477999999</v>
      </c>
      <c r="C177" s="9">
        <v>-1.2355507894000001E-2</v>
      </c>
      <c r="H177" s="9">
        <v>603.86807641999997</v>
      </c>
      <c r="I177" s="9">
        <v>-5.0240770053000001E-3</v>
      </c>
      <c r="M177" s="9">
        <v>533.69752440000002</v>
      </c>
      <c r="N177" s="9">
        <v>-8.8572616833999997E-3</v>
      </c>
      <c r="R177" s="9">
        <v>553.04483532999996</v>
      </c>
      <c r="S177" s="9">
        <v>-7.9640924379999999E-3</v>
      </c>
    </row>
    <row r="178" spans="2:20" x14ac:dyDescent="0.25">
      <c r="B178" s="9">
        <v>477.19297965999999</v>
      </c>
      <c r="C178" s="9">
        <v>-7.8524462823000001E-3</v>
      </c>
      <c r="H178" s="9">
        <v>669.40416514000003</v>
      </c>
      <c r="I178" s="9">
        <v>-1.9724154169000001E-3</v>
      </c>
      <c r="M178" s="9">
        <v>590.97569002</v>
      </c>
      <c r="N178" s="9">
        <v>-5.8428154801999999E-3</v>
      </c>
      <c r="R178" s="9">
        <v>611.11942391000002</v>
      </c>
      <c r="S178" s="9">
        <v>-4.8007846938999997E-3</v>
      </c>
    </row>
    <row r="179" spans="2:20" x14ac:dyDescent="0.25">
      <c r="B179" s="9">
        <v>521.44018495</v>
      </c>
      <c r="C179" s="9">
        <v>-2.5678615804999999E-3</v>
      </c>
      <c r="H179" s="9">
        <v>742.05269959999998</v>
      </c>
      <c r="I179" s="9">
        <v>-1.1164615567E-4</v>
      </c>
      <c r="M179" s="9">
        <v>654.40113589999999</v>
      </c>
      <c r="N179" s="9">
        <v>-2.4190000396000001E-3</v>
      </c>
      <c r="R179" s="9">
        <v>675.29235682000001</v>
      </c>
      <c r="S179" s="9">
        <v>-1.8979846464000001E-3</v>
      </c>
    </row>
    <row r="180" spans="2:20" x14ac:dyDescent="0.25">
      <c r="B180" s="9">
        <v>569.79016472000001</v>
      </c>
      <c r="C180" s="9">
        <v>2.0840615725999999E-3</v>
      </c>
      <c r="H180" s="9">
        <v>822.58557334</v>
      </c>
      <c r="I180" s="9">
        <v>2.0468461872999999E-3</v>
      </c>
      <c r="M180" s="9">
        <v>724.63360827999998</v>
      </c>
      <c r="N180" s="9">
        <v>-2.977230818E-4</v>
      </c>
      <c r="R180" s="9">
        <v>746.20401404999996</v>
      </c>
      <c r="S180" s="9">
        <v>5.5823077837000002E-4</v>
      </c>
    </row>
    <row r="181" spans="2:20" x14ac:dyDescent="0.25">
      <c r="B181" s="9">
        <v>622.62334430999999</v>
      </c>
      <c r="C181" s="9">
        <v>5.2845847019000001E-3</v>
      </c>
      <c r="H181" s="9">
        <v>911.85845135</v>
      </c>
      <c r="I181" s="9">
        <v>2.9772308180000002E-3</v>
      </c>
      <c r="M181" s="9">
        <v>802.40365953000003</v>
      </c>
      <c r="N181" s="9">
        <v>1.4141846385E-3</v>
      </c>
      <c r="R181" s="9">
        <v>824.56202111000005</v>
      </c>
      <c r="S181" s="9">
        <v>2.1584923430000001E-3</v>
      </c>
    </row>
    <row r="182" spans="2:20" x14ac:dyDescent="0.25">
      <c r="B182" s="9">
        <v>680.35542358999999</v>
      </c>
      <c r="C182" s="9">
        <v>5.470661628E-3</v>
      </c>
      <c r="H182" s="9">
        <v>1010.8198615</v>
      </c>
      <c r="I182" s="9">
        <v>3.2005231292999998E-3</v>
      </c>
      <c r="M182" s="9">
        <v>888.52024730000005</v>
      </c>
      <c r="N182" s="9">
        <v>2.8655846623E-3</v>
      </c>
      <c r="R182" s="9">
        <v>911.14831045999995</v>
      </c>
      <c r="S182" s="9">
        <v>3.4610308258999998E-3</v>
      </c>
    </row>
    <row r="183" spans="2:20" x14ac:dyDescent="0.25">
      <c r="B183" s="9">
        <v>743.44064777000006</v>
      </c>
      <c r="C183" s="9">
        <v>4.1681231450999999E-3</v>
      </c>
      <c r="H183" s="9">
        <v>1120.5212726</v>
      </c>
      <c r="I183" s="9">
        <v>2.0840615725999999E-3</v>
      </c>
      <c r="M183" s="9">
        <v>983.87914921000004</v>
      </c>
      <c r="N183" s="9">
        <v>3.2749538997E-3</v>
      </c>
      <c r="R183" s="9">
        <v>1006.8269244000001</v>
      </c>
      <c r="S183" s="9">
        <v>3.1260923588000001E-3</v>
      </c>
    </row>
    <row r="184" spans="2:20" x14ac:dyDescent="0.25">
      <c r="B184" s="9">
        <v>812.37538144999996</v>
      </c>
      <c r="C184" s="9">
        <v>2.6422923509000001E-3</v>
      </c>
      <c r="H184" s="9">
        <v>1242.1282666</v>
      </c>
      <c r="I184" s="9">
        <v>1.1908923272E-3</v>
      </c>
      <c r="M184" s="9">
        <v>1089.4722807000001</v>
      </c>
      <c r="N184" s="9">
        <v>2.3817846544E-3</v>
      </c>
      <c r="R184" s="9">
        <v>1112.5526371000001</v>
      </c>
      <c r="S184" s="9">
        <v>2.3817846544E-3</v>
      </c>
    </row>
    <row r="185" spans="2:20" x14ac:dyDescent="0.25">
      <c r="B185" s="9">
        <v>887.70201409000003</v>
      </c>
      <c r="C185" s="9">
        <v>2.2329231135000001E-3</v>
      </c>
      <c r="H185" s="9">
        <v>1376.9329224999999</v>
      </c>
      <c r="I185" s="9">
        <v>6.6987693403999999E-4</v>
      </c>
      <c r="M185" s="9">
        <v>1206.3980127</v>
      </c>
      <c r="N185" s="9">
        <v>1.6746923351E-3</v>
      </c>
      <c r="R185" s="9">
        <v>1229.3804828</v>
      </c>
      <c r="S185" s="9">
        <v>1.4514000238E-3</v>
      </c>
    </row>
    <row r="186" spans="2:20" x14ac:dyDescent="0.25">
      <c r="B186" s="9">
        <v>970.01322764999998</v>
      </c>
      <c r="C186" s="9">
        <v>1.0792461715E-3</v>
      </c>
      <c r="H186" s="9">
        <v>1526.3675453000001</v>
      </c>
      <c r="I186" s="9">
        <v>2.977230818E-4</v>
      </c>
      <c r="M186" s="9">
        <v>1335.8725970999999</v>
      </c>
      <c r="N186" s="9">
        <v>8.5595386015999999E-4</v>
      </c>
      <c r="R186" s="9">
        <v>1358.4762833</v>
      </c>
      <c r="S186" s="9">
        <v>7.0709231926000004E-4</v>
      </c>
    </row>
    <row r="187" spans="2:20" x14ac:dyDescent="0.25">
      <c r="B187" s="9">
        <v>1059.9566599</v>
      </c>
      <c r="C187" s="9">
        <v>3.7215385223999999E-4</v>
      </c>
      <c r="H187" s="9">
        <v>1692.0198835000001</v>
      </c>
      <c r="I187" s="9">
        <v>7.4430770448999999E-5</v>
      </c>
      <c r="M187" s="9">
        <v>1479.2428178</v>
      </c>
      <c r="N187" s="9">
        <v>1.488615409E-4</v>
      </c>
      <c r="R187" s="9">
        <v>1501.1282822000001</v>
      </c>
      <c r="S187" s="9">
        <v>1.8607692612E-4</v>
      </c>
    </row>
    <row r="192" spans="2:20" x14ac:dyDescent="0.25">
      <c r="B192" s="8" t="s">
        <v>282</v>
      </c>
      <c r="C192" s="8"/>
      <c r="D192" s="8"/>
      <c r="H192" s="8" t="s">
        <v>282</v>
      </c>
      <c r="I192" s="8"/>
      <c r="J192" s="8"/>
      <c r="M192" s="8" t="s">
        <v>282</v>
      </c>
      <c r="N192" s="8"/>
      <c r="O192" s="8"/>
      <c r="R192" s="8" t="s">
        <v>282</v>
      </c>
      <c r="S192" s="8"/>
      <c r="T192" s="8"/>
    </row>
    <row r="193" spans="2:20" x14ac:dyDescent="0.25">
      <c r="B193" s="8" t="s">
        <v>283</v>
      </c>
      <c r="C193" s="8" t="s">
        <v>216</v>
      </c>
      <c r="D193" s="8" t="s">
        <v>104</v>
      </c>
      <c r="H193" s="8" t="s">
        <v>283</v>
      </c>
      <c r="I193" s="8" t="s">
        <v>216</v>
      </c>
      <c r="J193" s="8" t="s">
        <v>104</v>
      </c>
      <c r="M193" s="8" t="s">
        <v>283</v>
      </c>
      <c r="N193" s="8" t="s">
        <v>216</v>
      </c>
      <c r="O193" s="8" t="s">
        <v>104</v>
      </c>
      <c r="R193" s="8" t="s">
        <v>283</v>
      </c>
      <c r="S193" s="8" t="s">
        <v>216</v>
      </c>
      <c r="T193" s="8" t="s">
        <v>104</v>
      </c>
    </row>
    <row r="194" spans="2:20" x14ac:dyDescent="0.25">
      <c r="B194" s="9">
        <v>8.3766299999999995E-3</v>
      </c>
      <c r="C194" s="9">
        <v>2.3000000000000001E-4</v>
      </c>
      <c r="D194" s="9">
        <v>1.7480892141000001E-4</v>
      </c>
      <c r="H194" s="9">
        <v>6.5820499999999999E-3</v>
      </c>
      <c r="I194" s="9">
        <v>5.1999999999999995E-4</v>
      </c>
      <c r="J194" s="9">
        <v>1.3320399185E-7</v>
      </c>
      <c r="M194" s="9">
        <v>7.2564200000000004E-3</v>
      </c>
      <c r="N194" s="9">
        <v>5.0000000000000001E-4</v>
      </c>
      <c r="O194" s="9">
        <v>2.4027550295E-5</v>
      </c>
      <c r="R194" s="9">
        <v>4.9356699999999996E-3</v>
      </c>
      <c r="S194" s="9">
        <v>4.8999999999999998E-4</v>
      </c>
      <c r="T194" s="9">
        <v>9.0202463325000004E-5</v>
      </c>
    </row>
    <row r="195" spans="2:20" x14ac:dyDescent="0.25">
      <c r="B195" s="9">
        <v>1.0302445667000001E-2</v>
      </c>
      <c r="C195" s="9">
        <v>7.2283468317999998E-4</v>
      </c>
      <c r="D195" s="9">
        <v>5.7892997834999997E-6</v>
      </c>
      <c r="H195" s="9">
        <v>8.7258383333000001E-3</v>
      </c>
      <c r="I195" s="9">
        <v>8.3333333333000004E-7</v>
      </c>
      <c r="J195" s="9">
        <v>0</v>
      </c>
      <c r="M195" s="9">
        <v>9.3777293333E-3</v>
      </c>
      <c r="N195" s="9">
        <v>1.5212228398E-3</v>
      </c>
      <c r="O195" s="9">
        <v>1.8053834751E-5</v>
      </c>
      <c r="R195" s="9">
        <v>7.1343376667E-3</v>
      </c>
      <c r="S195" s="9">
        <v>7.2650422675000002E-6</v>
      </c>
      <c r="T195" s="9">
        <v>0</v>
      </c>
    </row>
    <row r="196" spans="2:20" x14ac:dyDescent="0.25">
      <c r="B196" s="9">
        <v>1.2228261333E-2</v>
      </c>
      <c r="C196" s="9">
        <v>2.382086708E-3</v>
      </c>
      <c r="D196" s="9">
        <v>1.2002243187E-5</v>
      </c>
      <c r="H196" s="9">
        <v>1.0869626667000001E-2</v>
      </c>
      <c r="I196" s="9">
        <v>1.5625000000000001E-3</v>
      </c>
      <c r="J196" s="9">
        <v>2.9304912307000001E-5</v>
      </c>
      <c r="M196" s="9">
        <v>1.1499038667E-2</v>
      </c>
      <c r="N196" s="9">
        <v>5.0530570994999999E-3</v>
      </c>
      <c r="O196" s="9">
        <v>2.0018504393999999E-4</v>
      </c>
      <c r="R196" s="9">
        <v>1.1531672999999999E-2</v>
      </c>
      <c r="S196" s="9">
        <v>1.4917951267999999E-3</v>
      </c>
      <c r="T196" s="9">
        <v>0</v>
      </c>
    </row>
    <row r="197" spans="2:20" x14ac:dyDescent="0.25">
      <c r="B197" s="9">
        <v>1.4154076999999999E-2</v>
      </c>
      <c r="C197" s="9">
        <v>1.6674606956000001E-3</v>
      </c>
      <c r="D197" s="9">
        <v>1.3767241382E-4</v>
      </c>
      <c r="H197" s="9">
        <v>1.3013415E-2</v>
      </c>
      <c r="I197" s="9">
        <v>5.2083333333000003E-3</v>
      </c>
      <c r="J197" s="9">
        <v>5.1416815707999997E-5</v>
      </c>
      <c r="M197" s="9">
        <v>1.3620347999999999E-2</v>
      </c>
      <c r="N197" s="9">
        <v>7.0742799393999998E-3</v>
      </c>
      <c r="O197" s="9">
        <v>2.0854828366E-4</v>
      </c>
      <c r="R197" s="9">
        <v>1.3730340666999999E-2</v>
      </c>
      <c r="S197" s="9">
        <v>7.9562406763000002E-3</v>
      </c>
      <c r="T197" s="9">
        <v>3.9971548374000002E-7</v>
      </c>
    </row>
    <row r="198" spans="2:20" x14ac:dyDescent="0.25">
      <c r="B198" s="9">
        <v>1.6079892666999999E-2</v>
      </c>
      <c r="C198" s="9">
        <v>2.1438780372000001E-3</v>
      </c>
      <c r="D198" s="9">
        <v>2.6207137235000001E-4</v>
      </c>
      <c r="H198" s="9">
        <v>1.5157203333E-2</v>
      </c>
      <c r="I198" s="9">
        <v>6.2500000000000003E-3</v>
      </c>
      <c r="J198" s="9">
        <v>5.2562438318999995E-4</v>
      </c>
      <c r="M198" s="9">
        <v>1.5741657332999998E-2</v>
      </c>
      <c r="N198" s="9">
        <v>6.5689742293999999E-3</v>
      </c>
      <c r="O198" s="9">
        <v>4.1948626473000001E-5</v>
      </c>
      <c r="R198" s="9">
        <v>1.5929008333000001E-2</v>
      </c>
      <c r="S198" s="9">
        <v>6.4644455495000003E-3</v>
      </c>
      <c r="T198" s="9">
        <v>1.0845610879999999E-4</v>
      </c>
    </row>
    <row r="199" spans="2:20" x14ac:dyDescent="0.25">
      <c r="B199" s="9">
        <v>1.8005708333000001E-2</v>
      </c>
      <c r="C199" s="9">
        <v>3.8113387327000001E-3</v>
      </c>
      <c r="D199" s="9">
        <v>5.4588889783000003E-4</v>
      </c>
      <c r="H199" s="9">
        <v>1.7300991666999999E-2</v>
      </c>
      <c r="I199" s="9">
        <v>9.8958333333000002E-3</v>
      </c>
      <c r="J199" s="9">
        <v>2.2054635506E-3</v>
      </c>
      <c r="M199" s="9">
        <v>1.7862966667000001E-2</v>
      </c>
      <c r="N199" s="9">
        <v>1.1116725619E-2</v>
      </c>
      <c r="O199" s="9">
        <v>7.9728962320000003E-4</v>
      </c>
      <c r="R199" s="9">
        <v>1.8127675999999999E-2</v>
      </c>
      <c r="S199" s="9">
        <v>8.9507707607999996E-3</v>
      </c>
      <c r="T199" s="9">
        <v>8.9669988522999999E-5</v>
      </c>
    </row>
    <row r="200" spans="2:20" x14ac:dyDescent="0.25">
      <c r="B200" s="9">
        <v>1.9931523999999999E-2</v>
      </c>
      <c r="C200" s="9">
        <v>5.9552167698999998E-3</v>
      </c>
      <c r="D200" s="9">
        <v>6.8601865121000003E-3</v>
      </c>
      <c r="H200" s="9">
        <v>1.9444779999999998E-2</v>
      </c>
      <c r="I200" s="9">
        <v>8.3333333333000005E-3</v>
      </c>
      <c r="J200" s="9">
        <v>3.1849116443999998E-3</v>
      </c>
      <c r="M200" s="9">
        <v>1.9984275999999999E-2</v>
      </c>
      <c r="N200" s="9">
        <v>8.0848913592999998E-3</v>
      </c>
      <c r="O200" s="9">
        <v>6.2245983629000004E-4</v>
      </c>
      <c r="R200" s="9">
        <v>2.0326343667000001E-2</v>
      </c>
      <c r="S200" s="9">
        <v>8.9507707607999996E-3</v>
      </c>
      <c r="T200" s="9">
        <v>1.0104828617E-3</v>
      </c>
    </row>
    <row r="201" spans="2:20" x14ac:dyDescent="0.25">
      <c r="B201" s="9">
        <v>2.1857339667E-2</v>
      </c>
      <c r="C201" s="9">
        <v>9.7665555025999995E-3</v>
      </c>
      <c r="D201" s="9">
        <v>2.7706757847000001E-3</v>
      </c>
      <c r="H201" s="9">
        <v>2.1588568333000002E-2</v>
      </c>
      <c r="I201" s="9">
        <v>1.8229166666999998E-2</v>
      </c>
      <c r="J201" s="9">
        <v>4.9478706874999997E-3</v>
      </c>
      <c r="M201" s="9">
        <v>2.2105585333E-2</v>
      </c>
      <c r="N201" s="9">
        <v>2.0212228398E-2</v>
      </c>
      <c r="O201" s="9">
        <v>1.2910224975999999E-2</v>
      </c>
      <c r="R201" s="9">
        <v>2.2525011333E-2</v>
      </c>
      <c r="S201" s="9">
        <v>2.0885131774999999E-2</v>
      </c>
      <c r="T201" s="9">
        <v>1.2464486915000001E-3</v>
      </c>
    </row>
    <row r="202" spans="2:20" x14ac:dyDescent="0.25">
      <c r="B202" s="9">
        <v>2.3783155332999999E-2</v>
      </c>
      <c r="C202" s="9">
        <v>1.1910433539999999E-2</v>
      </c>
      <c r="D202" s="9">
        <v>2.1575306748000001E-2</v>
      </c>
      <c r="H202" s="9">
        <v>2.3732356667E-2</v>
      </c>
      <c r="I202" s="9">
        <v>2.4479166667E-2</v>
      </c>
      <c r="J202" s="9">
        <v>2.5737325092999998E-2</v>
      </c>
      <c r="M202" s="9">
        <v>2.4226894666999999E-2</v>
      </c>
      <c r="N202" s="9">
        <v>1.4148559878999999E-2</v>
      </c>
      <c r="O202" s="9">
        <v>2.0441335073999999E-2</v>
      </c>
      <c r="R202" s="9">
        <v>2.4723678999999998E-2</v>
      </c>
      <c r="S202" s="9">
        <v>2.3868722028999999E-2</v>
      </c>
      <c r="T202" s="9">
        <v>9.9805138749999994E-3</v>
      </c>
    </row>
    <row r="203" spans="2:20" x14ac:dyDescent="0.25">
      <c r="B203" s="9">
        <v>2.5708971000000001E-2</v>
      </c>
      <c r="C203" s="9">
        <v>1.7151024296999998E-2</v>
      </c>
      <c r="D203" s="9">
        <v>1.0399978035E-2</v>
      </c>
      <c r="H203" s="9">
        <v>2.5876145E-2</v>
      </c>
      <c r="I203" s="9">
        <v>1.8229166666999998E-2</v>
      </c>
      <c r="J203" s="9">
        <v>2.9617835113E-2</v>
      </c>
      <c r="M203" s="9">
        <v>2.6348204E-2</v>
      </c>
      <c r="N203" s="9">
        <v>2.9813036886999999E-2</v>
      </c>
      <c r="O203" s="9">
        <v>3.4616125935999997E-2</v>
      </c>
      <c r="R203" s="9">
        <v>2.6922346667E-2</v>
      </c>
      <c r="S203" s="9">
        <v>3.0333167578E-2</v>
      </c>
      <c r="T203" s="9">
        <v>1.8757763266E-2</v>
      </c>
    </row>
    <row r="204" spans="2:20" x14ac:dyDescent="0.25">
      <c r="B204" s="9">
        <v>2.7634786666999998E-2</v>
      </c>
      <c r="C204" s="9">
        <v>2.8823249166000001E-2</v>
      </c>
      <c r="D204" s="9">
        <v>4.6087791029999998E-2</v>
      </c>
      <c r="H204" s="9">
        <v>2.8019933332999999E-2</v>
      </c>
      <c r="I204" s="9">
        <v>3.6458333332999998E-2</v>
      </c>
      <c r="J204" s="9">
        <v>4.2574756126999999E-2</v>
      </c>
      <c r="M204" s="9">
        <v>2.8469513333000001E-2</v>
      </c>
      <c r="N204" s="9">
        <v>4.0929762506E-2</v>
      </c>
      <c r="O204" s="9">
        <v>7.3748088512000001E-2</v>
      </c>
      <c r="R204" s="9">
        <v>2.9121014333E-2</v>
      </c>
      <c r="S204" s="9">
        <v>3.5803083042999999E-2</v>
      </c>
      <c r="T204" s="9">
        <v>4.4570749767999997E-2</v>
      </c>
    </row>
    <row r="205" spans="2:20" x14ac:dyDescent="0.25">
      <c r="B205" s="9">
        <v>2.9560602333000001E-2</v>
      </c>
      <c r="C205" s="9">
        <v>3.3349213911E-2</v>
      </c>
      <c r="D205" s="9">
        <v>5.5421274415999998E-2</v>
      </c>
      <c r="H205" s="9">
        <v>3.0163721667000001E-2</v>
      </c>
      <c r="I205" s="9">
        <v>5.4166666666999999E-2</v>
      </c>
      <c r="J205" s="9">
        <v>7.3740023771999993E-2</v>
      </c>
      <c r="M205" s="9">
        <v>3.0590822667000001E-2</v>
      </c>
      <c r="N205" s="9">
        <v>5.0025265285000002E-2</v>
      </c>
      <c r="O205" s="9">
        <v>8.0869650712999994E-2</v>
      </c>
      <c r="R205" s="9">
        <v>3.1319682000000001E-2</v>
      </c>
      <c r="S205" s="9">
        <v>5.8180009945E-2</v>
      </c>
      <c r="T205" s="9">
        <v>6.0005401149999998E-2</v>
      </c>
    </row>
    <row r="206" spans="2:20" x14ac:dyDescent="0.25">
      <c r="B206" s="9">
        <v>3.1486418000000002E-2</v>
      </c>
      <c r="C206" s="9">
        <v>5.097665555E-2</v>
      </c>
      <c r="D206" s="9">
        <v>8.2145090584999997E-2</v>
      </c>
      <c r="H206" s="9">
        <v>3.2307509999999998E-2</v>
      </c>
      <c r="I206" s="9">
        <v>6.4062499999999994E-2</v>
      </c>
      <c r="J206" s="9">
        <v>9.1635450724000006E-2</v>
      </c>
      <c r="M206" s="9">
        <v>3.2712131999999998E-2</v>
      </c>
      <c r="N206" s="9">
        <v>7.1248105103999995E-2</v>
      </c>
      <c r="O206" s="9">
        <v>9.6856508637999994E-2</v>
      </c>
      <c r="R206" s="9">
        <v>3.3518349667E-2</v>
      </c>
      <c r="S206" s="9">
        <v>7.5087021382000005E-2</v>
      </c>
      <c r="T206" s="9">
        <v>8.6292342270000003E-2</v>
      </c>
    </row>
    <row r="207" spans="2:20" x14ac:dyDescent="0.25">
      <c r="B207" s="9">
        <v>3.3412233667000003E-2</v>
      </c>
      <c r="C207" s="9">
        <v>5.8361124345000001E-2</v>
      </c>
      <c r="D207" s="9">
        <v>7.7317791378000003E-2</v>
      </c>
      <c r="H207" s="9">
        <v>3.4451298333000001E-2</v>
      </c>
      <c r="I207" s="9">
        <v>8.4895833333000006E-2</v>
      </c>
      <c r="J207" s="9">
        <v>0.11640333761</v>
      </c>
      <c r="M207" s="9">
        <v>3.4833441333000002E-2</v>
      </c>
      <c r="N207" s="9">
        <v>7.6806467912999998E-2</v>
      </c>
      <c r="O207" s="9">
        <v>0.11856107361</v>
      </c>
      <c r="R207" s="9">
        <v>3.5717017332999999E-2</v>
      </c>
      <c r="S207" s="9">
        <v>8.3043262059000006E-2</v>
      </c>
      <c r="T207" s="9">
        <v>8.8421231397999997E-2</v>
      </c>
    </row>
    <row r="208" spans="2:20" x14ac:dyDescent="0.25">
      <c r="B208" s="9">
        <v>3.5338049332999999E-2</v>
      </c>
      <c r="C208" s="9">
        <v>6.6936636494000001E-2</v>
      </c>
      <c r="D208" s="9">
        <v>8.7817921078000002E-2</v>
      </c>
      <c r="H208" s="9">
        <v>3.6595086667000003E-2</v>
      </c>
      <c r="I208" s="9">
        <v>9.0624999999999997E-2</v>
      </c>
      <c r="J208" s="9">
        <v>0.11198413538</v>
      </c>
      <c r="M208" s="9">
        <v>3.6954750666999998E-2</v>
      </c>
      <c r="N208" s="9">
        <v>8.3375442142000003E-2</v>
      </c>
      <c r="O208" s="9">
        <v>0.10063597044</v>
      </c>
      <c r="R208" s="9">
        <v>3.7915684999999998E-2</v>
      </c>
      <c r="S208" s="9">
        <v>9.5474888115000003E-2</v>
      </c>
      <c r="T208" s="9">
        <v>0.11500473461999999</v>
      </c>
    </row>
    <row r="209" spans="2:20" x14ac:dyDescent="0.25">
      <c r="B209" s="9">
        <v>3.7263865E-2</v>
      </c>
      <c r="C209" s="9">
        <v>7.4559313959000006E-2</v>
      </c>
      <c r="D209" s="9">
        <v>7.6448116671000002E-2</v>
      </c>
      <c r="H209" s="9">
        <v>3.8738874999999999E-2</v>
      </c>
      <c r="I209" s="9">
        <v>8.3854166667000005E-2</v>
      </c>
      <c r="J209" s="9">
        <v>9.1682611982999998E-2</v>
      </c>
      <c r="M209" s="9">
        <v>3.9076060000000003E-2</v>
      </c>
      <c r="N209" s="9">
        <v>8.1354219303000005E-2</v>
      </c>
      <c r="O209" s="9">
        <v>7.0690106222999996E-2</v>
      </c>
      <c r="R209" s="9">
        <v>4.0114352667000003E-2</v>
      </c>
      <c r="S209" s="9">
        <v>9.8458478368999999E-2</v>
      </c>
      <c r="T209" s="9">
        <v>0.12692828952999999</v>
      </c>
    </row>
    <row r="210" spans="2:20" x14ac:dyDescent="0.25">
      <c r="B210" s="9">
        <v>3.9189680667000001E-2</v>
      </c>
      <c r="C210" s="9">
        <v>8.0990948071000005E-2</v>
      </c>
      <c r="D210" s="9">
        <v>8.5843030941000001E-2</v>
      </c>
      <c r="H210" s="9">
        <v>4.0882663333000002E-2</v>
      </c>
      <c r="I210" s="9">
        <v>8.3854166667000005E-2</v>
      </c>
      <c r="J210" s="9">
        <v>9.0880059050000003E-2</v>
      </c>
      <c r="M210" s="9">
        <v>4.1197369333E-2</v>
      </c>
      <c r="N210" s="9">
        <v>8.6407276401999994E-2</v>
      </c>
      <c r="O210" s="9">
        <v>8.6696697577000006E-2</v>
      </c>
      <c r="R210" s="9">
        <v>4.2313020333000002E-2</v>
      </c>
      <c r="S210" s="9">
        <v>8.6026852311999996E-2</v>
      </c>
      <c r="T210" s="9">
        <v>0.12397574159999999</v>
      </c>
    </row>
    <row r="211" spans="2:20" x14ac:dyDescent="0.25">
      <c r="B211" s="9">
        <v>4.1115496332999997E-2</v>
      </c>
      <c r="C211" s="9">
        <v>8.1705574082999999E-2</v>
      </c>
      <c r="D211" s="9">
        <v>8.1736597426999999E-2</v>
      </c>
      <c r="H211" s="9">
        <v>4.3026451666999997E-2</v>
      </c>
      <c r="I211" s="9">
        <v>9.1666666667000005E-2</v>
      </c>
      <c r="J211" s="9">
        <v>9.9361308166000001E-2</v>
      </c>
      <c r="M211" s="9">
        <v>4.3318678667000003E-2</v>
      </c>
      <c r="N211" s="9">
        <v>8.3375442142000003E-2</v>
      </c>
      <c r="O211" s="9">
        <v>8.7953049387999999E-2</v>
      </c>
      <c r="R211" s="9">
        <v>4.4511688000000001E-2</v>
      </c>
      <c r="S211" s="9">
        <v>8.4037792143000001E-2</v>
      </c>
      <c r="T211" s="9">
        <v>7.1154686691000002E-2</v>
      </c>
    </row>
    <row r="212" spans="2:20" x14ac:dyDescent="0.25">
      <c r="B212" s="9">
        <v>4.3041311999999998E-2</v>
      </c>
      <c r="C212" s="9">
        <v>8.7422582181999997E-2</v>
      </c>
      <c r="D212" s="9">
        <v>7.2975692347999999E-2</v>
      </c>
      <c r="H212" s="9">
        <v>4.517024E-2</v>
      </c>
      <c r="I212" s="9">
        <v>7.5520833332999998E-2</v>
      </c>
      <c r="J212" s="9">
        <v>7.288736405E-2</v>
      </c>
      <c r="M212" s="9">
        <v>4.5439988000000001E-2</v>
      </c>
      <c r="N212" s="9">
        <v>6.3668519453999997E-2</v>
      </c>
      <c r="O212" s="9">
        <v>4.9269218788000002E-2</v>
      </c>
      <c r="R212" s="9">
        <v>4.6710355666999999E-2</v>
      </c>
      <c r="S212" s="9">
        <v>7.3595226255999999E-2</v>
      </c>
      <c r="T212" s="9">
        <v>7.6865582909000002E-2</v>
      </c>
    </row>
    <row r="213" spans="2:20" x14ac:dyDescent="0.25">
      <c r="B213" s="9">
        <v>4.4967127666999999E-2</v>
      </c>
      <c r="C213" s="9">
        <v>8.8851834207000005E-2</v>
      </c>
      <c r="D213" s="9">
        <v>8.0400091287E-2</v>
      </c>
      <c r="H213" s="9">
        <v>4.7314028332999997E-2</v>
      </c>
      <c r="I213" s="9">
        <v>0.05</v>
      </c>
      <c r="J213" s="9">
        <v>3.2504759680000002E-2</v>
      </c>
      <c r="M213" s="9">
        <v>4.7561297332999998E-2</v>
      </c>
      <c r="N213" s="9">
        <v>7.5290550782999996E-2</v>
      </c>
      <c r="O213" s="9">
        <v>5.6835619981999999E-2</v>
      </c>
      <c r="R213" s="9">
        <v>4.8909023332999998E-2</v>
      </c>
      <c r="S213" s="9">
        <v>5.8677274988000003E-2</v>
      </c>
      <c r="T213" s="9">
        <v>6.1000584538000002E-2</v>
      </c>
    </row>
    <row r="214" spans="2:20" x14ac:dyDescent="0.25">
      <c r="B214" s="9">
        <v>4.6892943333000002E-2</v>
      </c>
      <c r="C214" s="9">
        <v>7.6941400667000004E-2</v>
      </c>
      <c r="D214" s="9">
        <v>5.8982383876000001E-2</v>
      </c>
      <c r="H214" s="9">
        <v>4.9457816666999999E-2</v>
      </c>
      <c r="I214" s="9">
        <v>5.2604166666999998E-2</v>
      </c>
      <c r="J214" s="9">
        <v>3.8739531245E-2</v>
      </c>
      <c r="M214" s="9">
        <v>4.9682606667000001E-2</v>
      </c>
      <c r="N214" s="9">
        <v>5.9120768065000003E-2</v>
      </c>
      <c r="O214" s="9">
        <v>4.0297112056999998E-2</v>
      </c>
      <c r="R214" s="9">
        <v>5.1107690999999997E-2</v>
      </c>
      <c r="S214" s="9">
        <v>4.7737444057999998E-2</v>
      </c>
      <c r="T214" s="9">
        <v>3.7387051891E-2</v>
      </c>
    </row>
    <row r="215" spans="2:20" x14ac:dyDescent="0.25">
      <c r="B215" s="9">
        <v>4.8818759000000003E-2</v>
      </c>
      <c r="C215" s="9">
        <v>6.1934254406999997E-2</v>
      </c>
      <c r="D215" s="9">
        <v>5.7741211197999999E-2</v>
      </c>
      <c r="H215" s="9">
        <v>5.1601605000000002E-2</v>
      </c>
      <c r="I215" s="9">
        <v>4.5833333333E-2</v>
      </c>
      <c r="J215" s="9">
        <v>2.5214243022E-2</v>
      </c>
      <c r="M215" s="9">
        <v>5.1803915999999998E-2</v>
      </c>
      <c r="N215" s="9">
        <v>4.1435068216000001E-2</v>
      </c>
      <c r="O215" s="9">
        <v>2.8672029318E-2</v>
      </c>
      <c r="R215" s="9">
        <v>5.3306358667000002E-2</v>
      </c>
      <c r="S215" s="9">
        <v>3.2322227746999999E-2</v>
      </c>
      <c r="T215" s="9">
        <v>3.1999019662E-2</v>
      </c>
    </row>
    <row r="216" spans="2:20" x14ac:dyDescent="0.25">
      <c r="B216" s="9">
        <v>5.0744574666999998E-2</v>
      </c>
      <c r="C216" s="9">
        <v>4.9309194855000002E-2</v>
      </c>
      <c r="D216" s="9">
        <v>3.2849335569E-2</v>
      </c>
      <c r="H216" s="9">
        <v>5.3745393332999998E-2</v>
      </c>
      <c r="I216" s="9">
        <v>3.0729166666999999E-2</v>
      </c>
      <c r="J216" s="9">
        <v>1.5863962677E-2</v>
      </c>
      <c r="M216" s="9">
        <v>5.3925225333000003E-2</v>
      </c>
      <c r="N216" s="9">
        <v>2.5770591208000002E-2</v>
      </c>
      <c r="O216" s="9">
        <v>1.5290013268000001E-2</v>
      </c>
      <c r="R216" s="9">
        <v>5.5505026333000002E-2</v>
      </c>
      <c r="S216" s="9">
        <v>2.4863252113000001E-2</v>
      </c>
      <c r="T216" s="9">
        <v>1.5142588227999999E-2</v>
      </c>
    </row>
    <row r="217" spans="2:20" x14ac:dyDescent="0.25">
      <c r="B217" s="9">
        <v>5.2670390333E-2</v>
      </c>
      <c r="C217" s="9">
        <v>3.9066222009999998E-2</v>
      </c>
      <c r="D217" s="9">
        <v>2.7495233277999999E-2</v>
      </c>
      <c r="H217" s="9">
        <v>5.5889181667E-2</v>
      </c>
      <c r="I217" s="9">
        <v>2.6041666666999998E-2</v>
      </c>
      <c r="J217" s="9">
        <v>1.594375084E-2</v>
      </c>
      <c r="M217" s="9">
        <v>5.6046534666999999E-2</v>
      </c>
      <c r="N217" s="9">
        <v>2.2738756948E-2</v>
      </c>
      <c r="O217" s="9">
        <v>1.1477469224E-2</v>
      </c>
      <c r="R217" s="9">
        <v>5.7703694E-2</v>
      </c>
      <c r="S217" s="9">
        <v>2.0387866732999999E-2</v>
      </c>
      <c r="T217" s="9">
        <v>1.6387299732999999E-2</v>
      </c>
    </row>
    <row r="218" spans="2:20" x14ac:dyDescent="0.25">
      <c r="B218" s="9">
        <v>5.4596206000000001E-2</v>
      </c>
      <c r="C218" s="9">
        <v>2.5011910434000001E-2</v>
      </c>
      <c r="D218" s="9">
        <v>1.468208645E-2</v>
      </c>
      <c r="H218" s="9">
        <v>5.8032970000000003E-2</v>
      </c>
      <c r="I218" s="9">
        <v>1.6145833333000001E-2</v>
      </c>
      <c r="J218" s="9">
        <v>7.5670641934000001E-3</v>
      </c>
      <c r="M218" s="9">
        <v>5.8167844000000003E-2</v>
      </c>
      <c r="N218" s="9">
        <v>1.5159171298999999E-2</v>
      </c>
      <c r="O218" s="9">
        <v>7.0610458976999996E-3</v>
      </c>
      <c r="R218" s="9">
        <v>5.9902361666999998E-2</v>
      </c>
      <c r="S218" s="9">
        <v>9.9453008454000007E-3</v>
      </c>
      <c r="T218" s="9">
        <v>8.2545432548000001E-3</v>
      </c>
    </row>
    <row r="219" spans="2:20" x14ac:dyDescent="0.25">
      <c r="B219" s="9">
        <v>5.6522021667000003E-2</v>
      </c>
      <c r="C219" s="9">
        <v>1.6436398285000001E-2</v>
      </c>
      <c r="D219" s="9">
        <v>8.2925351400999995E-3</v>
      </c>
      <c r="H219" s="9">
        <v>6.0176758332999999E-2</v>
      </c>
      <c r="I219" s="9">
        <v>1.2500000000000001E-2</v>
      </c>
      <c r="J219" s="9">
        <v>4.1650295665000003E-3</v>
      </c>
      <c r="M219" s="9">
        <v>6.0289153333000001E-2</v>
      </c>
      <c r="N219" s="9">
        <v>6.5689742293999999E-3</v>
      </c>
      <c r="O219" s="9">
        <v>3.0469862596000001E-3</v>
      </c>
      <c r="R219" s="9">
        <v>6.2101029332999998E-2</v>
      </c>
      <c r="S219" s="9">
        <v>3.4808552959E-3</v>
      </c>
      <c r="T219" s="9">
        <v>3.5917131348E-3</v>
      </c>
    </row>
    <row r="220" spans="2:20" x14ac:dyDescent="0.25">
      <c r="B220" s="9">
        <v>5.8447837332999998E-2</v>
      </c>
      <c r="C220" s="9">
        <v>9.2901381609999997E-3</v>
      </c>
      <c r="D220" s="9">
        <v>5.0430455550000003E-3</v>
      </c>
      <c r="H220" s="9">
        <v>6.2320546667000001E-2</v>
      </c>
      <c r="I220" s="9">
        <v>4.1666666667000002E-3</v>
      </c>
      <c r="J220" s="9">
        <v>1.9522421823999999E-3</v>
      </c>
      <c r="M220" s="9">
        <v>6.2410462666999997E-2</v>
      </c>
      <c r="N220" s="9">
        <v>9.6008084891000007E-3</v>
      </c>
      <c r="O220" s="9">
        <v>1.8778664258E-3</v>
      </c>
      <c r="R220" s="9">
        <v>6.4299697000000003E-2</v>
      </c>
      <c r="S220" s="9">
        <v>2.4863252112999998E-3</v>
      </c>
      <c r="T220" s="9">
        <v>9.7584047879000001E-4</v>
      </c>
    </row>
    <row r="221" spans="2:20" x14ac:dyDescent="0.25">
      <c r="B221" s="9">
        <v>6.0373652999999999E-2</v>
      </c>
      <c r="C221" s="9">
        <v>7.1462601239000003E-3</v>
      </c>
      <c r="D221" s="9">
        <v>3.2250631786999999E-3</v>
      </c>
      <c r="H221" s="9">
        <v>6.4464334999999998E-2</v>
      </c>
      <c r="I221" s="9">
        <v>2.0833333333000002E-3</v>
      </c>
      <c r="J221" s="9">
        <v>3.6244832714000001E-4</v>
      </c>
      <c r="M221" s="9">
        <v>6.4531772000000001E-2</v>
      </c>
      <c r="N221" s="9">
        <v>5.0530570994999999E-4</v>
      </c>
      <c r="O221" s="9">
        <v>6.9560475882000003E-5</v>
      </c>
      <c r="R221" s="9">
        <v>6.6498364667000001E-2</v>
      </c>
      <c r="S221" s="9">
        <v>4.9726504226999999E-4</v>
      </c>
      <c r="T221" s="9">
        <v>6.2728872338999996E-4</v>
      </c>
    </row>
    <row r="222" spans="2:20" x14ac:dyDescent="0.25">
      <c r="B222" s="9">
        <v>6.2299468667000001E-2</v>
      </c>
      <c r="C222" s="9">
        <v>5.0023820867000001E-3</v>
      </c>
      <c r="D222" s="9">
        <v>2.1224122831000002E-3</v>
      </c>
      <c r="H222" s="9">
        <v>6.6608123332999994E-2</v>
      </c>
      <c r="I222" s="9">
        <v>5.2083333332999995E-4</v>
      </c>
      <c r="J222" s="9">
        <v>1.3320399184000001E-7</v>
      </c>
      <c r="M222" s="9">
        <v>6.6653081333000005E-2</v>
      </c>
      <c r="N222" s="9">
        <v>1.5159171298999999E-3</v>
      </c>
      <c r="O222" s="9">
        <v>1.4177579251E-4</v>
      </c>
      <c r="R222" s="9">
        <v>7.0895700000000006E-2</v>
      </c>
      <c r="S222" s="9">
        <v>4.9726504226999999E-4</v>
      </c>
      <c r="T222" s="9">
        <v>6.5953225356999999E-5</v>
      </c>
    </row>
    <row r="223" spans="2:20" x14ac:dyDescent="0.25">
      <c r="B223" s="9">
        <v>6.4225284332999996E-2</v>
      </c>
      <c r="C223" s="9">
        <v>9.5283468318000004E-4</v>
      </c>
      <c r="D223" s="9">
        <v>2.9553592369000001E-4</v>
      </c>
      <c r="H223" s="9">
        <v>6.8751911666999996E-2</v>
      </c>
      <c r="I223" s="9">
        <v>5.2083333332999995E-4</v>
      </c>
      <c r="J223" s="9">
        <v>7.9789325023000001E-5</v>
      </c>
      <c r="M223" s="9">
        <v>7.0895700000000006E-2</v>
      </c>
      <c r="N223" s="9">
        <v>1.0106114199E-3</v>
      </c>
      <c r="O223" s="9">
        <v>0</v>
      </c>
    </row>
    <row r="224" spans="2:20" x14ac:dyDescent="0.25">
      <c r="B224" s="9">
        <v>6.6151100000000004E-2</v>
      </c>
      <c r="C224" s="9">
        <v>1.191043354E-3</v>
      </c>
      <c r="D224" s="9">
        <v>3.3338015879999999E-4</v>
      </c>
      <c r="H224" s="9">
        <v>7.0895700000000006E-2</v>
      </c>
      <c r="I224" s="9">
        <v>1.0416666667E-3</v>
      </c>
      <c r="J224" s="9">
        <v>1.5811346518E-4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6" sqref="H6"/>
    </sheetView>
  </sheetViews>
  <sheetFormatPr defaultRowHeight="15" x14ac:dyDescent="0.25"/>
  <sheetData>
    <row r="1" spans="1:8" x14ac:dyDescent="0.25">
      <c r="B1" t="s">
        <v>84</v>
      </c>
      <c r="C1" t="s">
        <v>85</v>
      </c>
      <c r="E1" t="s">
        <v>36</v>
      </c>
    </row>
    <row r="2" spans="1:8" x14ac:dyDescent="0.25">
      <c r="A2" t="s">
        <v>83</v>
      </c>
      <c r="E2">
        <f>(7170)/(256*256)</f>
        <v>0.109405517578125</v>
      </c>
    </row>
    <row r="3" spans="1:8" x14ac:dyDescent="0.25">
      <c r="A3" t="s">
        <v>35</v>
      </c>
    </row>
    <row r="4" spans="1:8" x14ac:dyDescent="0.25">
      <c r="A4" t="s">
        <v>87</v>
      </c>
      <c r="B4">
        <v>243</v>
      </c>
      <c r="C4">
        <v>255</v>
      </c>
      <c r="D4">
        <v>195920</v>
      </c>
      <c r="E4">
        <f>D4/(256^3)</f>
        <v>1.1677742004394531E-2</v>
      </c>
    </row>
    <row r="5" spans="1:8" x14ac:dyDescent="0.25">
      <c r="A5" t="s">
        <v>86</v>
      </c>
      <c r="B5">
        <f>(B4+C4)/2</f>
        <v>249</v>
      </c>
      <c r="C5">
        <f>B5+1</f>
        <v>250</v>
      </c>
      <c r="D5">
        <v>1654789</v>
      </c>
      <c r="E5" s="3">
        <f>D5/(256^3)</f>
        <v>9.8633110523223877E-2</v>
      </c>
      <c r="G5">
        <f>E5-E2</f>
        <v>-1.0772407054901123E-2</v>
      </c>
      <c r="H5">
        <f>G5/E2</f>
        <v>-9.8463105822873084E-2</v>
      </c>
    </row>
    <row r="6" spans="1:8" x14ac:dyDescent="0.25">
      <c r="D6" s="3">
        <v>1986310</v>
      </c>
      <c r="E6" s="3">
        <f>D6/(256^3)</f>
        <v>0.11839330196380615</v>
      </c>
      <c r="G6">
        <f>E6-E2</f>
        <v>8.9877843856811523E-3</v>
      </c>
      <c r="H6">
        <f>G6/E2</f>
        <v>8.2151107043235708E-2</v>
      </c>
    </row>
    <row r="8" spans="1:8" x14ac:dyDescent="0.25">
      <c r="A8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1" sqref="H11"/>
    </sheetView>
  </sheetViews>
  <sheetFormatPr defaultRowHeight="15" x14ac:dyDescent="0.25"/>
  <cols>
    <col min="4" max="4" width="40.42578125" customWidth="1"/>
  </cols>
  <sheetData>
    <row r="1" spans="1:5" x14ac:dyDescent="0.25">
      <c r="E1" t="s">
        <v>36</v>
      </c>
    </row>
    <row r="2" spans="1:5" x14ac:dyDescent="0.25">
      <c r="A2" t="s">
        <v>34</v>
      </c>
      <c r="E2">
        <f>71838/480000</f>
        <v>0.1496625</v>
      </c>
    </row>
    <row r="3" spans="1:5" x14ac:dyDescent="0.25">
      <c r="A3" t="s">
        <v>35</v>
      </c>
      <c r="E3">
        <f>22402/125000</f>
        <v>0.17921599999999999</v>
      </c>
    </row>
    <row r="4" spans="1:5" x14ac:dyDescent="0.25">
      <c r="A4" t="s">
        <v>81</v>
      </c>
      <c r="E4">
        <f>25927/125000</f>
        <v>0.20741599999999999</v>
      </c>
    </row>
    <row r="5" spans="1:5" x14ac:dyDescent="0.25">
      <c r="A5" t="s">
        <v>80</v>
      </c>
      <c r="E5">
        <f>1155111/8000000</f>
        <v>0.144388875</v>
      </c>
    </row>
    <row r="6" spans="1:5" x14ac:dyDescent="0.25">
      <c r="A6" t="s">
        <v>79</v>
      </c>
      <c r="E6">
        <f>1318542/8000000</f>
        <v>0.16481775000000001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workbookViewId="0">
      <selection activeCell="S16" sqref="S16"/>
    </sheetView>
  </sheetViews>
  <sheetFormatPr defaultRowHeight="15" x14ac:dyDescent="0.25"/>
  <cols>
    <col min="1" max="1" width="15.28515625" customWidth="1"/>
  </cols>
  <sheetData>
    <row r="1" spans="1:33" x14ac:dyDescent="0.25">
      <c r="B1" t="s">
        <v>84</v>
      </c>
      <c r="C1" t="s">
        <v>85</v>
      </c>
      <c r="E1" t="s">
        <v>36</v>
      </c>
      <c r="T1" t="s">
        <v>93</v>
      </c>
      <c r="Y1" t="s">
        <v>93</v>
      </c>
      <c r="AD1" t="s">
        <v>93</v>
      </c>
    </row>
    <row r="2" spans="1:33" x14ac:dyDescent="0.25">
      <c r="A2" t="s">
        <v>83</v>
      </c>
      <c r="E2">
        <f>(17667+24366+27603)/(256*256*3)</f>
        <v>0.35418701171875</v>
      </c>
      <c r="T2" t="s">
        <v>101</v>
      </c>
      <c r="Y2" t="s">
        <v>101</v>
      </c>
      <c r="AD2" t="s">
        <v>101</v>
      </c>
    </row>
    <row r="3" spans="1:33" x14ac:dyDescent="0.25">
      <c r="A3" t="s">
        <v>35</v>
      </c>
      <c r="T3" t="s">
        <v>102</v>
      </c>
      <c r="U3" t="s">
        <v>103</v>
      </c>
      <c r="V3" t="s">
        <v>104</v>
      </c>
      <c r="W3" t="s">
        <v>105</v>
      </c>
      <c r="Y3" t="s">
        <v>102</v>
      </c>
      <c r="Z3" t="s">
        <v>103</v>
      </c>
      <c r="AA3" t="s">
        <v>104</v>
      </c>
      <c r="AB3" t="s">
        <v>105</v>
      </c>
      <c r="AD3" t="s">
        <v>102</v>
      </c>
      <c r="AE3" t="s">
        <v>103</v>
      </c>
      <c r="AF3" t="s">
        <v>104</v>
      </c>
      <c r="AG3" t="s">
        <v>105</v>
      </c>
    </row>
    <row r="4" spans="1:33" x14ac:dyDescent="0.25">
      <c r="A4" t="s">
        <v>87</v>
      </c>
      <c r="B4">
        <v>213</v>
      </c>
      <c r="C4">
        <v>225</v>
      </c>
      <c r="D4">
        <v>5545871</v>
      </c>
      <c r="E4">
        <f>D4/(256^3)</f>
        <v>0.33055967092514038</v>
      </c>
      <c r="T4" t="s">
        <v>93</v>
      </c>
      <c r="Y4" t="s">
        <v>93</v>
      </c>
      <c r="AD4" t="s">
        <v>93</v>
      </c>
    </row>
    <row r="5" spans="1:33" x14ac:dyDescent="0.25">
      <c r="A5" t="s">
        <v>86</v>
      </c>
      <c r="B5">
        <f>(B4+C4)/2</f>
        <v>219</v>
      </c>
      <c r="C5">
        <f>B5+1</f>
        <v>220</v>
      </c>
      <c r="D5">
        <v>5776342</v>
      </c>
      <c r="E5" s="3">
        <f>D5/(256^3)</f>
        <v>0.34429681301116943</v>
      </c>
      <c r="G5">
        <f>E5-E2</f>
        <v>-9.8901987075805664E-3</v>
      </c>
      <c r="H5">
        <f>G5/E2</f>
        <v>-2.7923662868343961E-2</v>
      </c>
      <c r="S5" t="s">
        <v>206</v>
      </c>
      <c r="X5" t="s">
        <v>207</v>
      </c>
      <c r="AC5" t="s">
        <v>208</v>
      </c>
    </row>
    <row r="6" spans="1:33" x14ac:dyDescent="0.25">
      <c r="T6">
        <v>2.5</v>
      </c>
      <c r="U6">
        <v>5</v>
      </c>
      <c r="V6">
        <v>0.39018130000000001</v>
      </c>
      <c r="W6">
        <v>0.39018130000000001</v>
      </c>
      <c r="Y6">
        <v>2.5</v>
      </c>
      <c r="Z6">
        <v>5</v>
      </c>
      <c r="AA6">
        <v>0.2343827</v>
      </c>
      <c r="AB6" s="3">
        <f>1/3*(AA6+V6+AF6)</f>
        <v>0.29351636666666669</v>
      </c>
      <c r="AD6">
        <v>2.5</v>
      </c>
      <c r="AE6">
        <v>5</v>
      </c>
      <c r="AF6">
        <v>0.25598510000000002</v>
      </c>
      <c r="AG6">
        <v>0.25598510000000002</v>
      </c>
    </row>
    <row r="7" spans="1:33" x14ac:dyDescent="0.25">
      <c r="T7">
        <v>7.5</v>
      </c>
      <c r="U7">
        <v>15</v>
      </c>
      <c r="V7">
        <v>0.16307240000000001</v>
      </c>
      <c r="W7">
        <v>0.16307240000000001</v>
      </c>
      <c r="Y7">
        <v>7.5</v>
      </c>
      <c r="Z7">
        <v>15</v>
      </c>
      <c r="AA7">
        <v>0.10036349999999999</v>
      </c>
      <c r="AB7" s="3">
        <f t="shared" ref="AB7:AB12" si="0">1/3*(AA7+V7+AF7)</f>
        <v>0.15434819999999999</v>
      </c>
      <c r="AD7">
        <v>7.5</v>
      </c>
      <c r="AE7">
        <v>15</v>
      </c>
      <c r="AF7">
        <v>0.1996087</v>
      </c>
      <c r="AG7">
        <v>0.1996087</v>
      </c>
    </row>
    <row r="8" spans="1:33" x14ac:dyDescent="0.25">
      <c r="A8" t="s">
        <v>91</v>
      </c>
      <c r="T8">
        <v>12.5</v>
      </c>
      <c r="U8">
        <v>25</v>
      </c>
      <c r="V8">
        <v>6.211204E-2</v>
      </c>
      <c r="W8">
        <v>6.211204E-2</v>
      </c>
      <c r="Y8">
        <v>12.5</v>
      </c>
      <c r="Z8">
        <v>25</v>
      </c>
      <c r="AA8">
        <v>5.2772039999999999E-2</v>
      </c>
      <c r="AB8" s="3">
        <f t="shared" si="0"/>
        <v>6.3010373333333328E-2</v>
      </c>
      <c r="AD8">
        <v>12.5</v>
      </c>
      <c r="AE8">
        <v>25</v>
      </c>
      <c r="AF8">
        <v>7.4147039999999997E-2</v>
      </c>
      <c r="AG8">
        <v>7.4147030000000003E-2</v>
      </c>
    </row>
    <row r="9" spans="1:33" x14ac:dyDescent="0.25">
      <c r="T9">
        <v>17.5</v>
      </c>
      <c r="U9">
        <v>35</v>
      </c>
      <c r="V9">
        <v>0.1212053</v>
      </c>
      <c r="W9">
        <v>0.1212053</v>
      </c>
      <c r="Y9">
        <v>17.5</v>
      </c>
      <c r="Z9">
        <v>35</v>
      </c>
      <c r="AA9">
        <v>2.2340570000000001E-2</v>
      </c>
      <c r="AB9" s="3">
        <f t="shared" si="0"/>
        <v>5.7894496666666663E-2</v>
      </c>
      <c r="AD9">
        <v>17.5</v>
      </c>
      <c r="AE9">
        <v>35</v>
      </c>
      <c r="AF9">
        <v>3.013762E-2</v>
      </c>
      <c r="AG9">
        <v>3.013762E-2</v>
      </c>
    </row>
    <row r="10" spans="1:33" x14ac:dyDescent="0.25">
      <c r="A10" t="s">
        <v>199</v>
      </c>
      <c r="T10">
        <v>22.5</v>
      </c>
      <c r="U10">
        <v>45</v>
      </c>
      <c r="V10">
        <v>0.13909170000000001</v>
      </c>
      <c r="W10">
        <v>0.13909170000000001</v>
      </c>
      <c r="Y10">
        <v>22.5</v>
      </c>
      <c r="Z10">
        <v>45</v>
      </c>
      <c r="AA10">
        <v>4.3449380000000003E-2</v>
      </c>
      <c r="AB10" s="3">
        <f t="shared" si="0"/>
        <v>0.10582772666666668</v>
      </c>
      <c r="AD10">
        <v>27.5</v>
      </c>
      <c r="AE10">
        <v>55</v>
      </c>
      <c r="AF10">
        <v>0.13494210000000001</v>
      </c>
      <c r="AG10">
        <v>0.13494210000000001</v>
      </c>
    </row>
    <row r="11" spans="1:33" x14ac:dyDescent="0.25">
      <c r="B11" t="s">
        <v>93</v>
      </c>
      <c r="G11" t="s">
        <v>93</v>
      </c>
      <c r="L11" t="s">
        <v>93</v>
      </c>
      <c r="T11">
        <v>27.5</v>
      </c>
      <c r="U11">
        <v>55</v>
      </c>
      <c r="V11">
        <v>0.1243373</v>
      </c>
      <c r="W11">
        <v>0.1243373</v>
      </c>
      <c r="Y11">
        <v>42.5</v>
      </c>
      <c r="Z11">
        <v>85</v>
      </c>
      <c r="AA11">
        <v>0.15673419999999999</v>
      </c>
      <c r="AB11" s="3">
        <f t="shared" si="0"/>
        <v>0.19541693333333332</v>
      </c>
      <c r="AD11">
        <v>47.5</v>
      </c>
      <c r="AE11">
        <v>95</v>
      </c>
      <c r="AF11">
        <v>0.30517929999999999</v>
      </c>
      <c r="AG11">
        <v>0.30517929999999999</v>
      </c>
    </row>
    <row r="12" spans="1:33" x14ac:dyDescent="0.25">
      <c r="B12" t="s">
        <v>101</v>
      </c>
      <c r="G12" t="s">
        <v>101</v>
      </c>
      <c r="L12" t="s">
        <v>101</v>
      </c>
      <c r="Y12">
        <v>47.5</v>
      </c>
      <c r="Z12">
        <v>95</v>
      </c>
      <c r="AA12">
        <v>0.38995760000000002</v>
      </c>
      <c r="AB12" s="3">
        <f t="shared" si="0"/>
        <v>0.12998586666666667</v>
      </c>
    </row>
    <row r="13" spans="1:33" x14ac:dyDescent="0.25">
      <c r="B13" t="s">
        <v>102</v>
      </c>
      <c r="C13" t="s">
        <v>103</v>
      </c>
      <c r="D13" t="s">
        <v>104</v>
      </c>
      <c r="E13" t="s">
        <v>105</v>
      </c>
      <c r="G13" t="s">
        <v>102</v>
      </c>
      <c r="H13" t="s">
        <v>103</v>
      </c>
      <c r="I13" t="s">
        <v>104</v>
      </c>
      <c r="J13" t="s">
        <v>105</v>
      </c>
      <c r="L13" t="s">
        <v>102</v>
      </c>
      <c r="M13" t="s">
        <v>103</v>
      </c>
      <c r="N13" t="s">
        <v>104</v>
      </c>
      <c r="O13" t="s">
        <v>105</v>
      </c>
    </row>
    <row r="14" spans="1:33" x14ac:dyDescent="0.25">
      <c r="B14" t="s">
        <v>93</v>
      </c>
      <c r="G14" t="s">
        <v>93</v>
      </c>
      <c r="L14" t="s">
        <v>93</v>
      </c>
    </row>
    <row r="15" spans="1:33" x14ac:dyDescent="0.25">
      <c r="A15" t="s">
        <v>200</v>
      </c>
      <c r="F15" t="s">
        <v>201</v>
      </c>
      <c r="K15" t="s">
        <v>202</v>
      </c>
    </row>
    <row r="16" spans="1:33" x14ac:dyDescent="0.25">
      <c r="B16">
        <v>0.75</v>
      </c>
      <c r="C16">
        <v>1.5</v>
      </c>
      <c r="D16">
        <v>6.2942209999999998E-2</v>
      </c>
      <c r="E16">
        <f>1/3*(D16+I16+N16)</f>
        <v>3.9888166666666669E-2</v>
      </c>
      <c r="G16">
        <v>0.75</v>
      </c>
      <c r="H16">
        <v>1.5</v>
      </c>
      <c r="I16">
        <v>2.7980049999999999E-2</v>
      </c>
      <c r="J16">
        <v>2.7980049999999999E-2</v>
      </c>
      <c r="L16">
        <v>0.75</v>
      </c>
      <c r="M16">
        <v>1.5</v>
      </c>
      <c r="N16">
        <v>2.8742239999999999E-2</v>
      </c>
      <c r="O16">
        <v>2.8742239999999999E-2</v>
      </c>
      <c r="Q16">
        <v>1.5</v>
      </c>
      <c r="R16">
        <f>1/3*(D16+I16+N16)</f>
        <v>3.9888166666666669E-2</v>
      </c>
    </row>
    <row r="17" spans="1:18" x14ac:dyDescent="0.25">
      <c r="B17">
        <v>2.25</v>
      </c>
      <c r="C17">
        <v>4.5</v>
      </c>
      <c r="D17">
        <v>0.17214769999999999</v>
      </c>
      <c r="E17">
        <f t="shared" ref="E17:E23" si="1">1/3*(D17+I17+N17)</f>
        <v>0.13810029999999998</v>
      </c>
      <c r="G17">
        <v>2.25</v>
      </c>
      <c r="H17">
        <v>4.5</v>
      </c>
      <c r="I17">
        <v>0.115857</v>
      </c>
      <c r="J17">
        <v>0.115857</v>
      </c>
      <c r="L17">
        <v>2.25</v>
      </c>
      <c r="M17">
        <v>4.5</v>
      </c>
      <c r="N17">
        <v>0.1262962</v>
      </c>
      <c r="O17">
        <v>0.1262962</v>
      </c>
      <c r="Q17">
        <v>4.5</v>
      </c>
      <c r="R17">
        <f t="shared" ref="R17:R23" si="2">1/3*(D17+I17+N17)</f>
        <v>0.13810029999999998</v>
      </c>
    </row>
    <row r="18" spans="1:18" x14ac:dyDescent="0.25">
      <c r="B18">
        <v>3.75</v>
      </c>
      <c r="C18">
        <v>7.5</v>
      </c>
      <c r="D18">
        <v>0.1199223</v>
      </c>
      <c r="E18">
        <f t="shared" si="1"/>
        <v>9.226612666666667E-2</v>
      </c>
      <c r="G18">
        <v>3.75</v>
      </c>
      <c r="H18">
        <v>7.5</v>
      </c>
      <c r="I18">
        <v>7.4520890000000006E-2</v>
      </c>
      <c r="J18">
        <v>7.4520879999999998E-2</v>
      </c>
      <c r="L18">
        <v>3.75</v>
      </c>
      <c r="M18">
        <v>7.5</v>
      </c>
      <c r="N18">
        <v>8.2355189999999995E-2</v>
      </c>
      <c r="O18">
        <v>8.2355189999999995E-2</v>
      </c>
      <c r="Q18">
        <v>7.5</v>
      </c>
      <c r="R18">
        <f t="shared" si="2"/>
        <v>9.226612666666667E-2</v>
      </c>
    </row>
    <row r="19" spans="1:18" x14ac:dyDescent="0.25">
      <c r="B19">
        <v>5.25</v>
      </c>
      <c r="C19">
        <v>10.5</v>
      </c>
      <c r="D19">
        <v>7.3489180000000001E-2</v>
      </c>
      <c r="E19">
        <f t="shared" si="1"/>
        <v>5.6629650000000004E-2</v>
      </c>
      <c r="G19">
        <v>5.25</v>
      </c>
      <c r="H19">
        <v>10.5</v>
      </c>
      <c r="I19">
        <v>4.2773129999999999E-2</v>
      </c>
      <c r="J19">
        <v>4.2773129999999999E-2</v>
      </c>
      <c r="L19">
        <v>5.25</v>
      </c>
      <c r="M19">
        <v>10.5</v>
      </c>
      <c r="N19">
        <v>5.3626640000000003E-2</v>
      </c>
      <c r="O19">
        <v>5.3626640000000003E-2</v>
      </c>
      <c r="Q19">
        <v>10.5</v>
      </c>
      <c r="R19">
        <f t="shared" si="2"/>
        <v>5.6629650000000004E-2</v>
      </c>
    </row>
    <row r="20" spans="1:18" x14ac:dyDescent="0.25">
      <c r="B20">
        <v>6.75</v>
      </c>
      <c r="C20">
        <v>13.5</v>
      </c>
      <c r="D20">
        <v>4.4999150000000002E-2</v>
      </c>
      <c r="E20">
        <f t="shared" si="1"/>
        <v>4.665391E-2</v>
      </c>
      <c r="G20">
        <v>6.75</v>
      </c>
      <c r="H20">
        <v>13.5</v>
      </c>
      <c r="I20">
        <v>1.651994E-2</v>
      </c>
      <c r="J20">
        <v>1.651994E-2</v>
      </c>
      <c r="L20">
        <v>6.75</v>
      </c>
      <c r="M20">
        <v>13.5</v>
      </c>
      <c r="N20">
        <v>7.8442639999999994E-2</v>
      </c>
      <c r="O20">
        <v>7.8442639999999994E-2</v>
      </c>
      <c r="Q20">
        <v>13.5</v>
      </c>
      <c r="R20">
        <f t="shared" si="2"/>
        <v>4.665391E-2</v>
      </c>
    </row>
    <row r="21" spans="1:18" x14ac:dyDescent="0.25">
      <c r="B21">
        <v>8.25</v>
      </c>
      <c r="C21">
        <v>16.5</v>
      </c>
      <c r="D21">
        <v>4.792362E-2</v>
      </c>
      <c r="E21">
        <f t="shared" si="1"/>
        <v>4.619093333333333E-2</v>
      </c>
      <c r="G21">
        <v>8.25</v>
      </c>
      <c r="H21">
        <v>16.5</v>
      </c>
      <c r="I21">
        <v>3.8896739999999999E-2</v>
      </c>
      <c r="J21">
        <v>3.8896739999999999E-2</v>
      </c>
      <c r="L21">
        <v>8.25</v>
      </c>
      <c r="M21">
        <v>16.5</v>
      </c>
      <c r="N21">
        <v>5.1752439999999997E-2</v>
      </c>
      <c r="O21">
        <v>5.1752439999999997E-2</v>
      </c>
      <c r="Q21">
        <v>16.5</v>
      </c>
      <c r="R21">
        <f t="shared" si="2"/>
        <v>4.619093333333333E-2</v>
      </c>
    </row>
    <row r="22" spans="1:18" x14ac:dyDescent="0.25">
      <c r="B22">
        <v>9.75</v>
      </c>
      <c r="C22">
        <v>19.5</v>
      </c>
      <c r="D22">
        <v>4.2923719999999999E-2</v>
      </c>
      <c r="E22">
        <f t="shared" si="1"/>
        <v>3.1833576666666669E-2</v>
      </c>
      <c r="G22">
        <v>9.75</v>
      </c>
      <c r="H22">
        <v>19.5</v>
      </c>
      <c r="I22">
        <v>1.8198499999999999E-2</v>
      </c>
      <c r="J22">
        <v>1.8198499999999999E-2</v>
      </c>
      <c r="L22">
        <v>9.75</v>
      </c>
      <c r="M22">
        <v>19.5</v>
      </c>
      <c r="N22">
        <v>3.4378510000000001E-2</v>
      </c>
      <c r="O22">
        <v>3.4378510000000001E-2</v>
      </c>
      <c r="Q22">
        <v>19.5</v>
      </c>
      <c r="R22">
        <f t="shared" si="2"/>
        <v>3.1833576666666669E-2</v>
      </c>
    </row>
    <row r="23" spans="1:18" x14ac:dyDescent="0.25">
      <c r="B23">
        <v>11.25</v>
      </c>
      <c r="C23">
        <v>22.5</v>
      </c>
      <c r="D23">
        <v>6.0376220000000003E-3</v>
      </c>
      <c r="E23">
        <f t="shared" si="1"/>
        <v>1.887602733333333E-2</v>
      </c>
      <c r="G23">
        <v>11.25</v>
      </c>
      <c r="H23">
        <v>22.5</v>
      </c>
      <c r="I23">
        <v>1.5131210000000001E-2</v>
      </c>
      <c r="J23">
        <v>1.5131210000000001E-2</v>
      </c>
      <c r="L23">
        <v>11.25</v>
      </c>
      <c r="M23">
        <v>22.5</v>
      </c>
      <c r="N23">
        <v>3.5459249999999998E-2</v>
      </c>
      <c r="O23">
        <v>3.5459249999999998E-2</v>
      </c>
      <c r="Q23">
        <v>22.5</v>
      </c>
      <c r="R23">
        <f t="shared" si="2"/>
        <v>1.887602733333333E-2</v>
      </c>
    </row>
    <row r="24" spans="1:18" x14ac:dyDescent="0.25">
      <c r="B24">
        <v>14.25</v>
      </c>
      <c r="C24">
        <v>28.5</v>
      </c>
      <c r="D24">
        <v>4.4980279999999997E-2</v>
      </c>
      <c r="G24">
        <v>14.25</v>
      </c>
      <c r="H24">
        <v>28.5</v>
      </c>
      <c r="I24">
        <v>3.7640840000000002E-2</v>
      </c>
      <c r="J24">
        <v>3.7640840000000002E-2</v>
      </c>
      <c r="L24">
        <v>12.75</v>
      </c>
      <c r="M24">
        <v>25.5</v>
      </c>
      <c r="N24">
        <v>2.136857E-2</v>
      </c>
      <c r="O24">
        <v>2.136857E-2</v>
      </c>
      <c r="Q24">
        <v>25.5</v>
      </c>
      <c r="R24">
        <f>1/3*(N24)</f>
        <v>7.1228566666666666E-3</v>
      </c>
    </row>
    <row r="25" spans="1:18" x14ac:dyDescent="0.25">
      <c r="B25">
        <v>17.25</v>
      </c>
      <c r="C25">
        <v>34.5</v>
      </c>
      <c r="D25">
        <v>3.0980549999999999E-2</v>
      </c>
      <c r="G25">
        <v>17.25</v>
      </c>
      <c r="H25">
        <v>34.5</v>
      </c>
      <c r="I25">
        <v>2.2340570000000001E-2</v>
      </c>
      <c r="J25">
        <v>2.2340570000000001E-2</v>
      </c>
      <c r="L25">
        <v>14.25</v>
      </c>
      <c r="M25">
        <v>28.5</v>
      </c>
      <c r="N25">
        <v>1.731922E-2</v>
      </c>
      <c r="O25">
        <v>1.731922E-2</v>
      </c>
      <c r="Q25">
        <v>28.5</v>
      </c>
      <c r="R25">
        <f>1/3*(N25+I24+D24)</f>
        <v>3.3313446666666663E-2</v>
      </c>
    </row>
    <row r="26" spans="1:18" x14ac:dyDescent="0.25">
      <c r="B26">
        <v>18.75</v>
      </c>
      <c r="C26">
        <v>37.5</v>
      </c>
      <c r="D26">
        <v>9.022471E-2</v>
      </c>
      <c r="G26">
        <v>21.75</v>
      </c>
      <c r="H26">
        <v>43.5</v>
      </c>
      <c r="I26">
        <v>4.3449380000000003E-2</v>
      </c>
      <c r="J26">
        <v>4.3449380000000003E-2</v>
      </c>
      <c r="L26">
        <v>15.75</v>
      </c>
      <c r="M26">
        <v>31.5</v>
      </c>
      <c r="N26">
        <v>3.013762E-2</v>
      </c>
      <c r="O26">
        <v>3.013762E-2</v>
      </c>
      <c r="Q26">
        <v>31.5</v>
      </c>
      <c r="R26">
        <f>1/3*(N26)</f>
        <v>1.0045873333333333E-2</v>
      </c>
    </row>
    <row r="27" spans="1:18" x14ac:dyDescent="0.25">
      <c r="B27">
        <v>21.75</v>
      </c>
      <c r="C27">
        <v>43.5</v>
      </c>
      <c r="D27">
        <v>0.13909170000000001</v>
      </c>
      <c r="G27">
        <v>42.75</v>
      </c>
      <c r="H27">
        <v>85.5</v>
      </c>
      <c r="I27">
        <v>0.15673419999999999</v>
      </c>
      <c r="J27">
        <v>0.15673419999999999</v>
      </c>
      <c r="L27">
        <v>26.25</v>
      </c>
      <c r="M27">
        <v>52.5</v>
      </c>
      <c r="N27">
        <v>6.205368E-2</v>
      </c>
      <c r="O27">
        <v>6.205368E-2</v>
      </c>
      <c r="Q27">
        <v>34.5</v>
      </c>
      <c r="R27">
        <f>1/3*(I25+D25)</f>
        <v>1.7773706666666667E-2</v>
      </c>
    </row>
    <row r="28" spans="1:18" x14ac:dyDescent="0.25">
      <c r="B28">
        <v>26.25</v>
      </c>
      <c r="C28">
        <v>52.5</v>
      </c>
      <c r="D28">
        <v>0.1243373</v>
      </c>
      <c r="G28">
        <v>57.75</v>
      </c>
      <c r="H28">
        <v>115.5</v>
      </c>
      <c r="I28">
        <v>0.38995760000000002</v>
      </c>
      <c r="J28">
        <v>0.38995760000000002</v>
      </c>
      <c r="L28">
        <v>29.25</v>
      </c>
      <c r="M28">
        <v>58.5</v>
      </c>
      <c r="N28">
        <v>7.2888449999999994E-2</v>
      </c>
      <c r="O28">
        <v>7.2888449999999994E-2</v>
      </c>
      <c r="Q28">
        <v>37.5</v>
      </c>
      <c r="R28">
        <f>1/3*(D26)</f>
        <v>3.0074903333333333E-2</v>
      </c>
    </row>
    <row r="29" spans="1:18" x14ac:dyDescent="0.25">
      <c r="D29">
        <f>SUM(D16:D28)</f>
        <v>1.0000000420000001</v>
      </c>
      <c r="I29">
        <f>SUM(I16:I28)</f>
        <v>1.0000000500000001</v>
      </c>
      <c r="L29">
        <v>47.25</v>
      </c>
      <c r="M29">
        <v>94.5</v>
      </c>
      <c r="N29">
        <v>0.30517929999999999</v>
      </c>
      <c r="O29">
        <v>0.30517929999999999</v>
      </c>
      <c r="Q29">
        <v>43.5</v>
      </c>
      <c r="R29">
        <f>1/3*(I26+D27)</f>
        <v>6.0847026666666672E-2</v>
      </c>
    </row>
    <row r="30" spans="1:18" x14ac:dyDescent="0.25">
      <c r="N30">
        <f>SUM(N16:N29)</f>
        <v>0.99999994999999986</v>
      </c>
      <c r="Q30">
        <v>52.5</v>
      </c>
      <c r="R30">
        <f>1/3*(N27+D28)</f>
        <v>6.2130326666666659E-2</v>
      </c>
    </row>
    <row r="31" spans="1:18" x14ac:dyDescent="0.25">
      <c r="A31" t="s">
        <v>203</v>
      </c>
      <c r="Q31">
        <v>58.5</v>
      </c>
      <c r="R31">
        <f>1/3*(N28)</f>
        <v>2.4296149999999996E-2</v>
      </c>
    </row>
    <row r="32" spans="1:18" x14ac:dyDescent="0.25">
      <c r="B32" t="s">
        <v>93</v>
      </c>
      <c r="H32" t="s">
        <v>93</v>
      </c>
      <c r="Q32">
        <v>85.5</v>
      </c>
      <c r="R32">
        <f>1/3*(I27)</f>
        <v>5.2244733333333328E-2</v>
      </c>
    </row>
    <row r="33" spans="1:18" x14ac:dyDescent="0.25">
      <c r="B33" t="s">
        <v>101</v>
      </c>
      <c r="H33" t="s">
        <v>101</v>
      </c>
      <c r="Q33">
        <v>94.5</v>
      </c>
      <c r="R33">
        <f>1/3*(N29)</f>
        <v>0.10172643333333332</v>
      </c>
    </row>
    <row r="34" spans="1:18" x14ac:dyDescent="0.25">
      <c r="B34" t="s">
        <v>102</v>
      </c>
      <c r="C34" t="s">
        <v>103</v>
      </c>
      <c r="D34" t="s">
        <v>104</v>
      </c>
      <c r="E34" t="s">
        <v>105</v>
      </c>
      <c r="H34" t="s">
        <v>102</v>
      </c>
      <c r="I34" t="s">
        <v>103</v>
      </c>
      <c r="J34" t="s">
        <v>104</v>
      </c>
      <c r="K34" t="s">
        <v>105</v>
      </c>
      <c r="Q34">
        <v>115.5</v>
      </c>
      <c r="R34">
        <f>1/3*(I28)</f>
        <v>0.12998586666666667</v>
      </c>
    </row>
    <row r="35" spans="1:18" x14ac:dyDescent="0.25">
      <c r="B35" t="s">
        <v>93</v>
      </c>
      <c r="H35" t="s">
        <v>93</v>
      </c>
      <c r="R35">
        <f>SUM(R16:R34)</f>
        <v>1.0000000139999998</v>
      </c>
    </row>
    <row r="36" spans="1:18" x14ac:dyDescent="0.25">
      <c r="A36" t="s">
        <v>204</v>
      </c>
      <c r="G36" t="s">
        <v>205</v>
      </c>
    </row>
    <row r="37" spans="1:18" x14ac:dyDescent="0.25">
      <c r="B37">
        <v>0.75</v>
      </c>
      <c r="C37">
        <v>1.5</v>
      </c>
      <c r="D37">
        <v>2.1129289999999999E-3</v>
      </c>
      <c r="E37">
        <v>2.1129289999999999E-3</v>
      </c>
      <c r="H37">
        <v>2.5</v>
      </c>
      <c r="I37">
        <v>5</v>
      </c>
      <c r="J37">
        <v>3.5395929999999999E-2</v>
      </c>
      <c r="K37">
        <v>3.5395929999999999E-2</v>
      </c>
    </row>
    <row r="38" spans="1:18" x14ac:dyDescent="0.25">
      <c r="B38">
        <v>2.25</v>
      </c>
      <c r="C38">
        <v>4.5</v>
      </c>
      <c r="D38">
        <v>1.5286660000000001E-2</v>
      </c>
      <c r="E38">
        <v>1.5286660000000001E-2</v>
      </c>
      <c r="H38">
        <v>7.5</v>
      </c>
      <c r="I38">
        <v>15</v>
      </c>
      <c r="J38">
        <v>6.3100660000000003E-2</v>
      </c>
      <c r="K38">
        <v>6.3100660000000003E-2</v>
      </c>
    </row>
    <row r="39" spans="1:18" x14ac:dyDescent="0.25">
      <c r="B39">
        <v>3.75</v>
      </c>
      <c r="C39">
        <v>7.5</v>
      </c>
      <c r="D39">
        <v>1.3845440000000001E-2</v>
      </c>
      <c r="E39">
        <v>1.3845440000000001E-2</v>
      </c>
      <c r="H39">
        <v>12.5</v>
      </c>
      <c r="I39">
        <v>25</v>
      </c>
      <c r="J39">
        <v>8.3095840000000004E-2</v>
      </c>
      <c r="K39">
        <v>8.3095840000000004E-2</v>
      </c>
    </row>
    <row r="40" spans="1:18" x14ac:dyDescent="0.25">
      <c r="B40">
        <v>5.25</v>
      </c>
      <c r="C40">
        <v>10.5</v>
      </c>
      <c r="D40">
        <v>1.3661410000000001E-2</v>
      </c>
      <c r="E40">
        <v>1.3661410000000001E-2</v>
      </c>
      <c r="H40">
        <v>17.5</v>
      </c>
      <c r="I40">
        <v>35</v>
      </c>
      <c r="J40">
        <v>9.7825060000000005E-2</v>
      </c>
      <c r="K40">
        <v>9.7825060000000005E-2</v>
      </c>
    </row>
    <row r="41" spans="1:18" x14ac:dyDescent="0.25">
      <c r="B41">
        <v>6.75</v>
      </c>
      <c r="C41">
        <v>13.5</v>
      </c>
      <c r="D41">
        <v>1.702998E-2</v>
      </c>
      <c r="E41">
        <v>1.702998E-2</v>
      </c>
      <c r="H41">
        <v>22.5</v>
      </c>
      <c r="I41">
        <v>45</v>
      </c>
      <c r="J41">
        <v>0.11164159999999999</v>
      </c>
      <c r="K41">
        <v>0.11164159999999999</v>
      </c>
    </row>
    <row r="42" spans="1:18" x14ac:dyDescent="0.25">
      <c r="B42">
        <v>8.25</v>
      </c>
      <c r="C42">
        <v>16.5</v>
      </c>
      <c r="D42">
        <v>2.6315620000000001E-2</v>
      </c>
      <c r="E42">
        <v>2.6315620000000001E-2</v>
      </c>
      <c r="H42">
        <v>27.5</v>
      </c>
      <c r="I42">
        <v>55</v>
      </c>
      <c r="J42">
        <v>0.12917480000000001</v>
      </c>
      <c r="K42">
        <v>0.12917480000000001</v>
      </c>
    </row>
    <row r="43" spans="1:18" x14ac:dyDescent="0.25">
      <c r="B43">
        <v>9.75</v>
      </c>
      <c r="C43">
        <v>19.5</v>
      </c>
      <c r="D43">
        <v>1.8487130000000001E-2</v>
      </c>
      <c r="E43">
        <v>1.8487130000000001E-2</v>
      </c>
      <c r="H43">
        <v>32.5</v>
      </c>
      <c r="I43">
        <v>65</v>
      </c>
      <c r="J43">
        <v>0.1227973</v>
      </c>
      <c r="K43">
        <v>0.1227973</v>
      </c>
    </row>
    <row r="44" spans="1:18" x14ac:dyDescent="0.25">
      <c r="B44">
        <v>11.25</v>
      </c>
      <c r="C44">
        <v>22.5</v>
      </c>
      <c r="D44">
        <v>1.633923E-2</v>
      </c>
      <c r="E44">
        <v>1.633923E-2</v>
      </c>
      <c r="H44">
        <v>37.5</v>
      </c>
      <c r="I44">
        <v>75</v>
      </c>
      <c r="J44">
        <v>0.1038211</v>
      </c>
      <c r="K44">
        <v>0.1038211</v>
      </c>
    </row>
    <row r="45" spans="1:18" x14ac:dyDescent="0.25">
      <c r="B45">
        <v>12.75</v>
      </c>
      <c r="C45">
        <v>25.5</v>
      </c>
      <c r="D45">
        <v>3.077328E-2</v>
      </c>
      <c r="E45">
        <v>3.077328E-2</v>
      </c>
      <c r="H45">
        <v>42.5</v>
      </c>
      <c r="I45">
        <v>85</v>
      </c>
      <c r="J45">
        <v>7.6510359999999999E-2</v>
      </c>
      <c r="K45">
        <v>7.6510359999999999E-2</v>
      </c>
    </row>
    <row r="46" spans="1:18" x14ac:dyDescent="0.25">
      <c r="B46">
        <v>14.25</v>
      </c>
      <c r="C46">
        <v>28.5</v>
      </c>
      <c r="D46">
        <v>2.774074E-2</v>
      </c>
      <c r="E46">
        <v>2.774074E-2</v>
      </c>
      <c r="H46">
        <v>47.5</v>
      </c>
      <c r="I46">
        <v>95</v>
      </c>
      <c r="J46">
        <v>0.1766374</v>
      </c>
      <c r="K46">
        <v>0.1766374</v>
      </c>
    </row>
    <row r="47" spans="1:18" x14ac:dyDescent="0.25">
      <c r="B47">
        <v>15.75</v>
      </c>
      <c r="C47">
        <v>31.5</v>
      </c>
      <c r="D47">
        <v>2.0900769999999999E-2</v>
      </c>
      <c r="E47">
        <v>2.0900769999999999E-2</v>
      </c>
    </row>
    <row r="48" spans="1:18" x14ac:dyDescent="0.25">
      <c r="B48">
        <v>17.25</v>
      </c>
      <c r="C48">
        <v>34.5</v>
      </c>
      <c r="D48">
        <v>3.0892389999999999E-2</v>
      </c>
      <c r="E48">
        <v>3.0892389999999999E-2</v>
      </c>
    </row>
    <row r="49" spans="2:5" x14ac:dyDescent="0.25">
      <c r="B49">
        <v>18.75</v>
      </c>
      <c r="C49">
        <v>37.5</v>
      </c>
      <c r="D49">
        <v>2.8670569999999999E-2</v>
      </c>
      <c r="E49">
        <v>2.8670569999999999E-2</v>
      </c>
    </row>
    <row r="50" spans="2:5" x14ac:dyDescent="0.25">
      <c r="B50">
        <v>20.25</v>
      </c>
      <c r="C50">
        <v>40.5</v>
      </c>
      <c r="D50">
        <v>2.655331E-2</v>
      </c>
      <c r="E50">
        <v>2.655331E-2</v>
      </c>
    </row>
    <row r="51" spans="2:5" x14ac:dyDescent="0.25">
      <c r="B51">
        <v>21.75</v>
      </c>
      <c r="C51">
        <v>43.5</v>
      </c>
      <c r="D51">
        <v>1.8014519999999999E-2</v>
      </c>
      <c r="E51">
        <v>1.8014510000000001E-2</v>
      </c>
    </row>
    <row r="52" spans="2:5" x14ac:dyDescent="0.25">
      <c r="B52">
        <v>23.25</v>
      </c>
      <c r="C52">
        <v>46.5</v>
      </c>
      <c r="D52">
        <v>6.9897870000000001E-2</v>
      </c>
      <c r="E52">
        <v>6.9897870000000001E-2</v>
      </c>
    </row>
    <row r="53" spans="2:5" x14ac:dyDescent="0.25">
      <c r="B53">
        <v>24.75</v>
      </c>
      <c r="C53">
        <v>49.5</v>
      </c>
      <c r="D53">
        <v>4.619446E-2</v>
      </c>
      <c r="E53">
        <v>4.619446E-2</v>
      </c>
    </row>
    <row r="54" spans="2:5" x14ac:dyDescent="0.25">
      <c r="B54">
        <v>26.25</v>
      </c>
      <c r="C54">
        <v>52.5</v>
      </c>
      <c r="D54">
        <v>2.064715E-2</v>
      </c>
      <c r="E54">
        <v>2.064715E-2</v>
      </c>
    </row>
    <row r="55" spans="2:5" x14ac:dyDescent="0.25">
      <c r="B55">
        <v>27.75</v>
      </c>
      <c r="C55">
        <v>55.5</v>
      </c>
      <c r="D55">
        <v>5.1133400000000002E-2</v>
      </c>
      <c r="E55">
        <v>5.1133400000000002E-2</v>
      </c>
    </row>
    <row r="56" spans="2:5" x14ac:dyDescent="0.25">
      <c r="B56">
        <v>29.25</v>
      </c>
      <c r="C56">
        <v>58.5</v>
      </c>
      <c r="D56">
        <v>2.5737050000000001E-2</v>
      </c>
      <c r="E56">
        <v>2.5737050000000001E-2</v>
      </c>
    </row>
    <row r="57" spans="2:5" x14ac:dyDescent="0.25">
      <c r="B57">
        <v>30.75</v>
      </c>
      <c r="C57">
        <v>61.5</v>
      </c>
      <c r="D57">
        <v>3.569162E-2</v>
      </c>
      <c r="E57">
        <v>3.569162E-2</v>
      </c>
    </row>
    <row r="58" spans="2:5" x14ac:dyDescent="0.25">
      <c r="B58">
        <v>32.25</v>
      </c>
      <c r="C58">
        <v>64.5</v>
      </c>
      <c r="D58">
        <v>5.0668749999999999E-2</v>
      </c>
      <c r="E58">
        <v>5.0668739999999997E-2</v>
      </c>
    </row>
    <row r="59" spans="2:5" x14ac:dyDescent="0.25">
      <c r="B59">
        <v>33.75</v>
      </c>
      <c r="C59">
        <v>67.5</v>
      </c>
      <c r="D59">
        <v>3.6436900000000001E-2</v>
      </c>
      <c r="E59">
        <v>3.6436900000000001E-2</v>
      </c>
    </row>
    <row r="60" spans="2:5" x14ac:dyDescent="0.25">
      <c r="B60">
        <v>35.25</v>
      </c>
      <c r="C60">
        <v>70.5</v>
      </c>
      <c r="D60">
        <v>4.55669E-2</v>
      </c>
      <c r="E60">
        <v>4.55669E-2</v>
      </c>
    </row>
    <row r="61" spans="2:5" x14ac:dyDescent="0.25">
      <c r="B61">
        <v>36.75</v>
      </c>
      <c r="C61">
        <v>73.5</v>
      </c>
      <c r="D61">
        <v>2.3859559999999998E-2</v>
      </c>
      <c r="E61">
        <v>2.3859559999999998E-2</v>
      </c>
    </row>
    <row r="62" spans="2:5" x14ac:dyDescent="0.25">
      <c r="B62">
        <v>39.75</v>
      </c>
      <c r="C62">
        <v>79.5</v>
      </c>
      <c r="D62">
        <v>3.4394599999999997E-2</v>
      </c>
      <c r="E62">
        <v>3.4394599999999997E-2</v>
      </c>
    </row>
    <row r="63" spans="2:5" x14ac:dyDescent="0.25">
      <c r="B63">
        <v>41.25</v>
      </c>
      <c r="C63">
        <v>82.5</v>
      </c>
      <c r="D63">
        <v>2.5783449999999999E-2</v>
      </c>
      <c r="E63">
        <v>2.5783449999999999E-2</v>
      </c>
    </row>
    <row r="64" spans="2:5" x14ac:dyDescent="0.25">
      <c r="B64">
        <v>44.25</v>
      </c>
      <c r="C64">
        <v>88.5</v>
      </c>
      <c r="D64">
        <v>5.072691E-2</v>
      </c>
      <c r="E64">
        <v>5.072691E-2</v>
      </c>
    </row>
    <row r="65" spans="2:5" x14ac:dyDescent="0.25">
      <c r="B65">
        <v>45.75</v>
      </c>
      <c r="C65">
        <v>91.5</v>
      </c>
      <c r="D65">
        <v>7.9400600000000002E-2</v>
      </c>
      <c r="E65">
        <v>7.9400600000000002E-2</v>
      </c>
    </row>
    <row r="66" spans="2:5" x14ac:dyDescent="0.25">
      <c r="B66">
        <v>47.25</v>
      </c>
      <c r="C66">
        <v>94.5</v>
      </c>
      <c r="D66">
        <v>9.7236799999999998E-2</v>
      </c>
      <c r="E66">
        <v>9.7236799999999998E-2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sqref="A1:E5"/>
    </sheetView>
  </sheetViews>
  <sheetFormatPr defaultRowHeight="15" x14ac:dyDescent="0.25"/>
  <sheetData>
    <row r="1" spans="1:15" x14ac:dyDescent="0.25">
      <c r="B1" t="s">
        <v>84</v>
      </c>
      <c r="C1" t="s">
        <v>85</v>
      </c>
      <c r="E1" t="s">
        <v>36</v>
      </c>
    </row>
    <row r="2" spans="1:15" x14ac:dyDescent="0.25">
      <c r="A2" t="s">
        <v>83</v>
      </c>
      <c r="E2">
        <f>(3186+17664+12875)/(256*256*3)</f>
        <v>0.17153422037760416</v>
      </c>
      <c r="G2">
        <f>3186/(256^2)</f>
        <v>4.8614501953125E-2</v>
      </c>
      <c r="H2">
        <f>17664/(256^2)</f>
        <v>0.26953125</v>
      </c>
      <c r="I2">
        <f>12875/(256^2)</f>
        <v>0.1964569091796875</v>
      </c>
    </row>
    <row r="3" spans="1:15" x14ac:dyDescent="0.25">
      <c r="A3" t="s">
        <v>35</v>
      </c>
    </row>
    <row r="4" spans="1:15" x14ac:dyDescent="0.25">
      <c r="A4" t="s">
        <v>87</v>
      </c>
      <c r="B4">
        <v>237</v>
      </c>
      <c r="C4">
        <v>249</v>
      </c>
      <c r="D4">
        <v>1622480</v>
      </c>
      <c r="E4">
        <f>D4/(256^3)</f>
        <v>9.6707344055175781E-2</v>
      </c>
    </row>
    <row r="5" spans="1:15" x14ac:dyDescent="0.25">
      <c r="A5" t="s">
        <v>86</v>
      </c>
      <c r="B5">
        <f>(B4+C4)/2</f>
        <v>243</v>
      </c>
      <c r="C5">
        <f>B5+1</f>
        <v>244</v>
      </c>
      <c r="D5">
        <v>2801731</v>
      </c>
      <c r="E5" s="3">
        <f>D5/(256^3)</f>
        <v>0.16699618101119995</v>
      </c>
      <c r="G5">
        <f>E5-E2</f>
        <v>-4.5380393664042062E-3</v>
      </c>
      <c r="H5">
        <f>G5/E2</f>
        <v>-2.6455592105263104E-2</v>
      </c>
    </row>
    <row r="7" spans="1:15" x14ac:dyDescent="0.25">
      <c r="E7">
        <f>ABS(E5-E2)/E2</f>
        <v>2.6455592105263104E-2</v>
      </c>
    </row>
    <row r="9" spans="1:15" x14ac:dyDescent="0.25">
      <c r="A9" t="s">
        <v>91</v>
      </c>
    </row>
    <row r="11" spans="1:15" x14ac:dyDescent="0.25">
      <c r="A11" t="s">
        <v>209</v>
      </c>
    </row>
    <row r="12" spans="1:15" x14ac:dyDescent="0.25">
      <c r="B12" t="s">
        <v>93</v>
      </c>
      <c r="G12" t="s">
        <v>93</v>
      </c>
      <c r="L12" t="s">
        <v>93</v>
      </c>
    </row>
    <row r="13" spans="1:15" x14ac:dyDescent="0.25">
      <c r="B13" t="s">
        <v>101</v>
      </c>
      <c r="G13" t="s">
        <v>101</v>
      </c>
      <c r="L13" t="s">
        <v>101</v>
      </c>
    </row>
    <row r="14" spans="1:15" x14ac:dyDescent="0.25">
      <c r="B14" t="s">
        <v>102</v>
      </c>
      <c r="C14" t="s">
        <v>103</v>
      </c>
      <c r="D14" t="s">
        <v>104</v>
      </c>
      <c r="E14" t="s">
        <v>105</v>
      </c>
      <c r="G14" t="s">
        <v>102</v>
      </c>
      <c r="H14" t="s">
        <v>103</v>
      </c>
      <c r="I14" t="s">
        <v>104</v>
      </c>
      <c r="J14" t="s">
        <v>105</v>
      </c>
      <c r="L14" t="s">
        <v>102</v>
      </c>
      <c r="M14" t="s">
        <v>103</v>
      </c>
      <c r="N14" t="s">
        <v>104</v>
      </c>
      <c r="O14" t="s">
        <v>105</v>
      </c>
    </row>
    <row r="15" spans="1:15" x14ac:dyDescent="0.25">
      <c r="B15" t="s">
        <v>93</v>
      </c>
      <c r="G15" t="s">
        <v>93</v>
      </c>
      <c r="L15" t="s">
        <v>93</v>
      </c>
    </row>
    <row r="16" spans="1:15" x14ac:dyDescent="0.25">
      <c r="A16" t="s">
        <v>210</v>
      </c>
      <c r="F16" t="s">
        <v>211</v>
      </c>
      <c r="K16" t="s">
        <v>212</v>
      </c>
    </row>
    <row r="17" spans="2:15" x14ac:dyDescent="0.25">
      <c r="B17">
        <v>1</v>
      </c>
      <c r="C17">
        <v>2</v>
      </c>
      <c r="D17">
        <v>0.28134439999999999</v>
      </c>
      <c r="E17" s="3">
        <f>1/3*(D17+I17+N17)</f>
        <v>0.43049386666666667</v>
      </c>
      <c r="G17">
        <v>1</v>
      </c>
      <c r="H17">
        <v>2</v>
      </c>
      <c r="I17">
        <v>0.40059549999999999</v>
      </c>
      <c r="J17">
        <v>0.40059549999999999</v>
      </c>
      <c r="L17">
        <v>1</v>
      </c>
      <c r="M17">
        <v>2</v>
      </c>
      <c r="N17">
        <v>0.60954169999999996</v>
      </c>
      <c r="O17">
        <v>0.60954169999999996</v>
      </c>
    </row>
    <row r="18" spans="2:15" x14ac:dyDescent="0.25">
      <c r="B18">
        <v>3</v>
      </c>
      <c r="C18">
        <v>6</v>
      </c>
      <c r="D18">
        <v>0.2205993</v>
      </c>
      <c r="E18" s="3">
        <f t="shared" ref="E18:E21" si="0">1/3*(D18+I18+N18)</f>
        <v>0.25153643333333331</v>
      </c>
      <c r="G18">
        <v>3</v>
      </c>
      <c r="H18">
        <v>6</v>
      </c>
      <c r="I18">
        <v>0.26648539999999998</v>
      </c>
      <c r="J18">
        <v>0.26648539999999998</v>
      </c>
      <c r="L18">
        <v>3</v>
      </c>
      <c r="M18">
        <v>6</v>
      </c>
      <c r="N18">
        <v>0.2675246</v>
      </c>
      <c r="O18">
        <v>0.2675246</v>
      </c>
    </row>
    <row r="19" spans="2:15" x14ac:dyDescent="0.25">
      <c r="B19">
        <v>5</v>
      </c>
      <c r="C19">
        <v>10</v>
      </c>
      <c r="D19">
        <v>0.15609899999999999</v>
      </c>
      <c r="E19" s="3">
        <f t="shared" si="0"/>
        <v>0.1319861</v>
      </c>
      <c r="G19">
        <v>5</v>
      </c>
      <c r="H19">
        <v>10</v>
      </c>
      <c r="I19">
        <v>0.1493592</v>
      </c>
      <c r="J19">
        <v>0.1493592</v>
      </c>
      <c r="L19">
        <v>5</v>
      </c>
      <c r="M19">
        <v>10</v>
      </c>
      <c r="N19">
        <v>9.05001E-2</v>
      </c>
      <c r="O19">
        <v>9.05001E-2</v>
      </c>
    </row>
    <row r="20" spans="2:15" x14ac:dyDescent="0.25">
      <c r="B20">
        <v>7</v>
      </c>
      <c r="C20">
        <v>14</v>
      </c>
      <c r="D20">
        <v>5.2045590000000003E-2</v>
      </c>
      <c r="E20" s="3">
        <f t="shared" si="0"/>
        <v>5.2694776666666672E-2</v>
      </c>
      <c r="G20">
        <v>7</v>
      </c>
      <c r="H20">
        <v>14</v>
      </c>
      <c r="I20">
        <v>7.3605180000000006E-2</v>
      </c>
      <c r="J20">
        <v>7.3605180000000006E-2</v>
      </c>
      <c r="L20">
        <v>7</v>
      </c>
      <c r="M20">
        <v>14</v>
      </c>
      <c r="N20">
        <v>3.243356E-2</v>
      </c>
      <c r="O20">
        <v>3.243356E-2</v>
      </c>
    </row>
    <row r="21" spans="2:15" x14ac:dyDescent="0.25">
      <c r="B21">
        <v>9</v>
      </c>
      <c r="C21">
        <v>18</v>
      </c>
      <c r="D21">
        <v>5.9254229999999998E-2</v>
      </c>
      <c r="E21" s="3">
        <f t="shared" si="0"/>
        <v>4.0075033333333329E-2</v>
      </c>
      <c r="G21">
        <v>9</v>
      </c>
      <c r="H21">
        <v>18</v>
      </c>
      <c r="I21">
        <v>6.0970870000000003E-2</v>
      </c>
      <c r="J21">
        <v>6.0970870000000003E-2</v>
      </c>
    </row>
    <row r="22" spans="2:15" x14ac:dyDescent="0.25">
      <c r="B22">
        <v>11</v>
      </c>
      <c r="C22">
        <v>22</v>
      </c>
      <c r="D22">
        <v>8.1521739999999995E-2</v>
      </c>
      <c r="E22" s="3">
        <f>0.08152174/3</f>
        <v>2.7173913333333331E-2</v>
      </c>
      <c r="G22">
        <v>15</v>
      </c>
      <c r="H22">
        <v>30</v>
      </c>
      <c r="I22">
        <v>4.8983819999999997E-2</v>
      </c>
      <c r="J22">
        <v>4.8983819999999997E-2</v>
      </c>
    </row>
    <row r="23" spans="2:15" x14ac:dyDescent="0.25">
      <c r="B23">
        <v>13</v>
      </c>
      <c r="C23">
        <v>26</v>
      </c>
      <c r="D23">
        <v>0.1067142</v>
      </c>
      <c r="E23" s="3">
        <f>0.1067142/3</f>
        <v>3.5571399999999996E-2</v>
      </c>
    </row>
    <row r="24" spans="2:15" x14ac:dyDescent="0.25">
      <c r="B24">
        <v>15</v>
      </c>
      <c r="C24">
        <v>30</v>
      </c>
      <c r="D24">
        <v>4.2421500000000001E-2</v>
      </c>
      <c r="E24" s="3">
        <f>1/3*(D24+I22)</f>
        <v>3.0468439999999999E-2</v>
      </c>
    </row>
    <row r="25" spans="2:15" x14ac:dyDescent="0.25">
      <c r="E25">
        <f>SUM(E17:E24)</f>
        <v>0.9999999633333333</v>
      </c>
      <c r="L25" t="s">
        <v>93</v>
      </c>
    </row>
    <row r="26" spans="2:15" x14ac:dyDescent="0.25">
      <c r="L26" t="s">
        <v>101</v>
      </c>
    </row>
    <row r="27" spans="2:15" x14ac:dyDescent="0.25">
      <c r="L27" t="s">
        <v>102</v>
      </c>
      <c r="M27" t="s">
        <v>103</v>
      </c>
      <c r="N27" t="s">
        <v>104</v>
      </c>
      <c r="O27" t="s">
        <v>105</v>
      </c>
    </row>
    <row r="28" spans="2:15" x14ac:dyDescent="0.25">
      <c r="L28" t="s">
        <v>93</v>
      </c>
    </row>
    <row r="29" spans="2:15" x14ac:dyDescent="0.25">
      <c r="K29" t="s">
        <v>213</v>
      </c>
    </row>
    <row r="30" spans="2:15" x14ac:dyDescent="0.25">
      <c r="L30">
        <v>1</v>
      </c>
      <c r="M30">
        <v>2</v>
      </c>
      <c r="N30">
        <v>0.1695834</v>
      </c>
      <c r="O30">
        <v>0.1695834</v>
      </c>
    </row>
    <row r="31" spans="2:15" x14ac:dyDescent="0.25">
      <c r="L31">
        <v>3</v>
      </c>
      <c r="M31">
        <v>6</v>
      </c>
      <c r="N31">
        <v>0.60071149999999995</v>
      </c>
      <c r="O31">
        <v>0.60071149999999995</v>
      </c>
    </row>
    <row r="32" spans="2:15" x14ac:dyDescent="0.25">
      <c r="L32">
        <v>5</v>
      </c>
      <c r="M32">
        <v>10</v>
      </c>
      <c r="N32">
        <v>0.22731409999999999</v>
      </c>
      <c r="O32">
        <v>0.22731409999999999</v>
      </c>
    </row>
    <row r="33" spans="12:15" x14ac:dyDescent="0.25">
      <c r="L33">
        <v>7</v>
      </c>
      <c r="M33">
        <v>14</v>
      </c>
      <c r="N33">
        <v>2.391022E-3</v>
      </c>
      <c r="O33">
        <v>2.391022E-3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4"/>
  <sheetViews>
    <sheetView tabSelected="1" topLeftCell="A101" workbookViewId="0">
      <selection activeCell="T114" sqref="T114"/>
    </sheetView>
  </sheetViews>
  <sheetFormatPr defaultRowHeight="15" x14ac:dyDescent="0.25"/>
  <sheetData>
    <row r="1" spans="1:41" x14ac:dyDescent="0.25">
      <c r="C1" t="s">
        <v>84</v>
      </c>
      <c r="D1" t="s">
        <v>85</v>
      </c>
      <c r="E1" t="s">
        <v>36</v>
      </c>
      <c r="F1" t="s">
        <v>100</v>
      </c>
      <c r="J1" s="3" t="s">
        <v>98</v>
      </c>
      <c r="M1" t="s">
        <v>99</v>
      </c>
      <c r="U1" t="s">
        <v>222</v>
      </c>
      <c r="Y1" t="s">
        <v>100</v>
      </c>
      <c r="AA1" t="s">
        <v>239</v>
      </c>
      <c r="AC1" t="s">
        <v>240</v>
      </c>
      <c r="AL1" t="s">
        <v>241</v>
      </c>
    </row>
    <row r="2" spans="1:41" x14ac:dyDescent="0.25">
      <c r="A2" t="s">
        <v>83</v>
      </c>
      <c r="E2">
        <f>(13125+13680+13886)/(256*256*3)</f>
        <v>0.20696512858072916</v>
      </c>
      <c r="F2" t="s">
        <v>92</v>
      </c>
      <c r="J2" t="s">
        <v>92</v>
      </c>
      <c r="M2" t="s">
        <v>92</v>
      </c>
      <c r="U2" t="s">
        <v>223</v>
      </c>
      <c r="Y2">
        <v>6248</v>
      </c>
      <c r="AA2">
        <v>6164</v>
      </c>
      <c r="AC2">
        <v>50</v>
      </c>
      <c r="AD2" t="s">
        <v>242</v>
      </c>
      <c r="AL2">
        <v>49</v>
      </c>
      <c r="AM2" t="s">
        <v>242</v>
      </c>
    </row>
    <row r="3" spans="1:41" x14ac:dyDescent="0.25">
      <c r="A3" t="s">
        <v>35</v>
      </c>
      <c r="E3">
        <f>12572994/(400^3)</f>
        <v>0.19645303124999999</v>
      </c>
      <c r="F3" t="s">
        <v>93</v>
      </c>
      <c r="J3" t="s">
        <v>93</v>
      </c>
      <c r="M3" t="s">
        <v>93</v>
      </c>
      <c r="U3" t="s">
        <v>224</v>
      </c>
      <c r="Y3">
        <v>11017</v>
      </c>
      <c r="AA3">
        <v>10709</v>
      </c>
      <c r="AC3" t="s">
        <v>243</v>
      </c>
      <c r="AD3" t="s">
        <v>244</v>
      </c>
      <c r="AE3" t="s">
        <v>245</v>
      </c>
      <c r="AF3" t="s">
        <v>246</v>
      </c>
      <c r="AL3" t="s">
        <v>243</v>
      </c>
      <c r="AM3" t="s">
        <v>244</v>
      </c>
      <c r="AN3" t="s">
        <v>245</v>
      </c>
      <c r="AO3" t="s">
        <v>246</v>
      </c>
    </row>
    <row r="4" spans="1:41" x14ac:dyDescent="0.25">
      <c r="A4" t="s">
        <v>87</v>
      </c>
      <c r="B4">
        <v>231</v>
      </c>
      <c r="C4">
        <v>243</v>
      </c>
      <c r="D4">
        <v>2923022</v>
      </c>
      <c r="E4">
        <f>D4/(256^3)</f>
        <v>0.17422568798065186</v>
      </c>
      <c r="F4" t="s">
        <v>94</v>
      </c>
      <c r="G4" t="s">
        <v>95</v>
      </c>
      <c r="H4" t="s">
        <v>96</v>
      </c>
      <c r="I4" t="s">
        <v>97</v>
      </c>
      <c r="J4" t="s">
        <v>95</v>
      </c>
      <c r="K4" t="s">
        <v>96</v>
      </c>
      <c r="L4" t="s">
        <v>97</v>
      </c>
      <c r="M4" t="s">
        <v>95</v>
      </c>
      <c r="N4" t="s">
        <v>96</v>
      </c>
      <c r="O4" t="s">
        <v>97</v>
      </c>
      <c r="U4" t="s">
        <v>225</v>
      </c>
      <c r="Y4">
        <v>3.46143</v>
      </c>
      <c r="AA4">
        <v>3.4177499999999998</v>
      </c>
      <c r="AC4">
        <v>1</v>
      </c>
      <c r="AD4" s="5">
        <v>0</v>
      </c>
      <c r="AE4" s="5">
        <v>1</v>
      </c>
      <c r="AF4" s="5">
        <v>0</v>
      </c>
      <c r="AG4" t="s">
        <v>247</v>
      </c>
      <c r="AL4">
        <v>1</v>
      </c>
      <c r="AM4" s="5">
        <v>0</v>
      </c>
      <c r="AN4" s="5">
        <v>1</v>
      </c>
      <c r="AO4" s="5">
        <v>0</v>
      </c>
    </row>
    <row r="5" spans="1:41" x14ac:dyDescent="0.25">
      <c r="A5" t="s">
        <v>86</v>
      </c>
      <c r="B5">
        <f>(B4+C4)/2</f>
        <v>237</v>
      </c>
      <c r="C5">
        <f>B5+1</f>
        <v>238</v>
      </c>
      <c r="D5">
        <v>3765409</v>
      </c>
      <c r="E5" s="4">
        <f>D5/(256^3)</f>
        <v>0.22443586587905884</v>
      </c>
      <c r="F5">
        <v>0</v>
      </c>
      <c r="G5">
        <v>0.19570000000000001</v>
      </c>
      <c r="H5">
        <v>0.19489999999999999</v>
      </c>
      <c r="I5">
        <v>0.80120000000000002</v>
      </c>
      <c r="J5">
        <v>0.20630000000000001</v>
      </c>
      <c r="K5">
        <v>0.20549999999999999</v>
      </c>
      <c r="L5">
        <v>0.79059999999999997</v>
      </c>
      <c r="M5">
        <v>0.2006</v>
      </c>
      <c r="N5">
        <v>0.19989999999999999</v>
      </c>
      <c r="O5">
        <v>0.79620000000000002</v>
      </c>
      <c r="U5" t="s">
        <v>226</v>
      </c>
      <c r="Y5">
        <v>208</v>
      </c>
      <c r="AA5">
        <v>165</v>
      </c>
      <c r="AC5">
        <v>0.97970999999999997</v>
      </c>
      <c r="AD5" s="5">
        <v>2046.759</v>
      </c>
      <c r="AE5" s="5">
        <v>0.84743930000000001</v>
      </c>
      <c r="AF5" s="5">
        <v>0</v>
      </c>
      <c r="AG5" t="s">
        <v>247</v>
      </c>
      <c r="AL5">
        <v>0.97921199999999997</v>
      </c>
      <c r="AM5" s="5">
        <v>1808.8030000000001</v>
      </c>
      <c r="AN5" s="5">
        <v>0.88927120000000004</v>
      </c>
      <c r="AO5" s="5">
        <v>0</v>
      </c>
    </row>
    <row r="6" spans="1:41" x14ac:dyDescent="0.25">
      <c r="B6">
        <v>240</v>
      </c>
      <c r="C6">
        <v>241</v>
      </c>
      <c r="D6">
        <v>3459300</v>
      </c>
      <c r="E6" s="3">
        <f>D6/(256^3)</f>
        <v>0.20619034767150879</v>
      </c>
      <c r="F6">
        <v>1</v>
      </c>
      <c r="G6">
        <v>0.1636</v>
      </c>
      <c r="H6">
        <v>0.16300000000000001</v>
      </c>
      <c r="I6">
        <v>0.76910000000000001</v>
      </c>
      <c r="J6">
        <v>0.1782</v>
      </c>
      <c r="K6">
        <v>0.17749999999999999</v>
      </c>
      <c r="L6">
        <v>0.76280000000000003</v>
      </c>
      <c r="M6">
        <v>0.17499999999999999</v>
      </c>
      <c r="N6">
        <v>0.17430000000000001</v>
      </c>
      <c r="O6">
        <v>0.77070000000000005</v>
      </c>
      <c r="U6" t="s">
        <v>227</v>
      </c>
      <c r="Y6">
        <v>199</v>
      </c>
      <c r="AA6">
        <v>186</v>
      </c>
      <c r="AC6">
        <v>0.95863900000000002</v>
      </c>
      <c r="AD6" s="5">
        <v>2184.8220000000001</v>
      </c>
      <c r="AE6" s="5">
        <v>0.68236280000000005</v>
      </c>
      <c r="AF6" s="5">
        <v>0</v>
      </c>
      <c r="AG6" t="s">
        <v>247</v>
      </c>
      <c r="AL6">
        <v>0.95874899999999996</v>
      </c>
      <c r="AM6" s="5">
        <v>1825.5250000000001</v>
      </c>
      <c r="AN6" s="5">
        <v>0.8003943</v>
      </c>
      <c r="AO6" s="5">
        <v>0</v>
      </c>
    </row>
    <row r="7" spans="1:41" x14ac:dyDescent="0.25">
      <c r="D7">
        <v>3363661</v>
      </c>
      <c r="E7" s="4">
        <f>D7/(256^3)</f>
        <v>0.20048981904983521</v>
      </c>
      <c r="F7">
        <v>2</v>
      </c>
      <c r="G7">
        <v>0.13539999999999999</v>
      </c>
      <c r="H7">
        <v>0.1336</v>
      </c>
      <c r="I7">
        <v>0.7349</v>
      </c>
      <c r="J7">
        <v>0.15279999999999999</v>
      </c>
      <c r="K7">
        <v>0.1507</v>
      </c>
      <c r="L7">
        <v>0.7329</v>
      </c>
      <c r="M7">
        <v>0.15179999999999999</v>
      </c>
      <c r="N7">
        <v>0.14979999999999999</v>
      </c>
      <c r="O7">
        <v>0.7429</v>
      </c>
      <c r="U7" t="s">
        <v>228</v>
      </c>
      <c r="Y7">
        <v>3</v>
      </c>
      <c r="AA7">
        <v>12</v>
      </c>
      <c r="AC7">
        <v>0.93789199999999995</v>
      </c>
      <c r="AD7" s="5">
        <v>2345.5700000000002</v>
      </c>
      <c r="AE7" s="5">
        <v>0.58752090000000001</v>
      </c>
      <c r="AF7" s="5">
        <v>0</v>
      </c>
      <c r="AG7" t="s">
        <v>247</v>
      </c>
      <c r="AL7">
        <v>0.93760399999999999</v>
      </c>
      <c r="AM7" s="5">
        <v>1961.8109999999999</v>
      </c>
      <c r="AN7" s="5">
        <v>0.68607249999999997</v>
      </c>
      <c r="AO7" s="5">
        <v>0</v>
      </c>
    </row>
    <row r="8" spans="1:41" x14ac:dyDescent="0.25">
      <c r="A8" t="s">
        <v>88</v>
      </c>
      <c r="B8" t="s">
        <v>89</v>
      </c>
      <c r="F8">
        <v>3</v>
      </c>
      <c r="G8">
        <v>0.1133</v>
      </c>
      <c r="H8">
        <v>0.10929999999999999</v>
      </c>
      <c r="I8">
        <v>0.70209999999999995</v>
      </c>
      <c r="J8">
        <v>0.13120000000000001</v>
      </c>
      <c r="K8">
        <v>0.12659999999999999</v>
      </c>
      <c r="L8">
        <v>0.7046</v>
      </c>
      <c r="M8">
        <v>0.13170000000000001</v>
      </c>
      <c r="N8">
        <v>0.1278</v>
      </c>
      <c r="O8">
        <v>0.71630000000000005</v>
      </c>
      <c r="U8" t="s">
        <v>229</v>
      </c>
      <c r="Y8">
        <v>0</v>
      </c>
      <c r="AA8">
        <v>0</v>
      </c>
      <c r="AC8">
        <v>0.916439</v>
      </c>
      <c r="AD8" s="5">
        <v>2422.799</v>
      </c>
      <c r="AE8" s="5">
        <v>0.52791120000000002</v>
      </c>
      <c r="AF8" s="5">
        <v>0</v>
      </c>
      <c r="AG8" t="s">
        <v>247</v>
      </c>
      <c r="AL8">
        <v>0.91695700000000002</v>
      </c>
      <c r="AM8" s="5">
        <v>2130.7939999999999</v>
      </c>
      <c r="AN8" s="5">
        <v>0.57735999999999998</v>
      </c>
      <c r="AO8" s="5">
        <v>0</v>
      </c>
    </row>
    <row r="9" spans="1:41" x14ac:dyDescent="0.25">
      <c r="B9" t="s">
        <v>90</v>
      </c>
      <c r="F9">
        <v>4</v>
      </c>
      <c r="G9">
        <v>9.6409999999999996E-2</v>
      </c>
      <c r="H9">
        <v>8.9880000000000002E-2</v>
      </c>
      <c r="I9">
        <v>0.67069999999999996</v>
      </c>
      <c r="J9">
        <v>0.1137</v>
      </c>
      <c r="K9">
        <v>0.10589999999999999</v>
      </c>
      <c r="L9">
        <v>0.67789999999999995</v>
      </c>
      <c r="M9">
        <v>0.1149</v>
      </c>
      <c r="N9">
        <v>0.10879999999999999</v>
      </c>
      <c r="O9">
        <v>0.69069999999999998</v>
      </c>
      <c r="U9" t="s">
        <v>230</v>
      </c>
      <c r="Y9">
        <v>12560</v>
      </c>
      <c r="AA9">
        <v>12468</v>
      </c>
      <c r="AC9">
        <v>0.89499899999999999</v>
      </c>
      <c r="AD9" s="5">
        <v>2440.165</v>
      </c>
      <c r="AE9" s="5">
        <v>0.49212309999999998</v>
      </c>
      <c r="AF9" s="5">
        <v>0</v>
      </c>
      <c r="AG9" t="s">
        <v>247</v>
      </c>
      <c r="AL9">
        <v>0.89689099999999999</v>
      </c>
      <c r="AM9" s="5">
        <v>2148.7310000000002</v>
      </c>
      <c r="AN9" s="5">
        <v>0.54148240000000003</v>
      </c>
      <c r="AO9" s="5">
        <v>0</v>
      </c>
    </row>
    <row r="10" spans="1:41" x14ac:dyDescent="0.25">
      <c r="F10">
        <v>5</v>
      </c>
      <c r="G10">
        <v>8.3330000000000001E-2</v>
      </c>
      <c r="H10">
        <v>7.4099999999999999E-2</v>
      </c>
      <c r="I10">
        <v>0.64039999999999997</v>
      </c>
      <c r="J10">
        <v>0.1002</v>
      </c>
      <c r="K10">
        <v>8.8749999999999996E-2</v>
      </c>
      <c r="L10">
        <v>0.65239999999999998</v>
      </c>
      <c r="M10">
        <v>0.1013</v>
      </c>
      <c r="N10">
        <v>9.2799999999999994E-2</v>
      </c>
      <c r="O10">
        <v>0.66590000000000005</v>
      </c>
      <c r="U10" t="s">
        <v>231</v>
      </c>
      <c r="Y10">
        <v>4704</v>
      </c>
      <c r="AA10">
        <v>4402</v>
      </c>
      <c r="AC10">
        <v>0.87449399999999999</v>
      </c>
      <c r="AD10" s="5">
        <v>2440.165</v>
      </c>
      <c r="AE10" s="5">
        <v>0.45121099999999997</v>
      </c>
      <c r="AF10" s="5">
        <v>0</v>
      </c>
      <c r="AG10" t="s">
        <v>247</v>
      </c>
      <c r="AL10">
        <v>0.87622699999999998</v>
      </c>
      <c r="AM10" s="5">
        <v>2148.7310000000002</v>
      </c>
      <c r="AN10" s="5">
        <v>0.51675150000000003</v>
      </c>
      <c r="AO10" s="5">
        <v>0</v>
      </c>
    </row>
    <row r="11" spans="1:41" x14ac:dyDescent="0.25">
      <c r="D11">
        <f>E6-$E$2</f>
        <v>-7.7478090922036835E-4</v>
      </c>
      <c r="E11">
        <f>D11/$E$2</f>
        <v>-3.743533582364606E-3</v>
      </c>
      <c r="F11">
        <v>6</v>
      </c>
      <c r="G11">
        <v>7.3099999999999998E-2</v>
      </c>
      <c r="H11">
        <v>6.1219999999999997E-2</v>
      </c>
      <c r="I11">
        <v>0.61119999999999997</v>
      </c>
      <c r="J11">
        <v>8.9760000000000006E-2</v>
      </c>
      <c r="K11">
        <v>7.4999999999999997E-2</v>
      </c>
      <c r="L11">
        <v>0.62780000000000002</v>
      </c>
      <c r="M11">
        <v>9.0120000000000006E-2</v>
      </c>
      <c r="N11">
        <v>7.9450000000000007E-2</v>
      </c>
      <c r="O11">
        <v>0.64190000000000003</v>
      </c>
      <c r="U11" t="s">
        <v>232</v>
      </c>
      <c r="Y11">
        <v>3</v>
      </c>
      <c r="AA11">
        <v>5</v>
      </c>
      <c r="AC11">
        <v>0.854217</v>
      </c>
      <c r="AD11" s="5">
        <v>2458.136</v>
      </c>
      <c r="AE11" s="5">
        <v>0.42311890000000002</v>
      </c>
      <c r="AF11" s="5">
        <v>0</v>
      </c>
      <c r="AG11" t="s">
        <v>247</v>
      </c>
      <c r="AL11">
        <v>0.85492699999999999</v>
      </c>
      <c r="AM11" s="5">
        <v>2260.6489999999999</v>
      </c>
      <c r="AN11" s="5">
        <v>0.42868250000000002</v>
      </c>
      <c r="AO11" s="5">
        <v>0</v>
      </c>
    </row>
    <row r="12" spans="1:41" x14ac:dyDescent="0.25">
      <c r="A12" t="s">
        <v>91</v>
      </c>
      <c r="D12">
        <f>E7-$E$2</f>
        <v>-6.4753095308939523E-3</v>
      </c>
      <c r="E12">
        <f>D12/$E$2</f>
        <v>-3.1286959186306508E-2</v>
      </c>
      <c r="F12">
        <v>7</v>
      </c>
      <c r="G12">
        <v>6.5089999999999995E-2</v>
      </c>
      <c r="H12">
        <v>5.0650000000000001E-2</v>
      </c>
      <c r="I12">
        <v>0.58320000000000005</v>
      </c>
      <c r="J12">
        <v>8.1470000000000001E-2</v>
      </c>
      <c r="K12">
        <v>6.3920000000000005E-2</v>
      </c>
      <c r="L12">
        <v>0.60370000000000001</v>
      </c>
      <c r="M12">
        <v>8.0759999999999998E-2</v>
      </c>
      <c r="N12">
        <v>6.8220000000000003E-2</v>
      </c>
      <c r="O12">
        <v>0.61839999999999995</v>
      </c>
      <c r="U12" t="s">
        <v>233</v>
      </c>
      <c r="Y12">
        <v>8.2549299999999999</v>
      </c>
      <c r="AA12">
        <v>6.2504200000000001</v>
      </c>
      <c r="AC12">
        <v>0.83357300000000001</v>
      </c>
      <c r="AD12" s="5">
        <v>2485.2910000000002</v>
      </c>
      <c r="AE12" s="5">
        <v>0.38097809999999999</v>
      </c>
      <c r="AF12" s="5">
        <v>3.6839440000000001E-2</v>
      </c>
      <c r="AG12" t="s">
        <v>247</v>
      </c>
      <c r="AL12">
        <v>0.83360900000000004</v>
      </c>
      <c r="AM12" s="5">
        <v>2260.6489999999999</v>
      </c>
      <c r="AN12" s="5">
        <v>0.29685679999999998</v>
      </c>
      <c r="AO12" s="5">
        <v>0</v>
      </c>
    </row>
    <row r="13" spans="1:41" x14ac:dyDescent="0.25">
      <c r="F13">
        <v>8</v>
      </c>
      <c r="G13">
        <v>5.885E-2</v>
      </c>
      <c r="H13">
        <v>4.197E-2</v>
      </c>
      <c r="I13">
        <v>0.55630000000000002</v>
      </c>
      <c r="J13">
        <v>7.4679999999999996E-2</v>
      </c>
      <c r="K13">
        <v>5.4870000000000002E-2</v>
      </c>
      <c r="L13">
        <v>0.58030000000000004</v>
      </c>
      <c r="M13">
        <v>7.288E-2</v>
      </c>
      <c r="N13">
        <v>5.8740000000000001E-2</v>
      </c>
      <c r="O13">
        <v>0.59540000000000004</v>
      </c>
      <c r="U13" t="s">
        <v>234</v>
      </c>
      <c r="Y13">
        <v>0.19488</v>
      </c>
      <c r="AA13">
        <v>0.20643400000000001</v>
      </c>
      <c r="AC13">
        <v>0.81350100000000003</v>
      </c>
      <c r="AD13" s="5">
        <v>2509.1419999999998</v>
      </c>
      <c r="AE13" s="5">
        <v>0.35946660000000002</v>
      </c>
      <c r="AF13" s="5">
        <v>4.3488060000000002E-2</v>
      </c>
      <c r="AG13" t="s">
        <v>247</v>
      </c>
      <c r="AL13">
        <v>0.80957599999999996</v>
      </c>
      <c r="AM13" s="5">
        <v>2263.355</v>
      </c>
      <c r="AN13" s="5">
        <v>0.2271444</v>
      </c>
      <c r="AO13" s="5">
        <v>0</v>
      </c>
    </row>
    <row r="14" spans="1:41" x14ac:dyDescent="0.25">
      <c r="D14">
        <v>3741030</v>
      </c>
      <c r="E14" s="4">
        <f>D14/(256^3)</f>
        <v>0.22298276424407959</v>
      </c>
      <c r="F14">
        <v>9</v>
      </c>
      <c r="G14">
        <v>5.398E-2</v>
      </c>
      <c r="H14">
        <v>3.4810000000000001E-2</v>
      </c>
      <c r="I14">
        <v>0.53049999999999997</v>
      </c>
      <c r="J14">
        <v>6.8940000000000001E-2</v>
      </c>
      <c r="K14">
        <v>4.7370000000000002E-2</v>
      </c>
      <c r="L14">
        <v>0.55730000000000002</v>
      </c>
      <c r="M14">
        <v>6.6259999999999999E-2</v>
      </c>
      <c r="N14">
        <v>5.0700000000000002E-2</v>
      </c>
      <c r="O14">
        <v>0.57299999999999995</v>
      </c>
      <c r="U14" t="s">
        <v>235</v>
      </c>
      <c r="Y14">
        <v>0</v>
      </c>
      <c r="AA14">
        <v>0</v>
      </c>
      <c r="AC14">
        <v>0.79341899999999999</v>
      </c>
      <c r="AD14" s="5">
        <v>2543.134</v>
      </c>
      <c r="AE14" s="5">
        <v>0.33375529999999998</v>
      </c>
      <c r="AF14" s="5">
        <v>4.4197590000000002E-2</v>
      </c>
      <c r="AG14" t="s">
        <v>247</v>
      </c>
      <c r="AL14">
        <v>0.78928600000000004</v>
      </c>
      <c r="AM14" s="5">
        <v>2293.0650000000001</v>
      </c>
      <c r="AN14" s="5">
        <v>0.21452470000000001</v>
      </c>
      <c r="AO14" s="5">
        <v>3.0374479999999999E-2</v>
      </c>
    </row>
    <row r="15" spans="1:41" x14ac:dyDescent="0.25">
      <c r="D15">
        <v>3745155</v>
      </c>
      <c r="E15" s="4">
        <f>D15/(256^3)</f>
        <v>0.22322863340377808</v>
      </c>
      <c r="F15">
        <v>10</v>
      </c>
      <c r="G15">
        <v>5.024E-2</v>
      </c>
      <c r="H15">
        <v>2.8899999999999999E-2</v>
      </c>
      <c r="I15">
        <v>0.50580000000000003</v>
      </c>
      <c r="J15">
        <v>6.4000000000000001E-2</v>
      </c>
      <c r="K15">
        <v>4.1090000000000002E-2</v>
      </c>
      <c r="L15">
        <v>0.53490000000000004</v>
      </c>
      <c r="M15">
        <v>6.0729999999999999E-2</v>
      </c>
      <c r="N15">
        <v>4.3839999999999997E-2</v>
      </c>
      <c r="O15">
        <v>0.55110000000000003</v>
      </c>
      <c r="U15" t="s">
        <v>236</v>
      </c>
      <c r="Y15">
        <v>1594.08</v>
      </c>
      <c r="AA15">
        <v>2574.7800000000002</v>
      </c>
      <c r="AC15">
        <v>0.77299600000000002</v>
      </c>
      <c r="AD15" s="5">
        <v>2562.9079999999999</v>
      </c>
      <c r="AE15" s="5">
        <v>0.28701729999999998</v>
      </c>
      <c r="AF15" s="5">
        <v>5.9329E-2</v>
      </c>
      <c r="AG15" t="s">
        <v>247</v>
      </c>
      <c r="AL15">
        <v>0.76646000000000003</v>
      </c>
      <c r="AM15" s="5">
        <v>2341.4879999999998</v>
      </c>
      <c r="AN15" s="5">
        <v>0.17854</v>
      </c>
      <c r="AO15" s="5">
        <v>3.3102270000000003E-2</v>
      </c>
    </row>
    <row r="16" spans="1:41" x14ac:dyDescent="0.25">
      <c r="F16">
        <v>11</v>
      </c>
      <c r="G16">
        <v>4.7419999999999997E-2</v>
      </c>
      <c r="H16">
        <v>2.4029999999999999E-2</v>
      </c>
      <c r="I16">
        <v>0.48209999999999997</v>
      </c>
      <c r="J16">
        <v>5.9749999999999998E-2</v>
      </c>
      <c r="K16">
        <v>3.576E-2</v>
      </c>
      <c r="L16">
        <v>0.5131</v>
      </c>
      <c r="M16">
        <v>5.6090000000000001E-2</v>
      </c>
      <c r="N16">
        <v>3.7940000000000002E-2</v>
      </c>
      <c r="O16">
        <v>0.52969999999999995</v>
      </c>
      <c r="U16" t="s">
        <v>237</v>
      </c>
      <c r="Y16" s="5">
        <v>1.5732400000000001E-12</v>
      </c>
      <c r="AA16" s="5">
        <v>2.5411099999999999E-12</v>
      </c>
      <c r="AC16">
        <v>0.75198699999999996</v>
      </c>
      <c r="AD16" s="5">
        <v>2562.9079999999999</v>
      </c>
      <c r="AE16" s="5">
        <v>0.2427956</v>
      </c>
      <c r="AF16" s="5">
        <v>5.9329E-2</v>
      </c>
      <c r="AG16" t="s">
        <v>247</v>
      </c>
      <c r="AL16">
        <v>0.74620200000000003</v>
      </c>
      <c r="AM16" s="5">
        <v>2369.7640000000001</v>
      </c>
      <c r="AN16" s="5">
        <v>0.14768800000000001</v>
      </c>
      <c r="AO16" s="5">
        <v>6.5600839999999994E-2</v>
      </c>
    </row>
    <row r="17" spans="1:41" x14ac:dyDescent="0.25">
      <c r="A17" t="s">
        <v>109</v>
      </c>
      <c r="F17">
        <v>12</v>
      </c>
      <c r="G17">
        <v>4.5289999999999997E-2</v>
      </c>
      <c r="H17">
        <v>1.9980000000000001E-2</v>
      </c>
      <c r="I17">
        <v>0.45950000000000002</v>
      </c>
      <c r="J17">
        <v>5.6140000000000002E-2</v>
      </c>
      <c r="K17">
        <v>3.1220000000000001E-2</v>
      </c>
      <c r="L17">
        <v>0.49170000000000003</v>
      </c>
      <c r="M17">
        <v>5.2249999999999998E-2</v>
      </c>
      <c r="N17">
        <v>3.2849999999999997E-2</v>
      </c>
      <c r="O17">
        <v>0.50870000000000004</v>
      </c>
      <c r="U17" t="s">
        <v>238</v>
      </c>
      <c r="Y17">
        <v>26.203800000000001</v>
      </c>
      <c r="AA17">
        <v>23.448899999999998</v>
      </c>
      <c r="AC17">
        <v>0.73167499999999996</v>
      </c>
      <c r="AD17" s="5">
        <v>2562.9079999999999</v>
      </c>
      <c r="AE17" s="5">
        <v>0.22752610000000001</v>
      </c>
      <c r="AF17" s="5">
        <v>5.9329E-2</v>
      </c>
      <c r="AG17" t="s">
        <v>247</v>
      </c>
      <c r="AL17">
        <v>0.72389300000000001</v>
      </c>
      <c r="AM17" s="5">
        <v>2390.3249999999998</v>
      </c>
      <c r="AN17" s="5">
        <v>0.12298630000000001</v>
      </c>
      <c r="AO17" s="5">
        <v>8.3717089999999994E-2</v>
      </c>
    </row>
    <row r="18" spans="1:41" x14ac:dyDescent="0.25">
      <c r="F18">
        <v>13</v>
      </c>
      <c r="G18">
        <v>4.3740000000000001E-2</v>
      </c>
      <c r="H18">
        <v>1.6629999999999999E-2</v>
      </c>
      <c r="I18">
        <v>0.43790000000000001</v>
      </c>
      <c r="J18">
        <v>5.3120000000000001E-2</v>
      </c>
      <c r="K18">
        <v>2.7320000000000001E-2</v>
      </c>
      <c r="L18">
        <v>0.47089999999999999</v>
      </c>
      <c r="M18">
        <v>4.9099999999999998E-2</v>
      </c>
      <c r="N18">
        <v>2.845E-2</v>
      </c>
      <c r="O18">
        <v>0.48830000000000001</v>
      </c>
      <c r="AC18">
        <v>0.71151900000000001</v>
      </c>
      <c r="AD18" s="5">
        <v>2588.1460000000002</v>
      </c>
      <c r="AE18" s="5">
        <v>0.1653946</v>
      </c>
      <c r="AF18" s="5">
        <v>5.9482019999999997E-2</v>
      </c>
      <c r="AG18" t="s">
        <v>247</v>
      </c>
      <c r="AL18">
        <v>0.70370200000000005</v>
      </c>
      <c r="AM18" s="5">
        <v>2390.3249999999998</v>
      </c>
      <c r="AN18" s="5">
        <v>0.1192299</v>
      </c>
      <c r="AO18" s="5">
        <v>8.4227449999999995E-2</v>
      </c>
    </row>
    <row r="19" spans="1:41" x14ac:dyDescent="0.25">
      <c r="F19">
        <v>14</v>
      </c>
      <c r="G19">
        <v>4.2610000000000002E-2</v>
      </c>
      <c r="H19">
        <v>1.3849999999999999E-2</v>
      </c>
      <c r="I19">
        <v>0.41739999999999999</v>
      </c>
      <c r="J19">
        <v>5.0630000000000001E-2</v>
      </c>
      <c r="K19">
        <v>2.3910000000000001E-2</v>
      </c>
      <c r="L19">
        <v>0.45069999999999999</v>
      </c>
      <c r="M19">
        <v>4.657E-2</v>
      </c>
      <c r="N19">
        <v>2.4639999999999999E-2</v>
      </c>
      <c r="O19">
        <v>0.46839999999999998</v>
      </c>
      <c r="AC19">
        <v>0.69126200000000004</v>
      </c>
      <c r="AD19" s="5">
        <v>2620.0830000000001</v>
      </c>
      <c r="AE19" s="5">
        <v>0.1506073</v>
      </c>
      <c r="AF19" s="5">
        <v>8.2328230000000002E-2</v>
      </c>
      <c r="AG19" t="s">
        <v>247</v>
      </c>
      <c r="AL19">
        <v>0.68279500000000004</v>
      </c>
      <c r="AM19" s="5">
        <v>2403.8589999999999</v>
      </c>
      <c r="AN19" s="5">
        <v>9.1937980000000002E-2</v>
      </c>
      <c r="AO19" s="5">
        <v>9.5343090000000005E-2</v>
      </c>
    </row>
    <row r="20" spans="1:41" x14ac:dyDescent="0.25">
      <c r="F20">
        <v>15</v>
      </c>
      <c r="G20">
        <v>4.181E-2</v>
      </c>
      <c r="H20">
        <v>1.155E-2</v>
      </c>
      <c r="I20">
        <v>0.39779999999999999</v>
      </c>
      <c r="J20">
        <v>4.8660000000000002E-2</v>
      </c>
      <c r="K20">
        <v>2.095E-2</v>
      </c>
      <c r="L20">
        <v>0.43109999999999998</v>
      </c>
      <c r="M20">
        <v>4.4549999999999999E-2</v>
      </c>
      <c r="N20">
        <v>2.1329999999999998E-2</v>
      </c>
      <c r="O20">
        <v>0.4491</v>
      </c>
      <c r="AC20">
        <v>0.67065399999999997</v>
      </c>
      <c r="AD20" s="5">
        <v>2631.0740000000001</v>
      </c>
      <c r="AE20" s="5">
        <v>0.12879769999999999</v>
      </c>
      <c r="AF20" s="5">
        <v>8.4343080000000001E-2</v>
      </c>
      <c r="AG20" t="s">
        <v>247</v>
      </c>
      <c r="AL20">
        <v>0.66229300000000002</v>
      </c>
      <c r="AM20" s="5">
        <v>2415.7939999999999</v>
      </c>
      <c r="AN20" s="5">
        <v>8.5748279999999996E-2</v>
      </c>
      <c r="AO20" s="5">
        <v>9.8461640000000003E-2</v>
      </c>
    </row>
    <row r="21" spans="1:41" x14ac:dyDescent="0.25">
      <c r="F21">
        <v>16</v>
      </c>
      <c r="G21">
        <v>4.1259999999999998E-2</v>
      </c>
      <c r="H21">
        <v>9.6530000000000001E-3</v>
      </c>
      <c r="I21">
        <v>0.37919999999999998</v>
      </c>
      <c r="J21">
        <v>4.7129999999999998E-2</v>
      </c>
      <c r="K21">
        <v>1.8339999999999999E-2</v>
      </c>
      <c r="L21">
        <v>0.41220000000000001</v>
      </c>
      <c r="M21">
        <v>4.301E-2</v>
      </c>
      <c r="N21">
        <v>1.8460000000000001E-2</v>
      </c>
      <c r="O21">
        <v>0.4304</v>
      </c>
      <c r="AC21">
        <v>0.65038300000000004</v>
      </c>
      <c r="AD21" s="5">
        <v>2632.3130000000001</v>
      </c>
      <c r="AE21" s="5">
        <v>8.3798410000000004E-2</v>
      </c>
      <c r="AF21" s="5">
        <v>8.4413340000000003E-2</v>
      </c>
      <c r="AG21" t="s">
        <v>247</v>
      </c>
      <c r="AL21">
        <v>0.64177200000000001</v>
      </c>
      <c r="AM21" s="5">
        <v>2418.4810000000002</v>
      </c>
      <c r="AN21" s="5">
        <v>8.3200200000000002E-2</v>
      </c>
      <c r="AO21" s="5">
        <v>0.10118050000000001</v>
      </c>
    </row>
    <row r="22" spans="1:41" x14ac:dyDescent="0.25">
      <c r="F22">
        <v>17</v>
      </c>
      <c r="G22">
        <v>4.0890000000000003E-2</v>
      </c>
      <c r="H22">
        <v>8.0770000000000008E-3</v>
      </c>
      <c r="I22">
        <v>0.36149999999999999</v>
      </c>
      <c r="J22">
        <v>4.6019999999999998E-2</v>
      </c>
      <c r="K22">
        <v>1.6060000000000001E-2</v>
      </c>
      <c r="L22">
        <v>0.39400000000000002</v>
      </c>
      <c r="M22">
        <v>4.19E-2</v>
      </c>
      <c r="N22">
        <v>1.5959999999999998E-2</v>
      </c>
      <c r="O22">
        <v>0.4123</v>
      </c>
      <c r="AC22">
        <v>0.629884</v>
      </c>
      <c r="AD22" s="5">
        <v>2675.6439999999998</v>
      </c>
      <c r="AE22" s="5">
        <v>6.7553420000000003E-2</v>
      </c>
      <c r="AF22" s="5">
        <v>9.1307470000000002E-2</v>
      </c>
      <c r="AG22" t="s">
        <v>247</v>
      </c>
      <c r="AL22">
        <v>0.62157700000000005</v>
      </c>
      <c r="AM22" s="5">
        <v>2437.9589999999998</v>
      </c>
      <c r="AN22" s="5">
        <v>6.6370109999999996E-2</v>
      </c>
      <c r="AO22" s="5">
        <v>0.1078549</v>
      </c>
    </row>
    <row r="23" spans="1:41" x14ac:dyDescent="0.25">
      <c r="F23">
        <v>18</v>
      </c>
      <c r="G23">
        <v>4.0660000000000002E-2</v>
      </c>
      <c r="H23">
        <v>6.77E-3</v>
      </c>
      <c r="I23">
        <v>0.34470000000000001</v>
      </c>
      <c r="J23">
        <v>4.53E-2</v>
      </c>
      <c r="K23">
        <v>1.405E-2</v>
      </c>
      <c r="L23">
        <v>0.3765</v>
      </c>
      <c r="M23">
        <v>4.1169999999999998E-2</v>
      </c>
      <c r="N23">
        <v>1.379E-2</v>
      </c>
      <c r="O23">
        <v>0.39479999999999998</v>
      </c>
      <c r="AC23">
        <v>0.60972599999999999</v>
      </c>
      <c r="AD23" s="5">
        <v>2724.0619999999999</v>
      </c>
      <c r="AE23" s="5">
        <v>5.4874489999999998E-2</v>
      </c>
      <c r="AF23" s="5">
        <v>0.12803700000000001</v>
      </c>
      <c r="AG23" t="s">
        <v>247</v>
      </c>
      <c r="AL23">
        <v>0.60004100000000005</v>
      </c>
      <c r="AM23" s="5">
        <v>2465.9459999999999</v>
      </c>
      <c r="AN23" s="5">
        <v>4.7526529999999997E-2</v>
      </c>
      <c r="AO23" s="5">
        <v>0.11005180000000001</v>
      </c>
    </row>
    <row r="24" spans="1:41" x14ac:dyDescent="0.25">
      <c r="F24">
        <v>19</v>
      </c>
      <c r="G24">
        <v>4.0529999999999997E-2</v>
      </c>
      <c r="H24">
        <v>5.6909999999999999E-3</v>
      </c>
      <c r="I24">
        <v>0.32869999999999999</v>
      </c>
      <c r="J24">
        <v>4.4889999999999999E-2</v>
      </c>
      <c r="K24">
        <v>1.227E-2</v>
      </c>
      <c r="L24">
        <v>0.35980000000000001</v>
      </c>
      <c r="M24">
        <v>4.0759999999999998E-2</v>
      </c>
      <c r="N24">
        <v>1.191E-2</v>
      </c>
      <c r="O24">
        <v>0.378</v>
      </c>
      <c r="AC24">
        <v>0.58842099999999997</v>
      </c>
      <c r="AD24" s="5">
        <v>2737.6480000000001</v>
      </c>
      <c r="AE24" s="5">
        <v>4.330987E-2</v>
      </c>
      <c r="AF24" s="5">
        <v>0.14700869999999999</v>
      </c>
      <c r="AG24" t="s">
        <v>247</v>
      </c>
      <c r="AL24">
        <v>0.57971899999999998</v>
      </c>
      <c r="AM24" s="5">
        <v>2485.52</v>
      </c>
      <c r="AN24" s="5">
        <v>3.2547100000000002E-2</v>
      </c>
      <c r="AO24" s="5">
        <v>0.1127896</v>
      </c>
    </row>
    <row r="25" spans="1:41" x14ac:dyDescent="0.25">
      <c r="F25">
        <v>20</v>
      </c>
      <c r="G25">
        <v>4.0419999999999998E-2</v>
      </c>
      <c r="H25">
        <v>4.7889999999999999E-3</v>
      </c>
      <c r="I25">
        <v>0.3135</v>
      </c>
      <c r="J25">
        <v>4.471E-2</v>
      </c>
      <c r="K25">
        <v>1.068E-2</v>
      </c>
      <c r="L25">
        <v>0.34379999999999999</v>
      </c>
      <c r="M25">
        <v>4.061E-2</v>
      </c>
      <c r="N25">
        <v>1.026E-2</v>
      </c>
      <c r="O25">
        <v>0.3619</v>
      </c>
      <c r="AC25">
        <v>0.56819600000000003</v>
      </c>
      <c r="AD25" s="5">
        <v>2803.9589999999998</v>
      </c>
      <c r="AE25" s="5">
        <v>3.649372E-2</v>
      </c>
      <c r="AF25" s="5">
        <v>0.16874449999999999</v>
      </c>
      <c r="AG25" t="s">
        <v>247</v>
      </c>
      <c r="AL25">
        <v>0.55540400000000001</v>
      </c>
      <c r="AM25" s="5">
        <v>2486.0929999999998</v>
      </c>
      <c r="AN25" s="5">
        <v>2.664215E-2</v>
      </c>
      <c r="AO25" s="5">
        <v>0.1153536</v>
      </c>
    </row>
    <row r="26" spans="1:41" x14ac:dyDescent="0.25">
      <c r="F26">
        <v>21</v>
      </c>
      <c r="G26">
        <v>4.0289999999999999E-2</v>
      </c>
      <c r="H26">
        <v>4.0309999999999999E-3</v>
      </c>
      <c r="I26">
        <v>0.29899999999999999</v>
      </c>
      <c r="J26">
        <v>4.4630000000000003E-2</v>
      </c>
      <c r="K26">
        <v>9.2829999999999996E-3</v>
      </c>
      <c r="L26">
        <v>0.32869999999999999</v>
      </c>
      <c r="M26">
        <v>4.0689999999999997E-2</v>
      </c>
      <c r="N26">
        <v>8.8369999999999994E-3</v>
      </c>
      <c r="O26">
        <v>0.34660000000000002</v>
      </c>
      <c r="AC26">
        <v>0.54749700000000001</v>
      </c>
      <c r="AD26" s="5">
        <v>2848.4470000000001</v>
      </c>
      <c r="AE26" s="5">
        <v>3.2000500000000001E-2</v>
      </c>
      <c r="AF26" s="5">
        <v>0.1790892</v>
      </c>
      <c r="AG26" t="s">
        <v>247</v>
      </c>
      <c r="AL26">
        <v>0.53503400000000001</v>
      </c>
      <c r="AM26" s="5">
        <v>2487.5189999999998</v>
      </c>
      <c r="AN26" s="5">
        <v>2.3901410000000001E-2</v>
      </c>
      <c r="AO26" s="5">
        <v>0.1260877</v>
      </c>
    </row>
    <row r="27" spans="1:41" x14ac:dyDescent="0.25">
      <c r="F27">
        <v>22</v>
      </c>
      <c r="G27">
        <v>4.0140000000000002E-2</v>
      </c>
      <c r="H27">
        <v>3.3930000000000002E-3</v>
      </c>
      <c r="I27">
        <v>0.28520000000000001</v>
      </c>
      <c r="J27">
        <v>4.4569999999999999E-2</v>
      </c>
      <c r="K27">
        <v>8.0429999999999998E-3</v>
      </c>
      <c r="L27">
        <v>0.31430000000000002</v>
      </c>
      <c r="M27">
        <v>4.0930000000000001E-2</v>
      </c>
      <c r="N27">
        <v>7.5979999999999997E-3</v>
      </c>
      <c r="O27">
        <v>0.33200000000000002</v>
      </c>
      <c r="AC27">
        <v>0.52743399999999996</v>
      </c>
      <c r="AD27" s="5">
        <v>2874.674</v>
      </c>
      <c r="AE27" s="5">
        <v>2.7324290000000001E-2</v>
      </c>
      <c r="AF27" s="5">
        <v>0.2144779</v>
      </c>
      <c r="AG27" t="s">
        <v>247</v>
      </c>
      <c r="AL27">
        <v>0.51497400000000004</v>
      </c>
      <c r="AM27" s="5">
        <v>2496.7260000000001</v>
      </c>
      <c r="AN27" s="5">
        <v>1.7521559999999999E-2</v>
      </c>
      <c r="AO27" s="5">
        <v>0.12762699999999999</v>
      </c>
    </row>
    <row r="28" spans="1:41" x14ac:dyDescent="0.25">
      <c r="F28">
        <v>23</v>
      </c>
      <c r="G28">
        <v>3.9980000000000002E-2</v>
      </c>
      <c r="H28">
        <v>2.8540000000000002E-3</v>
      </c>
      <c r="I28">
        <v>0.27210000000000001</v>
      </c>
      <c r="J28">
        <v>4.4519999999999997E-2</v>
      </c>
      <c r="K28">
        <v>6.9540000000000001E-3</v>
      </c>
      <c r="L28">
        <v>0.30059999999999998</v>
      </c>
      <c r="M28">
        <v>4.1279999999999997E-2</v>
      </c>
      <c r="N28">
        <v>6.5230000000000002E-3</v>
      </c>
      <c r="O28">
        <v>0.31809999999999999</v>
      </c>
      <c r="AC28">
        <v>0.50691900000000001</v>
      </c>
      <c r="AD28" s="5">
        <v>2951.2249999999999</v>
      </c>
      <c r="AE28" s="5">
        <v>2.13431E-2</v>
      </c>
      <c r="AF28" s="5">
        <v>0.24847330000000001</v>
      </c>
      <c r="AG28" t="s">
        <v>247</v>
      </c>
      <c r="AL28">
        <v>0.49471700000000002</v>
      </c>
      <c r="AM28" s="5">
        <v>2536.0949999999998</v>
      </c>
      <c r="AN28" s="5">
        <v>1.356305E-2</v>
      </c>
      <c r="AO28" s="5">
        <v>0.1755564</v>
      </c>
    </row>
    <row r="29" spans="1:41" x14ac:dyDescent="0.25">
      <c r="F29">
        <v>24</v>
      </c>
      <c r="G29">
        <v>3.9800000000000002E-2</v>
      </c>
      <c r="H29">
        <v>2.4030000000000002E-3</v>
      </c>
      <c r="I29">
        <v>0.2596</v>
      </c>
      <c r="J29">
        <v>4.444E-2</v>
      </c>
      <c r="K29">
        <v>6.0010000000000003E-3</v>
      </c>
      <c r="L29">
        <v>0.28770000000000001</v>
      </c>
      <c r="M29">
        <v>4.1700000000000001E-2</v>
      </c>
      <c r="N29">
        <v>5.5950000000000001E-3</v>
      </c>
      <c r="O29">
        <v>0.3049</v>
      </c>
      <c r="AC29">
        <v>0.48597400000000002</v>
      </c>
      <c r="AD29" s="5">
        <v>3019.759</v>
      </c>
      <c r="AE29" s="5">
        <v>1.8584099999999999E-2</v>
      </c>
      <c r="AF29" s="5">
        <v>0.27192650000000002</v>
      </c>
      <c r="AG29" t="s">
        <v>247</v>
      </c>
      <c r="AL29">
        <v>0.47401900000000002</v>
      </c>
      <c r="AM29" s="5">
        <v>2558.0189999999998</v>
      </c>
      <c r="AN29" s="5">
        <v>1.143109E-2</v>
      </c>
      <c r="AO29" s="5">
        <v>0.18869259999999999</v>
      </c>
    </row>
    <row r="30" spans="1:41" x14ac:dyDescent="0.25">
      <c r="F30">
        <v>25</v>
      </c>
      <c r="G30">
        <v>3.9579999999999997E-2</v>
      </c>
      <c r="H30">
        <v>2.0230000000000001E-3</v>
      </c>
      <c r="I30">
        <v>0.2477</v>
      </c>
      <c r="J30">
        <v>4.4310000000000002E-2</v>
      </c>
      <c r="K30">
        <v>5.1710000000000002E-3</v>
      </c>
      <c r="L30">
        <v>0.27529999999999999</v>
      </c>
      <c r="M30">
        <v>4.2119999999999998E-2</v>
      </c>
      <c r="N30">
        <v>4.7959999999999999E-3</v>
      </c>
      <c r="O30">
        <v>0.2923</v>
      </c>
      <c r="AC30">
        <v>0.465922</v>
      </c>
      <c r="AD30" s="5">
        <v>3048.58</v>
      </c>
      <c r="AE30" s="5">
        <v>1.4969649999999999E-2</v>
      </c>
      <c r="AF30" s="5">
        <v>0.28899330000000001</v>
      </c>
      <c r="AG30" t="s">
        <v>247</v>
      </c>
      <c r="AL30">
        <v>0.44852799999999998</v>
      </c>
      <c r="AM30" s="5">
        <v>2579.239</v>
      </c>
      <c r="AN30" s="5">
        <v>9.3211049999999997E-3</v>
      </c>
      <c r="AO30" s="5">
        <v>0.20626059999999999</v>
      </c>
    </row>
    <row r="31" spans="1:41" x14ac:dyDescent="0.25">
      <c r="F31">
        <v>26</v>
      </c>
      <c r="G31">
        <v>3.9359999999999999E-2</v>
      </c>
      <c r="H31">
        <v>1.712E-3</v>
      </c>
      <c r="I31">
        <v>0.23630000000000001</v>
      </c>
      <c r="J31">
        <v>4.4089999999999997E-2</v>
      </c>
      <c r="K31">
        <v>4.4530000000000004E-3</v>
      </c>
      <c r="L31">
        <v>0.2636</v>
      </c>
      <c r="M31">
        <v>4.2529999999999998E-2</v>
      </c>
      <c r="N31">
        <v>4.1149999999999997E-3</v>
      </c>
      <c r="O31">
        <v>0.28039999999999998</v>
      </c>
      <c r="AC31">
        <v>0.44575199999999998</v>
      </c>
      <c r="AD31" s="5">
        <v>3075.3069999999998</v>
      </c>
      <c r="AE31" s="5">
        <v>1.2281200000000001E-2</v>
      </c>
      <c r="AF31" s="5">
        <v>0.31846600000000003</v>
      </c>
      <c r="AG31" t="s">
        <v>247</v>
      </c>
      <c r="AL31">
        <v>0.42821399999999998</v>
      </c>
      <c r="AM31" s="5">
        <v>2600.6930000000002</v>
      </c>
      <c r="AN31" s="5">
        <v>8.344654E-3</v>
      </c>
      <c r="AO31" s="5">
        <v>0.224719</v>
      </c>
    </row>
    <row r="32" spans="1:41" x14ac:dyDescent="0.25">
      <c r="F32">
        <v>27</v>
      </c>
      <c r="G32">
        <v>3.916E-2</v>
      </c>
      <c r="H32">
        <v>1.4530000000000001E-3</v>
      </c>
      <c r="I32">
        <v>0.22539999999999999</v>
      </c>
      <c r="J32">
        <v>4.3819999999999998E-2</v>
      </c>
      <c r="K32">
        <v>3.8340000000000002E-3</v>
      </c>
      <c r="L32">
        <v>0.25240000000000001</v>
      </c>
      <c r="M32">
        <v>4.2849999999999999E-2</v>
      </c>
      <c r="N32">
        <v>3.5360000000000001E-3</v>
      </c>
      <c r="O32">
        <v>0.26910000000000001</v>
      </c>
      <c r="AC32">
        <v>0.425622</v>
      </c>
      <c r="AD32" s="5">
        <v>3155.2730000000001</v>
      </c>
      <c r="AE32" s="5">
        <v>9.8036200000000007E-3</v>
      </c>
      <c r="AF32" s="5">
        <v>0.33584779999999997</v>
      </c>
      <c r="AG32" t="s">
        <v>247</v>
      </c>
      <c r="AL32">
        <v>0.40800700000000001</v>
      </c>
      <c r="AM32" s="5">
        <v>2625.846</v>
      </c>
      <c r="AN32" s="5">
        <v>6.9550990000000002E-3</v>
      </c>
      <c r="AO32" s="5">
        <v>0.23013810000000001</v>
      </c>
    </row>
    <row r="33" spans="6:41" x14ac:dyDescent="0.25">
      <c r="F33">
        <v>28</v>
      </c>
      <c r="G33">
        <v>3.9010000000000003E-2</v>
      </c>
      <c r="H33">
        <v>1.238E-3</v>
      </c>
      <c r="I33">
        <v>0.21510000000000001</v>
      </c>
      <c r="J33">
        <v>4.3549999999999998E-2</v>
      </c>
      <c r="K33">
        <v>3.3029999999999999E-3</v>
      </c>
      <c r="L33">
        <v>0.2417</v>
      </c>
      <c r="M33">
        <v>4.3110000000000002E-2</v>
      </c>
      <c r="N33">
        <v>3.0439999999999998E-3</v>
      </c>
      <c r="O33">
        <v>0.25829999999999997</v>
      </c>
      <c r="AC33">
        <v>0.40515899999999999</v>
      </c>
      <c r="AD33" s="5">
        <v>3201.3719999999998</v>
      </c>
      <c r="AE33" s="5">
        <v>8.202071E-3</v>
      </c>
      <c r="AF33" s="5">
        <v>0.34656579999999998</v>
      </c>
      <c r="AG33" t="s">
        <v>247</v>
      </c>
      <c r="AL33">
        <v>0.38793100000000003</v>
      </c>
      <c r="AM33" s="5">
        <v>2683.9609999999998</v>
      </c>
      <c r="AN33" s="5">
        <v>5.7709299999999996E-3</v>
      </c>
      <c r="AO33" s="5">
        <v>0.25777099999999997</v>
      </c>
    </row>
    <row r="34" spans="6:41" x14ac:dyDescent="0.25">
      <c r="F34">
        <v>29</v>
      </c>
      <c r="G34">
        <v>3.8929999999999999E-2</v>
      </c>
      <c r="H34">
        <v>1.057E-3</v>
      </c>
      <c r="I34">
        <v>0.20519999999999999</v>
      </c>
      <c r="J34">
        <v>4.3249999999999997E-2</v>
      </c>
      <c r="K34">
        <v>2.8479999999999998E-3</v>
      </c>
      <c r="L34">
        <v>0.23150000000000001</v>
      </c>
      <c r="M34">
        <v>4.3270000000000003E-2</v>
      </c>
      <c r="N34">
        <v>2.6229999999999999E-3</v>
      </c>
      <c r="O34">
        <v>0.24790000000000001</v>
      </c>
      <c r="AC34">
        <v>0.384629</v>
      </c>
      <c r="AD34" s="5">
        <v>3270.02</v>
      </c>
      <c r="AE34" s="5">
        <v>6.4573809999999999E-3</v>
      </c>
      <c r="AF34" s="5">
        <v>0.38837090000000002</v>
      </c>
      <c r="AG34" t="s">
        <v>247</v>
      </c>
      <c r="AL34">
        <v>0.36777500000000002</v>
      </c>
      <c r="AM34" s="5">
        <v>2724.808</v>
      </c>
      <c r="AN34" s="5">
        <v>4.3807430000000003E-3</v>
      </c>
      <c r="AO34" s="5">
        <v>0.32766509999999999</v>
      </c>
    </row>
    <row r="35" spans="6:41" x14ac:dyDescent="0.25">
      <c r="F35">
        <v>30</v>
      </c>
      <c r="G35">
        <v>3.891E-2</v>
      </c>
      <c r="H35">
        <v>9.0410000000000002E-4</v>
      </c>
      <c r="I35">
        <v>0.1958</v>
      </c>
      <c r="J35">
        <v>4.2959999999999998E-2</v>
      </c>
      <c r="K35">
        <v>2.4580000000000001E-3</v>
      </c>
      <c r="L35">
        <v>0.22170000000000001</v>
      </c>
      <c r="M35">
        <v>4.3310000000000001E-2</v>
      </c>
      <c r="N35">
        <v>2.2669999999999999E-3</v>
      </c>
      <c r="O35">
        <v>0.23799999999999999</v>
      </c>
      <c r="AC35">
        <v>0.36430299999999999</v>
      </c>
      <c r="AD35" s="5">
        <v>3315.5369999999998</v>
      </c>
      <c r="AE35" s="5">
        <v>5.5262890000000002E-3</v>
      </c>
      <c r="AF35" s="5">
        <v>0.3980765</v>
      </c>
      <c r="AG35" t="s">
        <v>247</v>
      </c>
      <c r="AL35">
        <v>0.34748800000000002</v>
      </c>
      <c r="AM35" s="5">
        <v>2772.9070000000002</v>
      </c>
      <c r="AN35" s="5">
        <v>3.4808090000000001E-3</v>
      </c>
      <c r="AO35" s="5">
        <v>0.41489330000000002</v>
      </c>
    </row>
    <row r="36" spans="6:41" x14ac:dyDescent="0.25">
      <c r="F36">
        <v>31</v>
      </c>
      <c r="G36">
        <v>3.8879999999999998E-2</v>
      </c>
      <c r="H36">
        <v>7.7430000000000001E-4</v>
      </c>
      <c r="I36">
        <v>0.18679999999999999</v>
      </c>
      <c r="J36">
        <v>4.2700000000000002E-2</v>
      </c>
      <c r="K36">
        <v>2.124E-3</v>
      </c>
      <c r="L36">
        <v>0.2122</v>
      </c>
      <c r="M36">
        <v>4.3249999999999997E-2</v>
      </c>
      <c r="N36">
        <v>1.9610000000000001E-3</v>
      </c>
      <c r="O36">
        <v>0.22839999999999999</v>
      </c>
      <c r="AC36">
        <v>0.34392600000000001</v>
      </c>
      <c r="AD36" s="5">
        <v>3416.203</v>
      </c>
      <c r="AE36" s="5">
        <v>4.4551349999999998E-3</v>
      </c>
      <c r="AF36" s="5">
        <v>0.44318639999999998</v>
      </c>
      <c r="AG36" t="s">
        <v>247</v>
      </c>
      <c r="AL36">
        <v>0.327484</v>
      </c>
      <c r="AM36" s="5">
        <v>2853.1759999999999</v>
      </c>
      <c r="AN36" s="5">
        <v>2.9459579999999998E-3</v>
      </c>
      <c r="AO36" s="5">
        <v>0.46975270000000002</v>
      </c>
    </row>
    <row r="37" spans="6:41" x14ac:dyDescent="0.25">
      <c r="F37">
        <v>32</v>
      </c>
      <c r="G37">
        <v>3.8760000000000003E-2</v>
      </c>
      <c r="H37">
        <v>6.6430000000000005E-4</v>
      </c>
      <c r="I37">
        <v>0.17829999999999999</v>
      </c>
      <c r="J37">
        <v>4.249E-2</v>
      </c>
      <c r="K37">
        <v>1.838E-3</v>
      </c>
      <c r="L37">
        <v>0.20319999999999999</v>
      </c>
      <c r="M37">
        <v>4.3110000000000002E-2</v>
      </c>
      <c r="N37">
        <v>1.6980000000000001E-3</v>
      </c>
      <c r="O37">
        <v>0.21929999999999999</v>
      </c>
      <c r="AC37">
        <v>0.32392300000000002</v>
      </c>
      <c r="AD37" s="5">
        <v>3518.866</v>
      </c>
      <c r="AE37" s="5">
        <v>3.470969E-3</v>
      </c>
      <c r="AF37" s="5">
        <v>0.48039850000000001</v>
      </c>
      <c r="AG37" t="s">
        <v>247</v>
      </c>
      <c r="AL37">
        <v>0.30690600000000001</v>
      </c>
      <c r="AM37" s="5">
        <v>2904.5390000000002</v>
      </c>
      <c r="AN37" s="5">
        <v>2.5457879999999998E-3</v>
      </c>
      <c r="AO37" s="5">
        <v>0.50676010000000005</v>
      </c>
    </row>
    <row r="38" spans="6:41" x14ac:dyDescent="0.25">
      <c r="F38">
        <v>33</v>
      </c>
      <c r="G38">
        <v>3.8649999999999997E-2</v>
      </c>
      <c r="H38">
        <v>5.7109999999999995E-4</v>
      </c>
      <c r="I38">
        <v>0.1701</v>
      </c>
      <c r="J38">
        <v>4.2320000000000003E-2</v>
      </c>
      <c r="K38">
        <v>1.5900000000000001E-3</v>
      </c>
      <c r="L38">
        <v>0.19450000000000001</v>
      </c>
      <c r="M38">
        <v>4.2880000000000001E-2</v>
      </c>
      <c r="N38">
        <v>1.475E-3</v>
      </c>
      <c r="O38">
        <v>0.21049999999999999</v>
      </c>
      <c r="AC38">
        <v>0.30383599999999999</v>
      </c>
      <c r="AD38" s="5">
        <v>3589.0709999999999</v>
      </c>
      <c r="AE38" s="5">
        <v>2.7152840000000001E-3</v>
      </c>
      <c r="AF38" s="5">
        <v>0.52306129999999995</v>
      </c>
      <c r="AG38" t="s">
        <v>247</v>
      </c>
      <c r="AL38">
        <v>0.28667599999999999</v>
      </c>
      <c r="AM38" s="5">
        <v>3022.6970000000001</v>
      </c>
      <c r="AN38" s="5">
        <v>2.0369580000000002E-3</v>
      </c>
      <c r="AO38" s="5">
        <v>0.56273450000000003</v>
      </c>
    </row>
    <row r="39" spans="6:41" x14ac:dyDescent="0.25">
      <c r="F39">
        <v>34</v>
      </c>
      <c r="G39">
        <v>3.8589999999999999E-2</v>
      </c>
      <c r="H39">
        <v>4.9120000000000001E-4</v>
      </c>
      <c r="I39">
        <v>0.1623</v>
      </c>
      <c r="J39">
        <v>4.2220000000000001E-2</v>
      </c>
      <c r="K39">
        <v>1.374E-3</v>
      </c>
      <c r="L39">
        <v>0.1862</v>
      </c>
      <c r="M39">
        <v>4.2610000000000002E-2</v>
      </c>
      <c r="N39">
        <v>1.2819999999999999E-3</v>
      </c>
      <c r="O39">
        <v>0.20200000000000001</v>
      </c>
      <c r="AC39">
        <v>0.28310999999999997</v>
      </c>
      <c r="AD39" s="5">
        <v>3679.1959999999999</v>
      </c>
      <c r="AE39" s="5">
        <v>2.1812749999999999E-3</v>
      </c>
      <c r="AF39" s="5">
        <v>0.55483059999999995</v>
      </c>
      <c r="AG39" t="s">
        <v>247</v>
      </c>
      <c r="AL39">
        <v>0.26568000000000003</v>
      </c>
      <c r="AM39" s="5">
        <v>3095.4189999999999</v>
      </c>
      <c r="AN39" s="5">
        <v>1.628245E-3</v>
      </c>
      <c r="AO39" s="5">
        <v>0.59240409999999999</v>
      </c>
    </row>
    <row r="40" spans="6:41" x14ac:dyDescent="0.25">
      <c r="F40">
        <v>35</v>
      </c>
      <c r="G40">
        <v>3.8589999999999999E-2</v>
      </c>
      <c r="H40">
        <v>4.2230000000000002E-4</v>
      </c>
      <c r="I40">
        <v>0.15479999999999999</v>
      </c>
      <c r="J40">
        <v>4.2169999999999999E-2</v>
      </c>
      <c r="K40">
        <v>1.1839999999999999E-3</v>
      </c>
      <c r="L40">
        <v>0.1782</v>
      </c>
      <c r="M40">
        <v>4.2299999999999997E-2</v>
      </c>
      <c r="N40">
        <v>1.116E-3</v>
      </c>
      <c r="O40">
        <v>0.19389999999999999</v>
      </c>
      <c r="AC40">
        <v>0.26246900000000001</v>
      </c>
      <c r="AD40" s="5">
        <v>3806.1489999999999</v>
      </c>
      <c r="AE40" s="5">
        <v>1.74837E-3</v>
      </c>
      <c r="AF40" s="5">
        <v>0.59990790000000005</v>
      </c>
      <c r="AG40" t="s">
        <v>247</v>
      </c>
      <c r="AL40">
        <v>0.24559400000000001</v>
      </c>
      <c r="AM40" s="5">
        <v>3205.8020000000001</v>
      </c>
      <c r="AN40" s="5">
        <v>1.3450090000000001E-3</v>
      </c>
      <c r="AO40" s="5">
        <v>0.63718830000000004</v>
      </c>
    </row>
    <row r="41" spans="6:41" x14ac:dyDescent="0.25">
      <c r="F41">
        <v>36</v>
      </c>
      <c r="G41">
        <v>3.8589999999999999E-2</v>
      </c>
      <c r="H41">
        <v>3.636E-4</v>
      </c>
      <c r="I41">
        <v>0.1477</v>
      </c>
      <c r="J41">
        <v>4.2169999999999999E-2</v>
      </c>
      <c r="K41">
        <v>1.021E-3</v>
      </c>
      <c r="L41">
        <v>0.17050000000000001</v>
      </c>
      <c r="M41">
        <v>4.199E-2</v>
      </c>
      <c r="N41">
        <v>9.7059999999999996E-4</v>
      </c>
      <c r="O41">
        <v>0.186</v>
      </c>
      <c r="AC41">
        <v>0.242149</v>
      </c>
      <c r="AD41" s="5">
        <v>3957.6860000000001</v>
      </c>
      <c r="AE41" s="5">
        <v>1.427513E-3</v>
      </c>
      <c r="AF41" s="5">
        <v>0.64243220000000001</v>
      </c>
      <c r="AG41" t="s">
        <v>247</v>
      </c>
      <c r="AL41">
        <v>0.22498399999999999</v>
      </c>
      <c r="AM41" s="5">
        <v>3344.9079999999999</v>
      </c>
      <c r="AN41" s="5">
        <v>1.0777810000000001E-3</v>
      </c>
      <c r="AO41" s="5">
        <v>0.68293530000000002</v>
      </c>
    </row>
    <row r="42" spans="6:41" x14ac:dyDescent="0.25">
      <c r="F42">
        <v>37</v>
      </c>
      <c r="G42">
        <v>3.8640000000000001E-2</v>
      </c>
      <c r="H42">
        <v>3.1389999999999999E-4</v>
      </c>
      <c r="I42">
        <v>0.1409</v>
      </c>
      <c r="J42">
        <v>4.2180000000000002E-2</v>
      </c>
      <c r="K42">
        <v>8.811E-4</v>
      </c>
      <c r="L42">
        <v>0.16320000000000001</v>
      </c>
      <c r="M42">
        <v>4.1680000000000002E-2</v>
      </c>
      <c r="N42">
        <v>8.4460000000000004E-4</v>
      </c>
      <c r="O42">
        <v>0.17849999999999999</v>
      </c>
      <c r="AC42">
        <v>0.221999</v>
      </c>
      <c r="AD42" s="5">
        <v>4088.857</v>
      </c>
      <c r="AE42" s="5">
        <v>1.1475050000000001E-3</v>
      </c>
      <c r="AF42" s="5">
        <v>0.67822269999999996</v>
      </c>
      <c r="AG42" t="s">
        <v>247</v>
      </c>
      <c r="AL42">
        <v>0.20471700000000001</v>
      </c>
      <c r="AM42" s="5">
        <v>3465.3110000000001</v>
      </c>
      <c r="AN42" s="5">
        <v>9.017033E-4</v>
      </c>
      <c r="AO42" s="5">
        <v>0.71654830000000003</v>
      </c>
    </row>
    <row r="43" spans="6:41" x14ac:dyDescent="0.25">
      <c r="F43">
        <v>38</v>
      </c>
      <c r="G43">
        <v>3.8739999999999997E-2</v>
      </c>
      <c r="H43">
        <v>2.7169999999999999E-4</v>
      </c>
      <c r="I43">
        <v>0.13439999999999999</v>
      </c>
      <c r="J43">
        <v>4.2220000000000001E-2</v>
      </c>
      <c r="K43">
        <v>7.6230000000000004E-4</v>
      </c>
      <c r="L43">
        <v>0.15609999999999999</v>
      </c>
      <c r="M43">
        <v>4.1349999999999998E-2</v>
      </c>
      <c r="N43">
        <v>7.3649999999999996E-4</v>
      </c>
      <c r="O43">
        <v>0.17119999999999999</v>
      </c>
      <c r="AC43">
        <v>0.20199500000000001</v>
      </c>
      <c r="AD43" s="5">
        <v>4233.0969999999998</v>
      </c>
      <c r="AE43" s="5">
        <v>9.3360389999999995E-4</v>
      </c>
      <c r="AF43" s="5">
        <v>0.72281879999999998</v>
      </c>
      <c r="AG43" t="s">
        <v>247</v>
      </c>
      <c r="AL43">
        <v>0.18467500000000001</v>
      </c>
      <c r="AM43" s="5">
        <v>3592.1379999999999</v>
      </c>
      <c r="AN43" s="5">
        <v>7.3603290000000005E-4</v>
      </c>
      <c r="AO43" s="5">
        <v>0.75232810000000006</v>
      </c>
    </row>
    <row r="44" spans="6:41" x14ac:dyDescent="0.25">
      <c r="F44">
        <v>39</v>
      </c>
      <c r="G44">
        <v>3.8859999999999999E-2</v>
      </c>
      <c r="H44">
        <v>2.3599999999999999E-4</v>
      </c>
      <c r="I44">
        <v>0.12820000000000001</v>
      </c>
      <c r="J44">
        <v>4.2250000000000003E-2</v>
      </c>
      <c r="K44">
        <v>6.579E-4</v>
      </c>
      <c r="L44">
        <v>0.14929999999999999</v>
      </c>
      <c r="M44">
        <v>4.1050000000000003E-2</v>
      </c>
      <c r="N44">
        <v>6.4389999999999998E-4</v>
      </c>
      <c r="O44">
        <v>0.16420000000000001</v>
      </c>
      <c r="AC44">
        <v>0.18179100000000001</v>
      </c>
      <c r="AD44" s="5">
        <v>4399.7449999999999</v>
      </c>
      <c r="AE44" s="5">
        <v>7.5577979999999999E-4</v>
      </c>
      <c r="AF44" s="5">
        <v>0.75836079999999995</v>
      </c>
      <c r="AG44" t="s">
        <v>247</v>
      </c>
      <c r="AL44">
        <v>0.16431100000000001</v>
      </c>
      <c r="AM44" s="5">
        <v>3774.9780000000001</v>
      </c>
      <c r="AN44" s="5">
        <v>5.8250589999999996E-4</v>
      </c>
      <c r="AO44" s="5">
        <v>0.80061740000000003</v>
      </c>
    </row>
    <row r="45" spans="6:41" x14ac:dyDescent="0.25">
      <c r="F45">
        <v>40</v>
      </c>
      <c r="G45">
        <v>3.8949999999999999E-2</v>
      </c>
      <c r="H45">
        <v>2.0489999999999999E-4</v>
      </c>
      <c r="I45">
        <v>0.12230000000000001</v>
      </c>
      <c r="J45">
        <v>4.2270000000000002E-2</v>
      </c>
      <c r="K45">
        <v>5.6769999999999998E-4</v>
      </c>
      <c r="L45">
        <v>0.1429</v>
      </c>
      <c r="M45">
        <v>4.0750000000000001E-2</v>
      </c>
      <c r="N45">
        <v>5.641E-4</v>
      </c>
      <c r="O45">
        <v>0.1575</v>
      </c>
      <c r="AC45">
        <v>0.160612</v>
      </c>
      <c r="AD45" s="5">
        <v>4595.4840000000004</v>
      </c>
      <c r="AE45" s="5">
        <v>6.0525810000000005E-4</v>
      </c>
      <c r="AF45" s="5">
        <v>0.79644539999999997</v>
      </c>
      <c r="AG45" t="s">
        <v>247</v>
      </c>
      <c r="AL45">
        <v>0.143932</v>
      </c>
      <c r="AM45" s="5">
        <v>3959.4189999999999</v>
      </c>
      <c r="AN45" s="5">
        <v>4.6583280000000001E-4</v>
      </c>
      <c r="AO45" s="5">
        <v>0.83549479999999998</v>
      </c>
    </row>
    <row r="46" spans="6:41" x14ac:dyDescent="0.25">
      <c r="F46">
        <v>41</v>
      </c>
      <c r="G46">
        <v>3.9010000000000003E-2</v>
      </c>
      <c r="H46">
        <v>1.7770000000000001E-4</v>
      </c>
      <c r="I46">
        <v>0.1168</v>
      </c>
      <c r="J46">
        <v>4.2299999999999997E-2</v>
      </c>
      <c r="K46">
        <v>4.9120000000000001E-4</v>
      </c>
      <c r="L46">
        <v>0.13669999999999999</v>
      </c>
      <c r="M46">
        <v>4.0469999999999999E-2</v>
      </c>
      <c r="N46">
        <v>4.9390000000000002E-4</v>
      </c>
      <c r="O46">
        <v>0.15110000000000001</v>
      </c>
      <c r="AC46">
        <v>0.14060500000000001</v>
      </c>
      <c r="AD46" s="5">
        <v>4793.2969999999996</v>
      </c>
      <c r="AE46" s="5">
        <v>4.9137330000000002E-4</v>
      </c>
      <c r="AF46" s="5">
        <v>0.82430870000000001</v>
      </c>
      <c r="AG46" t="s">
        <v>247</v>
      </c>
      <c r="AL46">
        <v>0.12376</v>
      </c>
      <c r="AM46" s="5">
        <v>4190.6260000000002</v>
      </c>
      <c r="AN46" s="5">
        <v>3.627964E-4</v>
      </c>
      <c r="AO46" s="5">
        <v>0.86563659999999998</v>
      </c>
    </row>
    <row r="47" spans="6:41" x14ac:dyDescent="0.25">
      <c r="F47">
        <v>42</v>
      </c>
      <c r="G47">
        <v>3.9039999999999998E-2</v>
      </c>
      <c r="H47">
        <v>1.548E-4</v>
      </c>
      <c r="I47">
        <v>0.1114</v>
      </c>
      <c r="J47">
        <v>4.2369999999999998E-2</v>
      </c>
      <c r="K47">
        <v>4.2549999999999999E-4</v>
      </c>
      <c r="L47">
        <v>0.1308</v>
      </c>
      <c r="M47">
        <v>4.0230000000000002E-2</v>
      </c>
      <c r="N47">
        <v>4.3189999999999998E-4</v>
      </c>
      <c r="O47">
        <v>0.1449</v>
      </c>
      <c r="AC47">
        <v>0.12027500000000001</v>
      </c>
      <c r="AD47" s="5">
        <v>5038.915</v>
      </c>
      <c r="AE47" s="5">
        <v>3.763959E-4</v>
      </c>
      <c r="AF47" s="5">
        <v>0.8582668</v>
      </c>
      <c r="AG47" t="s">
        <v>247</v>
      </c>
      <c r="AL47">
        <v>0.103413</v>
      </c>
      <c r="AM47" s="5">
        <v>4487.4849999999997</v>
      </c>
      <c r="AN47" s="5">
        <v>2.7160079999999999E-4</v>
      </c>
      <c r="AO47" s="5">
        <v>0.89100109999999999</v>
      </c>
    </row>
    <row r="48" spans="6:41" x14ac:dyDescent="0.25">
      <c r="F48">
        <v>43</v>
      </c>
      <c r="G48">
        <v>3.9030000000000002E-2</v>
      </c>
      <c r="H48">
        <v>1.349E-4</v>
      </c>
      <c r="I48">
        <v>0.10630000000000001</v>
      </c>
      <c r="J48">
        <v>4.2450000000000002E-2</v>
      </c>
      <c r="K48">
        <v>3.679E-4</v>
      </c>
      <c r="L48">
        <v>0.12509999999999999</v>
      </c>
      <c r="M48">
        <v>4.0070000000000001E-2</v>
      </c>
      <c r="N48">
        <v>3.768E-4</v>
      </c>
      <c r="O48">
        <v>0.13900000000000001</v>
      </c>
      <c r="AC48">
        <v>0.10005799999999999</v>
      </c>
      <c r="AD48" s="5">
        <v>5285.134</v>
      </c>
      <c r="AE48" s="5">
        <v>2.9910160000000001E-4</v>
      </c>
      <c r="AF48" s="5">
        <v>0.88190230000000003</v>
      </c>
      <c r="AG48" t="s">
        <v>247</v>
      </c>
      <c r="AL48">
        <v>8.2808000000000007E-2</v>
      </c>
      <c r="AM48" s="5">
        <v>4803.5079999999998</v>
      </c>
      <c r="AN48" s="5">
        <v>2.022359E-4</v>
      </c>
      <c r="AO48" s="5">
        <v>0.91408699999999998</v>
      </c>
    </row>
    <row r="49" spans="5:41" x14ac:dyDescent="0.25">
      <c r="F49">
        <v>44</v>
      </c>
      <c r="G49">
        <v>3.8949999999999999E-2</v>
      </c>
      <c r="H49">
        <v>1.182E-4</v>
      </c>
      <c r="I49">
        <v>0.10150000000000001</v>
      </c>
      <c r="J49">
        <v>4.2540000000000001E-2</v>
      </c>
      <c r="K49">
        <v>3.1720000000000001E-4</v>
      </c>
      <c r="L49">
        <v>0.1198</v>
      </c>
      <c r="M49">
        <v>3.9940000000000003E-2</v>
      </c>
      <c r="N49">
        <v>3.28E-4</v>
      </c>
      <c r="O49">
        <v>0.1333</v>
      </c>
      <c r="AC49">
        <v>7.9998E-2</v>
      </c>
      <c r="AD49" s="5">
        <v>5591.723</v>
      </c>
      <c r="AE49" s="5">
        <v>2.2976600000000001E-4</v>
      </c>
      <c r="AF49" s="5">
        <v>0.90529269999999995</v>
      </c>
      <c r="AG49" t="s">
        <v>247</v>
      </c>
      <c r="AL49">
        <v>6.2617999999999993E-2</v>
      </c>
      <c r="AM49" s="5">
        <v>5215.9780000000001</v>
      </c>
      <c r="AN49" s="5">
        <v>1.419673E-4</v>
      </c>
      <c r="AO49" s="5">
        <v>0.93545210000000001</v>
      </c>
    </row>
    <row r="50" spans="5:41" x14ac:dyDescent="0.25">
      <c r="F50">
        <v>45</v>
      </c>
      <c r="G50">
        <v>3.8800000000000001E-2</v>
      </c>
      <c r="H50">
        <v>1.033E-4</v>
      </c>
      <c r="I50">
        <v>9.6860000000000002E-2</v>
      </c>
      <c r="J50">
        <v>4.2599999999999999E-2</v>
      </c>
      <c r="K50">
        <v>2.7349999999999998E-4</v>
      </c>
      <c r="L50">
        <v>0.11459999999999999</v>
      </c>
      <c r="M50">
        <v>3.984E-2</v>
      </c>
      <c r="N50">
        <v>2.8459999999999998E-4</v>
      </c>
      <c r="O50">
        <v>0.1278</v>
      </c>
      <c r="AC50">
        <v>5.9783999999999997E-2</v>
      </c>
      <c r="AD50" s="5">
        <v>6059.1540000000005</v>
      </c>
      <c r="AE50" s="5">
        <v>1.6088410000000001E-4</v>
      </c>
      <c r="AF50" s="5">
        <v>0.93112989999999995</v>
      </c>
      <c r="AG50" t="s">
        <v>247</v>
      </c>
      <c r="AL50">
        <v>4.2321999999999999E-2</v>
      </c>
      <c r="AM50" s="5">
        <v>5937.4179999999997</v>
      </c>
      <c r="AN50" s="5">
        <v>8.2266430000000004E-5</v>
      </c>
      <c r="AO50" s="5">
        <v>0.95764870000000002</v>
      </c>
    </row>
    <row r="51" spans="5:41" x14ac:dyDescent="0.25">
      <c r="F51">
        <v>46</v>
      </c>
      <c r="G51">
        <v>3.8640000000000001E-2</v>
      </c>
      <c r="H51" s="5">
        <v>9.0119999999999998E-5</v>
      </c>
      <c r="I51">
        <v>9.2439999999999994E-2</v>
      </c>
      <c r="J51">
        <v>4.2630000000000001E-2</v>
      </c>
      <c r="K51">
        <v>2.3709999999999999E-4</v>
      </c>
      <c r="L51">
        <v>0.10970000000000001</v>
      </c>
      <c r="M51">
        <v>3.9780000000000003E-2</v>
      </c>
      <c r="N51">
        <v>2.4600000000000002E-4</v>
      </c>
      <c r="O51">
        <v>0.1225</v>
      </c>
      <c r="AC51">
        <v>3.9551999999999997E-2</v>
      </c>
      <c r="AD51" s="5">
        <v>6827.866</v>
      </c>
      <c r="AE51" s="5">
        <v>9.5905270000000003E-5</v>
      </c>
      <c r="AF51" s="5">
        <v>0.95251730000000001</v>
      </c>
      <c r="AG51" t="s">
        <v>247</v>
      </c>
      <c r="AL51">
        <v>2.2296E-2</v>
      </c>
      <c r="AM51" s="5">
        <v>7371.2479999999996</v>
      </c>
      <c r="AN51" s="5">
        <v>3.3432749999999999E-5</v>
      </c>
      <c r="AO51" s="5">
        <v>0.97771189999999997</v>
      </c>
    </row>
    <row r="52" spans="5:41" x14ac:dyDescent="0.25">
      <c r="F52">
        <v>47</v>
      </c>
      <c r="G52">
        <v>3.8469999999999997E-2</v>
      </c>
      <c r="H52" s="5">
        <v>7.8380000000000005E-5</v>
      </c>
      <c r="I52">
        <v>8.8209999999999997E-2</v>
      </c>
      <c r="J52">
        <v>4.2619999999999998E-2</v>
      </c>
      <c r="K52">
        <v>2.064E-4</v>
      </c>
      <c r="L52">
        <v>0.105</v>
      </c>
      <c r="M52">
        <v>3.9759999999999997E-2</v>
      </c>
      <c r="N52">
        <v>2.128E-4</v>
      </c>
      <c r="O52">
        <v>0.11749999999999999</v>
      </c>
      <c r="AC52">
        <v>1.9515999999999999E-2</v>
      </c>
      <c r="AD52" s="5">
        <v>8569.73</v>
      </c>
      <c r="AE52" s="5">
        <v>3.67164E-5</v>
      </c>
      <c r="AF52" s="5">
        <v>0.97878399999999999</v>
      </c>
      <c r="AG52" t="s">
        <v>247</v>
      </c>
      <c r="AL52">
        <v>9.4540000000000006E-3</v>
      </c>
      <c r="AM52" s="5">
        <v>10933.12</v>
      </c>
      <c r="AN52" s="5">
        <v>6.798276E-6</v>
      </c>
      <c r="AO52" s="5">
        <v>0.99101220000000001</v>
      </c>
    </row>
    <row r="53" spans="5:41" x14ac:dyDescent="0.25">
      <c r="F53">
        <v>48</v>
      </c>
      <c r="G53">
        <v>3.8330000000000003E-2</v>
      </c>
      <c r="H53" s="5">
        <v>6.7349999999999997E-5</v>
      </c>
      <c r="I53">
        <v>8.4169999999999995E-2</v>
      </c>
      <c r="J53">
        <v>4.2590000000000003E-2</v>
      </c>
      <c r="K53">
        <v>1.805E-4</v>
      </c>
      <c r="L53">
        <v>0.10050000000000001</v>
      </c>
      <c r="M53">
        <v>3.9719999999999998E-2</v>
      </c>
      <c r="N53">
        <v>1.8569999999999999E-4</v>
      </c>
      <c r="O53">
        <v>0.11260000000000001</v>
      </c>
      <c r="AC53">
        <v>1.1114000000000001E-2</v>
      </c>
      <c r="AD53" s="5">
        <v>11224.39</v>
      </c>
      <c r="AE53" s="5">
        <v>1.2431130000000001E-5</v>
      </c>
      <c r="AF53" s="5">
        <v>0.98792599999999997</v>
      </c>
      <c r="AG53" t="s">
        <v>247</v>
      </c>
    </row>
    <row r="54" spans="5:41" x14ac:dyDescent="0.25">
      <c r="F54">
        <v>49</v>
      </c>
      <c r="G54">
        <v>3.8199999999999998E-2</v>
      </c>
      <c r="H54" s="5">
        <v>5.728E-5</v>
      </c>
      <c r="I54">
        <v>8.0299999999999996E-2</v>
      </c>
      <c r="J54">
        <v>4.2500000000000003E-2</v>
      </c>
      <c r="K54">
        <v>1.5870000000000001E-4</v>
      </c>
      <c r="L54">
        <v>9.622E-2</v>
      </c>
      <c r="M54">
        <v>3.9649999999999998E-2</v>
      </c>
      <c r="N54">
        <v>1.63E-4</v>
      </c>
      <c r="O54">
        <v>0.108</v>
      </c>
    </row>
    <row r="55" spans="5:41" x14ac:dyDescent="0.25">
      <c r="F55">
        <v>50</v>
      </c>
      <c r="G55">
        <v>3.8129999999999997E-2</v>
      </c>
      <c r="H55" s="5">
        <v>4.8699999999999998E-5</v>
      </c>
      <c r="I55">
        <v>7.6609999999999998E-2</v>
      </c>
      <c r="J55">
        <v>4.231E-2</v>
      </c>
      <c r="K55">
        <v>1.393E-4</v>
      </c>
      <c r="L55">
        <v>9.2119999999999994E-2</v>
      </c>
      <c r="M55">
        <v>3.9579999999999997E-2</v>
      </c>
      <c r="N55">
        <v>1.437E-4</v>
      </c>
      <c r="O55">
        <v>0.10349999999999999</v>
      </c>
    </row>
    <row r="57" spans="5:41" x14ac:dyDescent="0.25">
      <c r="E57" t="s">
        <v>93</v>
      </c>
      <c r="J57" t="s">
        <v>93</v>
      </c>
      <c r="N57" t="s">
        <v>93</v>
      </c>
    </row>
    <row r="58" spans="5:41" x14ac:dyDescent="0.25">
      <c r="E58" t="s">
        <v>101</v>
      </c>
      <c r="J58" t="s">
        <v>101</v>
      </c>
      <c r="N58" t="s">
        <v>101</v>
      </c>
    </row>
    <row r="59" spans="5:41" x14ac:dyDescent="0.25">
      <c r="E59" t="s">
        <v>102</v>
      </c>
      <c r="F59" t="s">
        <v>103</v>
      </c>
      <c r="G59" t="s">
        <v>104</v>
      </c>
      <c r="H59" t="s">
        <v>105</v>
      </c>
      <c r="J59" t="s">
        <v>102</v>
      </c>
      <c r="K59" t="s">
        <v>103</v>
      </c>
      <c r="L59" t="s">
        <v>104</v>
      </c>
      <c r="M59" t="s">
        <v>105</v>
      </c>
      <c r="N59" t="s">
        <v>102</v>
      </c>
      <c r="O59" t="s">
        <v>103</v>
      </c>
      <c r="P59" t="s">
        <v>104</v>
      </c>
      <c r="Q59" t="s">
        <v>105</v>
      </c>
    </row>
    <row r="60" spans="5:41" x14ac:dyDescent="0.25">
      <c r="E60" t="s">
        <v>93</v>
      </c>
      <c r="J60" t="s">
        <v>93</v>
      </c>
      <c r="N60" t="s">
        <v>93</v>
      </c>
    </row>
    <row r="62" spans="5:41" x14ac:dyDescent="0.25">
      <c r="E62">
        <v>0.5</v>
      </c>
      <c r="F62">
        <v>1</v>
      </c>
      <c r="G62">
        <v>2.4019559999999999E-2</v>
      </c>
      <c r="H62">
        <v>2.4019559999999999E-2</v>
      </c>
      <c r="I62">
        <f>F62*G62</f>
        <v>2.4019559999999999E-2</v>
      </c>
      <c r="J62">
        <v>0.5</v>
      </c>
      <c r="K62">
        <v>1</v>
      </c>
      <c r="L62">
        <v>1.1934780000000001E-2</v>
      </c>
      <c r="M62">
        <v>1.1934780000000001E-2</v>
      </c>
      <c r="N62">
        <v>0.5</v>
      </c>
      <c r="O62">
        <v>1</v>
      </c>
      <c r="P62">
        <v>1.0989219999999999E-2</v>
      </c>
      <c r="Q62">
        <v>1.0989219999999999E-2</v>
      </c>
    </row>
    <row r="63" spans="5:41" x14ac:dyDescent="0.25">
      <c r="E63">
        <v>1.5</v>
      </c>
      <c r="F63">
        <v>3</v>
      </c>
      <c r="G63">
        <v>0.2001146</v>
      </c>
      <c r="H63">
        <v>0.2001146</v>
      </c>
      <c r="I63">
        <f t="shared" ref="I63:I70" si="0">F63*G63</f>
        <v>0.60034379999999998</v>
      </c>
      <c r="J63">
        <v>1.5</v>
      </c>
      <c r="K63">
        <v>3</v>
      </c>
      <c r="L63">
        <v>0.1243636</v>
      </c>
      <c r="M63">
        <v>0.1243636</v>
      </c>
      <c r="N63">
        <v>1.5</v>
      </c>
      <c r="O63">
        <v>3</v>
      </c>
      <c r="P63">
        <v>0.1071915</v>
      </c>
      <c r="Q63">
        <v>0.1071915</v>
      </c>
    </row>
    <row r="64" spans="5:41" x14ac:dyDescent="0.25">
      <c r="E64">
        <v>2.5</v>
      </c>
      <c r="F64">
        <v>5</v>
      </c>
      <c r="G64">
        <v>0.3697474</v>
      </c>
      <c r="H64">
        <v>0.3697474</v>
      </c>
      <c r="I64">
        <f t="shared" si="0"/>
        <v>1.8487370000000001</v>
      </c>
      <c r="J64">
        <v>2.5</v>
      </c>
      <c r="K64">
        <v>5</v>
      </c>
      <c r="L64">
        <v>0.4514899</v>
      </c>
      <c r="M64">
        <v>0.4514899</v>
      </c>
      <c r="N64">
        <v>2.5</v>
      </c>
      <c r="O64">
        <v>5</v>
      </c>
      <c r="P64">
        <v>0.35747329999999999</v>
      </c>
      <c r="Q64">
        <v>0.35747329999999999</v>
      </c>
    </row>
    <row r="65" spans="1:19" x14ac:dyDescent="0.25">
      <c r="E65">
        <v>3.5</v>
      </c>
      <c r="F65">
        <v>7</v>
      </c>
      <c r="G65">
        <v>0.1941679</v>
      </c>
      <c r="H65">
        <v>0.1941679</v>
      </c>
      <c r="I65">
        <f t="shared" si="0"/>
        <v>1.3591753</v>
      </c>
      <c r="J65">
        <v>3.5</v>
      </c>
      <c r="K65">
        <v>7</v>
      </c>
      <c r="L65">
        <v>0.2436875</v>
      </c>
      <c r="M65">
        <v>0.2436874</v>
      </c>
      <c r="N65">
        <v>3.5</v>
      </c>
      <c r="O65">
        <v>7</v>
      </c>
      <c r="P65">
        <v>0.19744999999999999</v>
      </c>
      <c r="Q65">
        <v>0.19744999999999999</v>
      </c>
    </row>
    <row r="66" spans="1:19" x14ac:dyDescent="0.25">
      <c r="E66">
        <v>4.5</v>
      </c>
      <c r="F66">
        <v>9</v>
      </c>
      <c r="G66">
        <v>0.1388952</v>
      </c>
      <c r="H66">
        <v>0.1388952</v>
      </c>
      <c r="I66">
        <f t="shared" si="0"/>
        <v>1.2500567999999999</v>
      </c>
      <c r="J66">
        <v>4.5</v>
      </c>
      <c r="K66">
        <v>9</v>
      </c>
      <c r="L66">
        <v>0.1186864</v>
      </c>
      <c r="M66">
        <v>0.1186864</v>
      </c>
      <c r="N66">
        <v>4.5</v>
      </c>
      <c r="O66">
        <v>9</v>
      </c>
      <c r="P66">
        <v>0.14053019999999999</v>
      </c>
      <c r="Q66">
        <v>0.14053019999999999</v>
      </c>
    </row>
    <row r="67" spans="1:19" x14ac:dyDescent="0.25">
      <c r="E67">
        <v>5.5</v>
      </c>
      <c r="F67">
        <v>11</v>
      </c>
      <c r="G67">
        <v>4.2605320000000002E-2</v>
      </c>
      <c r="H67">
        <v>4.2605320000000002E-2</v>
      </c>
      <c r="I67">
        <f t="shared" si="0"/>
        <v>0.46865852000000002</v>
      </c>
      <c r="J67">
        <v>5.5</v>
      </c>
      <c r="K67">
        <v>11</v>
      </c>
      <c r="L67">
        <v>2.8571099999999999E-2</v>
      </c>
      <c r="M67">
        <v>2.8571099999999999E-2</v>
      </c>
      <c r="N67">
        <v>5.5</v>
      </c>
      <c r="O67">
        <v>11</v>
      </c>
      <c r="P67">
        <v>8.3088930000000005E-2</v>
      </c>
      <c r="Q67">
        <v>8.3088930000000005E-2</v>
      </c>
    </row>
    <row r="68" spans="1:19" x14ac:dyDescent="0.25">
      <c r="E68">
        <v>6.5</v>
      </c>
      <c r="F68">
        <v>13</v>
      </c>
      <c r="G68">
        <v>2.0715419999999998E-2</v>
      </c>
      <c r="H68">
        <v>2.0715419999999998E-2</v>
      </c>
      <c r="I68">
        <f t="shared" si="0"/>
        <v>0.26930045999999996</v>
      </c>
      <c r="J68">
        <v>6.5</v>
      </c>
      <c r="K68">
        <v>13</v>
      </c>
      <c r="L68">
        <v>1.212355E-2</v>
      </c>
      <c r="M68">
        <v>1.212355E-2</v>
      </c>
      <c r="N68">
        <v>6.5</v>
      </c>
      <c r="O68">
        <v>13</v>
      </c>
      <c r="P68">
        <v>5.0839839999999997E-2</v>
      </c>
      <c r="Q68">
        <v>5.0839839999999997E-2</v>
      </c>
    </row>
    <row r="69" spans="1:19" x14ac:dyDescent="0.25">
      <c r="E69">
        <v>7.5</v>
      </c>
      <c r="F69">
        <v>15</v>
      </c>
      <c r="G69">
        <v>7.011237E-3</v>
      </c>
      <c r="H69">
        <v>7.011237E-3</v>
      </c>
      <c r="I69">
        <f t="shared" si="0"/>
        <v>0.105168555</v>
      </c>
      <c r="J69">
        <v>7.5</v>
      </c>
      <c r="K69">
        <v>15</v>
      </c>
      <c r="L69">
        <v>4.1430349999999998E-3</v>
      </c>
      <c r="M69">
        <v>4.1430349999999998E-3</v>
      </c>
      <c r="N69">
        <v>7.5</v>
      </c>
      <c r="O69">
        <v>15</v>
      </c>
      <c r="P69">
        <v>3.1263260000000001E-2</v>
      </c>
      <c r="Q69">
        <v>3.1263260000000001E-2</v>
      </c>
    </row>
    <row r="70" spans="1:19" x14ac:dyDescent="0.25">
      <c r="E70">
        <v>8.5</v>
      </c>
      <c r="F70">
        <v>17</v>
      </c>
      <c r="G70">
        <v>2.7232929999999999E-3</v>
      </c>
      <c r="H70">
        <v>2.7232929999999999E-3</v>
      </c>
      <c r="I70">
        <f t="shared" si="0"/>
        <v>4.6295981E-2</v>
      </c>
      <c r="J70">
        <v>8.5</v>
      </c>
      <c r="K70">
        <v>17</v>
      </c>
      <c r="L70">
        <v>5.0001450000000001E-3</v>
      </c>
      <c r="M70">
        <v>5.0001439999999998E-3</v>
      </c>
      <c r="N70">
        <v>8.5</v>
      </c>
      <c r="O70">
        <v>17</v>
      </c>
      <c r="P70">
        <v>1.972018E-2</v>
      </c>
      <c r="Q70">
        <v>1.972018E-2</v>
      </c>
    </row>
    <row r="71" spans="1:19" x14ac:dyDescent="0.25">
      <c r="N71">
        <v>9.5</v>
      </c>
      <c r="O71">
        <v>19</v>
      </c>
      <c r="P71">
        <v>1.453476E-3</v>
      </c>
      <c r="Q71">
        <v>1.453476E-3</v>
      </c>
    </row>
    <row r="73" spans="1:19" x14ac:dyDescent="0.25">
      <c r="A73" t="s">
        <v>221</v>
      </c>
      <c r="E73" t="s">
        <v>190</v>
      </c>
      <c r="N73" t="s">
        <v>217</v>
      </c>
    </row>
    <row r="74" spans="1:19" x14ac:dyDescent="0.25">
      <c r="A74" t="s">
        <v>214</v>
      </c>
      <c r="F74" t="s">
        <v>93</v>
      </c>
      <c r="J74" t="s">
        <v>218</v>
      </c>
      <c r="N74" t="s">
        <v>214</v>
      </c>
      <c r="R74" t="s">
        <v>218</v>
      </c>
    </row>
    <row r="75" spans="1:19" x14ac:dyDescent="0.25">
      <c r="A75" t="s">
        <v>215</v>
      </c>
      <c r="B75" t="s">
        <v>216</v>
      </c>
      <c r="C75" t="s">
        <v>104</v>
      </c>
      <c r="F75" t="s">
        <v>101</v>
      </c>
      <c r="J75" t="s">
        <v>219</v>
      </c>
      <c r="K75" t="s">
        <v>220</v>
      </c>
      <c r="N75" t="s">
        <v>215</v>
      </c>
      <c r="O75" t="s">
        <v>216</v>
      </c>
      <c r="P75" t="s">
        <v>104</v>
      </c>
      <c r="R75" t="s">
        <v>219</v>
      </c>
      <c r="S75" t="s">
        <v>220</v>
      </c>
    </row>
    <row r="76" spans="1:19" x14ac:dyDescent="0.25">
      <c r="A76" s="5">
        <v>4.53634</v>
      </c>
      <c r="B76" s="5">
        <v>5.0000000000000002E-5</v>
      </c>
      <c r="C76" s="5">
        <v>3.0585299802000001E-7</v>
      </c>
      <c r="F76" t="s">
        <v>102</v>
      </c>
      <c r="G76" t="s">
        <v>103</v>
      </c>
      <c r="H76" t="s">
        <v>104</v>
      </c>
      <c r="I76" t="s">
        <v>105</v>
      </c>
      <c r="J76" s="5">
        <v>4.53634</v>
      </c>
      <c r="K76" s="5">
        <v>-487.90715646000001</v>
      </c>
      <c r="N76" s="5">
        <v>4.6578499999999998</v>
      </c>
      <c r="O76" s="5">
        <v>5.0000000000000002E-5</v>
      </c>
      <c r="P76" s="5">
        <v>8.6620542062999993E-6</v>
      </c>
      <c r="R76" s="5">
        <v>4.6578499999999998</v>
      </c>
      <c r="S76" s="5">
        <v>-464.99015015999998</v>
      </c>
    </row>
    <row r="77" spans="1:19" x14ac:dyDescent="0.25">
      <c r="A77" s="5">
        <v>6.7800153332999997</v>
      </c>
      <c r="B77" s="5">
        <v>3.1748436142E-2</v>
      </c>
      <c r="C77" s="5">
        <v>6.432699545E-3</v>
      </c>
      <c r="F77" t="s">
        <v>93</v>
      </c>
      <c r="J77" s="5">
        <v>4.9738836089999996</v>
      </c>
      <c r="K77" s="5">
        <v>-487.70254032999998</v>
      </c>
      <c r="N77" s="5">
        <v>7.2303416667000002</v>
      </c>
      <c r="O77" s="5">
        <v>3.1301863924999999E-2</v>
      </c>
      <c r="P77" s="5">
        <v>5.4553703734000003E-3</v>
      </c>
      <c r="R77" s="5">
        <v>5.1247992793000003</v>
      </c>
      <c r="S77" s="5">
        <v>-463.35322114000002</v>
      </c>
    </row>
    <row r="78" spans="1:19" x14ac:dyDescent="0.25">
      <c r="A78" s="5">
        <v>9.0236906667000003</v>
      </c>
      <c r="B78" s="5">
        <v>0.10101361135</v>
      </c>
      <c r="C78" s="5">
        <v>6.0518551083999998E-2</v>
      </c>
      <c r="E78" t="s">
        <v>191</v>
      </c>
      <c r="J78" s="5">
        <v>5.4536296124000003</v>
      </c>
      <c r="K78" s="5">
        <v>-484.63329842000002</v>
      </c>
      <c r="N78" s="5">
        <v>9.8028333333000006</v>
      </c>
      <c r="O78" s="5">
        <v>7.6631304450999999E-2</v>
      </c>
      <c r="P78" s="5">
        <v>4.3151853227999998E-2</v>
      </c>
      <c r="R78" s="5">
        <v>5.6385602055000001</v>
      </c>
      <c r="S78" s="5">
        <v>-458.03320181999999</v>
      </c>
    </row>
    <row r="79" spans="1:19" x14ac:dyDescent="0.25">
      <c r="A79" s="5">
        <v>11.267366000000001</v>
      </c>
      <c r="B79" s="5">
        <v>0.12256009267</v>
      </c>
      <c r="C79" s="5">
        <v>9.7304112753999999E-2</v>
      </c>
      <c r="F79">
        <v>0.75</v>
      </c>
      <c r="G79">
        <v>1.5</v>
      </c>
      <c r="H79">
        <v>0.1817143</v>
      </c>
      <c r="I79" s="3">
        <f>(H79+H92+H105)/3</f>
        <v>0.16720280000000001</v>
      </c>
      <c r="J79" s="5">
        <v>5.9796485578</v>
      </c>
      <c r="K79" s="5">
        <v>-475.42557267000001</v>
      </c>
      <c r="N79" s="5">
        <v>12.375325</v>
      </c>
      <c r="O79" s="5">
        <v>8.5639779528999996E-2</v>
      </c>
      <c r="P79" s="5">
        <v>6.6003268680000005E-2</v>
      </c>
      <c r="R79" s="5">
        <v>6.2038256444000002</v>
      </c>
      <c r="S79" s="5">
        <v>-450.46240510000001</v>
      </c>
    </row>
    <row r="80" spans="1:19" x14ac:dyDescent="0.25">
      <c r="A80" s="5">
        <v>13.511041333</v>
      </c>
      <c r="B80" s="5">
        <v>8.0567622357000004E-2</v>
      </c>
      <c r="C80" s="5">
        <v>8.3400954713999997E-2</v>
      </c>
      <c r="F80">
        <v>2.25</v>
      </c>
      <c r="G80">
        <v>4.5</v>
      </c>
      <c r="H80">
        <v>0.41927619999999999</v>
      </c>
      <c r="I80" s="3">
        <f t="shared" ref="I80:I85" si="1">(H80+H93+H106)/3</f>
        <v>0.38815686666666666</v>
      </c>
      <c r="J80" s="5">
        <v>6.5564036093000002</v>
      </c>
      <c r="K80" s="5">
        <v>-454.55472765000002</v>
      </c>
      <c r="N80" s="5">
        <v>14.947816667</v>
      </c>
      <c r="O80" s="5">
        <v>8.3980323593999998E-2</v>
      </c>
      <c r="P80" s="5">
        <v>7.5077939415000003E-2</v>
      </c>
      <c r="R80" s="5">
        <v>6.8257589212000003</v>
      </c>
      <c r="S80" s="5">
        <v>-430.92156490000002</v>
      </c>
    </row>
    <row r="81" spans="1:19" x14ac:dyDescent="0.25">
      <c r="A81" s="5">
        <v>15.754716667</v>
      </c>
      <c r="B81" s="5">
        <v>7.6223573704E-2</v>
      </c>
      <c r="C81" s="5">
        <v>6.6591567911999994E-2</v>
      </c>
      <c r="F81">
        <v>3.75</v>
      </c>
      <c r="G81">
        <v>7.5</v>
      </c>
      <c r="H81">
        <v>0.2138159</v>
      </c>
      <c r="I81" s="3">
        <f t="shared" si="1"/>
        <v>0.23606353333333333</v>
      </c>
      <c r="J81" s="5">
        <v>7.1887884166999996</v>
      </c>
      <c r="K81" s="5">
        <v>-417.41690046999997</v>
      </c>
      <c r="N81" s="5">
        <v>17.520308332999999</v>
      </c>
      <c r="O81" s="5">
        <v>8.1728204824000006E-2</v>
      </c>
      <c r="P81" s="5">
        <v>7.4136081369999995E-2</v>
      </c>
      <c r="R81" s="5">
        <v>7.5100409846999998</v>
      </c>
      <c r="S81" s="5">
        <v>-407.90225054000001</v>
      </c>
    </row>
    <row r="82" spans="1:19" x14ac:dyDescent="0.25">
      <c r="A82" s="5">
        <v>17.998391999999999</v>
      </c>
      <c r="B82" s="5">
        <v>8.2594845062000002E-2</v>
      </c>
      <c r="C82" s="5">
        <v>6.9928431193000004E-2</v>
      </c>
      <c r="F82">
        <v>5.25</v>
      </c>
      <c r="G82">
        <v>10.5</v>
      </c>
      <c r="H82">
        <v>9.7371429999999995E-2</v>
      </c>
      <c r="I82" s="3">
        <f t="shared" si="1"/>
        <v>0.12274797666666666</v>
      </c>
      <c r="J82" s="5">
        <v>7.8821686369000004</v>
      </c>
      <c r="K82" s="5">
        <v>-375.57290236</v>
      </c>
      <c r="N82" s="5">
        <v>20.0928</v>
      </c>
      <c r="O82" s="5">
        <v>0.16055236176000001</v>
      </c>
      <c r="P82" s="5">
        <v>0.11572241011000001</v>
      </c>
      <c r="R82" s="5">
        <v>8.2629222979999994</v>
      </c>
      <c r="S82" s="5">
        <v>-371.58288786999998</v>
      </c>
    </row>
    <row r="83" spans="1:19" x14ac:dyDescent="0.25">
      <c r="A83" s="5">
        <v>20.242067333000001</v>
      </c>
      <c r="B83" s="5">
        <v>0.1212858384</v>
      </c>
      <c r="C83" s="5">
        <v>9.2497023319000005E-2</v>
      </c>
      <c r="F83">
        <v>6.75</v>
      </c>
      <c r="G83">
        <v>13.5</v>
      </c>
      <c r="H83">
        <v>3.6749209999999997E-2</v>
      </c>
      <c r="I83" s="3">
        <f t="shared" si="1"/>
        <v>4.5160179999999994E-2</v>
      </c>
      <c r="J83" s="5">
        <v>8.6424274606000004</v>
      </c>
      <c r="K83" s="5">
        <v>-313.77883179999998</v>
      </c>
      <c r="N83" s="5">
        <v>22.665291667000002</v>
      </c>
      <c r="O83" s="5">
        <v>0.10875363005999999</v>
      </c>
      <c r="P83" s="5">
        <v>9.6915902356999997E-2</v>
      </c>
      <c r="R83" s="5">
        <v>9.0912799333999992</v>
      </c>
      <c r="S83" s="5">
        <v>-333.62659618999999</v>
      </c>
    </row>
    <row r="84" spans="1:19" x14ac:dyDescent="0.25">
      <c r="A84" s="5">
        <v>22.485742667</v>
      </c>
      <c r="B84" s="5">
        <v>7.2169128294000004E-2</v>
      </c>
      <c r="C84" s="5">
        <v>6.8721228846999993E-2</v>
      </c>
      <c r="F84">
        <v>8.25</v>
      </c>
      <c r="G84">
        <v>16.5</v>
      </c>
      <c r="H84">
        <v>2.9739680000000001E-2</v>
      </c>
      <c r="I84" s="3">
        <f t="shared" si="1"/>
        <v>2.6748129999999998E-2</v>
      </c>
      <c r="J84" s="5">
        <v>9.4760155296999997</v>
      </c>
      <c r="K84" s="5">
        <v>-247.07397417999999</v>
      </c>
      <c r="N84" s="5">
        <v>25.237783332999999</v>
      </c>
      <c r="O84" s="5">
        <v>0.15741124874000001</v>
      </c>
      <c r="P84" s="5">
        <v>0.13846786285000001</v>
      </c>
      <c r="R84" s="5">
        <v>10.002680389</v>
      </c>
      <c r="S84" s="5">
        <v>-287.99719971000002</v>
      </c>
    </row>
    <row r="85" spans="1:19" x14ac:dyDescent="0.25">
      <c r="A85" s="5">
        <v>24.729417999999999</v>
      </c>
      <c r="B85" s="5">
        <v>6.0700839849000002E-2</v>
      </c>
      <c r="C85" s="5">
        <v>6.0358585053999998E-2</v>
      </c>
      <c r="F85">
        <v>9.75</v>
      </c>
      <c r="G85">
        <v>19.5</v>
      </c>
      <c r="H85">
        <v>2.1333330000000001E-2</v>
      </c>
      <c r="I85" s="3">
        <f t="shared" si="1"/>
        <v>1.3920526666666667E-2</v>
      </c>
      <c r="J85" s="5">
        <v>10.390005670000001</v>
      </c>
      <c r="K85" s="5">
        <v>-183.02912620999999</v>
      </c>
      <c r="N85" s="5">
        <v>27.810275000000001</v>
      </c>
      <c r="O85" s="5">
        <v>5.7547561192000003E-2</v>
      </c>
      <c r="P85" s="5">
        <v>7.0381664395000001E-2</v>
      </c>
      <c r="R85" s="5">
        <v>11.005448704999999</v>
      </c>
      <c r="S85" s="5">
        <v>-237.96855650000001</v>
      </c>
    </row>
    <row r="86" spans="1:19" x14ac:dyDescent="0.25">
      <c r="A86" s="5">
        <v>26.973093333000001</v>
      </c>
      <c r="B86" s="5">
        <v>9.3426006371E-2</v>
      </c>
      <c r="C86" s="5">
        <v>8.7905854611000006E-2</v>
      </c>
      <c r="J86" s="5">
        <v>11.392152902999999</v>
      </c>
      <c r="K86" s="5">
        <v>-114.68733957000001</v>
      </c>
      <c r="N86" s="5">
        <v>30.382766666999999</v>
      </c>
      <c r="O86" s="5">
        <v>4.8420553546999999E-2</v>
      </c>
      <c r="P86" s="5">
        <v>6.5610873897999994E-2</v>
      </c>
      <c r="R86" s="5">
        <v>12.108744505000001</v>
      </c>
      <c r="S86" s="5">
        <v>-187.53068102</v>
      </c>
    </row>
    <row r="87" spans="1:19" x14ac:dyDescent="0.25">
      <c r="A87" s="5">
        <v>29.216768667</v>
      </c>
      <c r="B87" s="5">
        <v>3.5099913119000001E-2</v>
      </c>
      <c r="C87" s="5">
        <v>4.4364609050000003E-2</v>
      </c>
      <c r="F87" t="s">
        <v>93</v>
      </c>
      <c r="J87" s="5">
        <v>12.490960245</v>
      </c>
      <c r="K87" s="5">
        <v>-56.064818985000002</v>
      </c>
      <c r="N87" s="5">
        <v>32.955258333000003</v>
      </c>
      <c r="O87" s="5">
        <v>2.8921946305000001E-2</v>
      </c>
      <c r="P87" s="5">
        <v>4.7578460493999997E-2</v>
      </c>
      <c r="R87" s="5">
        <v>13.322645665</v>
      </c>
      <c r="S87" s="5">
        <v>-133.92125557</v>
      </c>
    </row>
    <row r="88" spans="1:19" x14ac:dyDescent="0.25">
      <c r="A88" s="5">
        <v>31.460443999999999</v>
      </c>
      <c r="B88" s="5">
        <v>4.7958297132999997E-2</v>
      </c>
      <c r="C88" s="5">
        <v>6.844534696E-2</v>
      </c>
      <c r="F88" t="s">
        <v>101</v>
      </c>
      <c r="J88" s="5">
        <v>13.695750852</v>
      </c>
      <c r="K88" s="5">
        <v>0.10230806384</v>
      </c>
      <c r="N88" s="5">
        <v>35.527749999999997</v>
      </c>
      <c r="O88" s="5">
        <v>3.1411130208000002E-2</v>
      </c>
      <c r="P88" s="5">
        <v>5.6198083253999997E-2</v>
      </c>
      <c r="R88" s="5">
        <v>14.658240369</v>
      </c>
      <c r="S88" s="5">
        <v>-82.56260752</v>
      </c>
    </row>
    <row r="89" spans="1:19" x14ac:dyDescent="0.25">
      <c r="A89" s="5">
        <v>33.704119333000001</v>
      </c>
      <c r="B89" s="5">
        <v>8.8039386040999999E-3</v>
      </c>
      <c r="C89" s="5">
        <v>1.4406295918E-2</v>
      </c>
      <c r="F89" t="s">
        <v>102</v>
      </c>
      <c r="G89" t="s">
        <v>103</v>
      </c>
      <c r="H89" t="s">
        <v>104</v>
      </c>
      <c r="I89" t="s">
        <v>105</v>
      </c>
      <c r="J89" s="5">
        <v>15.016747130000001</v>
      </c>
      <c r="K89" s="5">
        <v>34.682433641999999</v>
      </c>
      <c r="N89" s="5">
        <v>38.100241666999999</v>
      </c>
      <c r="O89" s="5">
        <v>9.6604041961E-3</v>
      </c>
      <c r="P89" s="5">
        <v>1.8412680779000001E-2</v>
      </c>
      <c r="R89" s="5">
        <v>16.127728390000001</v>
      </c>
      <c r="S89" s="5">
        <v>-31.408575598999999</v>
      </c>
    </row>
    <row r="90" spans="1:19" x14ac:dyDescent="0.25">
      <c r="A90" s="5">
        <v>35.947794666999997</v>
      </c>
      <c r="B90" s="5">
        <v>2.7048942948000001E-2</v>
      </c>
      <c r="C90" s="5">
        <v>4.9476029912000001E-2</v>
      </c>
      <c r="F90" t="s">
        <v>93</v>
      </c>
      <c r="J90" s="5">
        <v>16.465157464000001</v>
      </c>
      <c r="K90" s="5">
        <v>74.480270477000005</v>
      </c>
      <c r="N90" s="5">
        <v>40.672733332999996</v>
      </c>
      <c r="O90" s="5">
        <v>8.9492087950999999E-3</v>
      </c>
      <c r="P90" s="5">
        <v>1.9274561070000001E-2</v>
      </c>
      <c r="R90" s="5">
        <v>17.744532526</v>
      </c>
      <c r="S90" s="5">
        <v>26.088556279999999</v>
      </c>
    </row>
    <row r="91" spans="1:19" x14ac:dyDescent="0.25">
      <c r="A91" s="5">
        <v>38.191470000000002</v>
      </c>
      <c r="B91" s="5">
        <v>9.2673037938000007E-3</v>
      </c>
      <c r="C91" s="5">
        <v>1.9719578323E-2</v>
      </c>
      <c r="E91" t="s">
        <v>192</v>
      </c>
      <c r="J91" s="5">
        <v>18.053271323000001</v>
      </c>
      <c r="K91" s="5">
        <v>102.7172961</v>
      </c>
      <c r="N91" s="5">
        <v>43.245224999999998</v>
      </c>
      <c r="O91" s="5">
        <v>1.0845729864E-2</v>
      </c>
      <c r="P91" s="5">
        <v>2.6499011225999999E-2</v>
      </c>
      <c r="R91" s="5">
        <v>19.523421213999999</v>
      </c>
      <c r="S91" s="5">
        <v>87.371086520999995</v>
      </c>
    </row>
    <row r="92" spans="1:19" x14ac:dyDescent="0.25">
      <c r="A92" s="5">
        <v>40.435145333000001</v>
      </c>
      <c r="B92" s="5">
        <v>7.5876049812000001E-3</v>
      </c>
      <c r="C92" s="5">
        <v>1.9399652207E-2</v>
      </c>
      <c r="F92">
        <v>0.75</v>
      </c>
      <c r="G92">
        <v>1.5</v>
      </c>
      <c r="H92">
        <v>0.16755490000000001</v>
      </c>
      <c r="I92">
        <v>0.1675548</v>
      </c>
      <c r="J92" s="5">
        <v>19.794563529000001</v>
      </c>
      <c r="K92" s="5">
        <v>108.24193154</v>
      </c>
      <c r="N92" s="5">
        <v>45.817716666999999</v>
      </c>
      <c r="O92" s="5">
        <v>5.8080957743000001E-3</v>
      </c>
      <c r="P92" s="5">
        <v>1.5405790064999999E-2</v>
      </c>
      <c r="R92" s="5">
        <v>21.480643423</v>
      </c>
      <c r="S92" s="5">
        <v>109.26501218</v>
      </c>
    </row>
    <row r="93" spans="1:19" x14ac:dyDescent="0.25">
      <c r="A93" s="5">
        <v>42.678820666999997</v>
      </c>
      <c r="B93" s="5">
        <v>1.0136113524E-2</v>
      </c>
      <c r="C93" s="5">
        <v>3.3744471000999997E-2</v>
      </c>
      <c r="F93">
        <v>2.25</v>
      </c>
      <c r="G93">
        <v>4.5</v>
      </c>
      <c r="H93">
        <v>0.36605209999999999</v>
      </c>
      <c r="I93">
        <v>0.36605209999999999</v>
      </c>
      <c r="J93" s="5">
        <v>21.703808595999998</v>
      </c>
      <c r="K93" s="5">
        <v>118.57504599000001</v>
      </c>
      <c r="N93" s="5">
        <v>48.390208332999997</v>
      </c>
      <c r="O93" s="5">
        <v>2.4299176199E-3</v>
      </c>
      <c r="P93" s="5">
        <v>6.0588316281999996E-3</v>
      </c>
      <c r="R93" s="5">
        <v>23.634077082000001</v>
      </c>
      <c r="S93" s="5">
        <v>98.113433224000005</v>
      </c>
    </row>
    <row r="94" spans="1:19" x14ac:dyDescent="0.25">
      <c r="A94" s="5">
        <v>44.922496000000002</v>
      </c>
      <c r="B94" s="5">
        <v>1.0425716768000001E-3</v>
      </c>
      <c r="C94" s="5">
        <v>3.1484522871999998E-3</v>
      </c>
      <c r="F94">
        <v>3.75</v>
      </c>
      <c r="G94">
        <v>7.5</v>
      </c>
      <c r="H94">
        <v>0.25867780000000001</v>
      </c>
      <c r="I94">
        <v>0.25867780000000001</v>
      </c>
      <c r="J94" s="5">
        <v>23.797206078999999</v>
      </c>
      <c r="K94" s="5">
        <v>112.74348635</v>
      </c>
      <c r="N94" s="5">
        <v>50.962699999999998</v>
      </c>
      <c r="O94" s="5">
        <v>3.4967107212999999E-3</v>
      </c>
      <c r="P94" s="5">
        <v>1.4215329085000001E-2</v>
      </c>
      <c r="R94" s="5">
        <v>26.003392380000001</v>
      </c>
      <c r="S94" s="5">
        <v>78.470284966999998</v>
      </c>
    </row>
    <row r="95" spans="1:19" x14ac:dyDescent="0.25">
      <c r="A95" s="5">
        <v>47.166171333000001</v>
      </c>
      <c r="B95" s="5">
        <v>3.3014769765E-3</v>
      </c>
      <c r="C95" s="5">
        <v>1.1198815137999999E-2</v>
      </c>
      <c r="F95">
        <v>5.25</v>
      </c>
      <c r="G95">
        <v>10.5</v>
      </c>
      <c r="H95">
        <v>0.14626239999999999</v>
      </c>
      <c r="I95">
        <v>0.14626239999999999</v>
      </c>
      <c r="J95" s="5">
        <v>26.092518034000001</v>
      </c>
      <c r="K95" s="5">
        <v>93.20264616</v>
      </c>
      <c r="N95" s="5">
        <v>53.535191666999999</v>
      </c>
      <c r="O95" s="5">
        <v>2.5484501866999999E-3</v>
      </c>
      <c r="P95" s="5">
        <v>1.0531061410000001E-2</v>
      </c>
      <c r="R95" s="5">
        <v>28.610231443</v>
      </c>
      <c r="S95" s="5">
        <v>67.727938262999999</v>
      </c>
    </row>
    <row r="96" spans="1:19" x14ac:dyDescent="0.25">
      <c r="A96" s="5">
        <v>49.409846666999997</v>
      </c>
      <c r="B96" s="5">
        <v>2.6064291920000001E-3</v>
      </c>
      <c r="C96" s="5">
        <v>1.2586778973E-2</v>
      </c>
      <c r="F96">
        <v>6.75</v>
      </c>
      <c r="G96">
        <v>13.5</v>
      </c>
      <c r="H96">
        <v>2.5997409999999999E-2</v>
      </c>
      <c r="I96">
        <v>2.5997409999999999E-2</v>
      </c>
      <c r="J96" s="5">
        <v>28.609219715999998</v>
      </c>
      <c r="K96" s="5">
        <v>78.879517222000004</v>
      </c>
      <c r="N96" s="5">
        <v>56.107683332999997</v>
      </c>
      <c r="O96" s="5">
        <v>1.0075268179999999E-3</v>
      </c>
      <c r="P96" s="5">
        <v>6.9163827106000003E-3</v>
      </c>
      <c r="R96" s="5">
        <v>31.478406020000001</v>
      </c>
      <c r="S96" s="5">
        <v>33.863969132000001</v>
      </c>
    </row>
    <row r="97" spans="1:19" x14ac:dyDescent="0.25">
      <c r="A97" s="5">
        <v>51.653522000000002</v>
      </c>
      <c r="B97" s="5">
        <v>2.0851433536000002E-3</v>
      </c>
      <c r="C97" s="5">
        <v>1.0165031196999999E-2</v>
      </c>
      <c r="F97">
        <v>8.25</v>
      </c>
      <c r="G97">
        <v>16.5</v>
      </c>
      <c r="H97">
        <v>1.502713E-2</v>
      </c>
      <c r="I97">
        <v>1.502713E-2</v>
      </c>
      <c r="J97" s="5">
        <v>31.368664829</v>
      </c>
      <c r="K97" s="5">
        <v>48.698638389000003</v>
      </c>
      <c r="N97" s="5">
        <v>58.680174999999998</v>
      </c>
      <c r="O97" s="5">
        <v>7.1119540094000003E-4</v>
      </c>
      <c r="P97" s="5">
        <v>3.7151612445999998E-3</v>
      </c>
      <c r="R97" s="5">
        <v>34.634114984999997</v>
      </c>
      <c r="S97" s="5">
        <v>26.190864344000001</v>
      </c>
    </row>
    <row r="98" spans="1:19" x14ac:dyDescent="0.25">
      <c r="A98" s="5">
        <v>53.897197333000001</v>
      </c>
      <c r="B98" s="5">
        <v>6.9504778453999998E-4</v>
      </c>
      <c r="C98" s="5">
        <v>3.2946506098000001E-3</v>
      </c>
      <c r="F98">
        <v>9.75</v>
      </c>
      <c r="G98">
        <v>19.5</v>
      </c>
      <c r="H98">
        <v>2.0428249999999998E-2</v>
      </c>
      <c r="I98">
        <v>2.0428249999999998E-2</v>
      </c>
      <c r="J98" s="5">
        <v>34.394266706000003</v>
      </c>
      <c r="K98" s="5">
        <v>47.777865814000002</v>
      </c>
      <c r="N98" s="5">
        <v>61.252666667</v>
      </c>
      <c r="O98" s="5">
        <v>8.2972796776000001E-4</v>
      </c>
      <c r="P98" s="5">
        <v>3.3256556765E-3</v>
      </c>
      <c r="R98" s="5">
        <v>38.106183651000002</v>
      </c>
      <c r="S98" s="5">
        <v>20.154688577000002</v>
      </c>
    </row>
    <row r="99" spans="1:19" x14ac:dyDescent="0.25">
      <c r="A99" s="5">
        <v>56.140872666999996</v>
      </c>
      <c r="B99" s="5">
        <v>6.9504778453999998E-4</v>
      </c>
      <c r="C99" s="5">
        <v>5.1894074199000002E-3</v>
      </c>
      <c r="J99" s="5">
        <v>37.711696965999998</v>
      </c>
      <c r="K99" s="5">
        <v>24.144703066999998</v>
      </c>
      <c r="N99" s="5">
        <v>63.825158332999997</v>
      </c>
      <c r="O99" s="5">
        <v>1.7779885022999999E-4</v>
      </c>
      <c r="P99" s="5">
        <v>1.0827609438000001E-3</v>
      </c>
      <c r="R99" s="5">
        <v>41.926327063000002</v>
      </c>
      <c r="S99" s="5">
        <v>13.504664427</v>
      </c>
    </row>
    <row r="100" spans="1:19" x14ac:dyDescent="0.25">
      <c r="A100" s="5">
        <v>58.384548000000002</v>
      </c>
      <c r="B100" s="5">
        <v>1.7376194613000001E-4</v>
      </c>
      <c r="C100" s="5">
        <v>1.3546219679999999E-3</v>
      </c>
      <c r="F100" t="s">
        <v>93</v>
      </c>
      <c r="J100" s="5">
        <v>41.349103331000002</v>
      </c>
      <c r="K100" s="5">
        <v>16.676214406</v>
      </c>
      <c r="N100" s="5">
        <v>66.397649999999999</v>
      </c>
      <c r="O100" s="5">
        <v>5.3339655070000003E-4</v>
      </c>
      <c r="P100" s="5">
        <v>8.2116501851000005E-3</v>
      </c>
      <c r="R100" s="5">
        <v>46.129439701999999</v>
      </c>
      <c r="S100" s="5">
        <v>8.9008015541999992</v>
      </c>
    </row>
    <row r="101" spans="1:19" x14ac:dyDescent="0.25">
      <c r="A101" s="5">
        <v>60.628223333000001</v>
      </c>
      <c r="B101" s="5">
        <v>2.8960324356000001E-4</v>
      </c>
      <c r="C101" s="5">
        <v>2.4107314498999998E-3</v>
      </c>
      <c r="F101" t="s">
        <v>101</v>
      </c>
      <c r="J101" s="5">
        <v>45.337348458999998</v>
      </c>
      <c r="K101" s="5">
        <v>6.9569483412000004</v>
      </c>
      <c r="N101" s="5">
        <v>68.970141666999993</v>
      </c>
      <c r="O101" s="5">
        <v>1.1853256682E-4</v>
      </c>
      <c r="P101" s="5">
        <v>2.0124878920000002E-3</v>
      </c>
      <c r="R101" s="5">
        <v>50.753914217999998</v>
      </c>
      <c r="S101" s="5">
        <v>6.3430999581999998</v>
      </c>
    </row>
    <row r="102" spans="1:19" x14ac:dyDescent="0.25">
      <c r="A102" s="5">
        <v>62.871898667000004</v>
      </c>
      <c r="B102" s="5">
        <v>4.0544454097999998E-4</v>
      </c>
      <c r="C102" s="5">
        <v>3.5032467206999999E-3</v>
      </c>
      <c r="F102" t="s">
        <v>102</v>
      </c>
      <c r="G102" t="s">
        <v>103</v>
      </c>
      <c r="H102" t="s">
        <v>104</v>
      </c>
      <c r="I102" t="s">
        <v>105</v>
      </c>
      <c r="J102" s="5">
        <v>49.710271798999997</v>
      </c>
      <c r="K102" s="5">
        <v>4.0923225536999999</v>
      </c>
      <c r="N102" s="5">
        <v>71.542633332999998</v>
      </c>
      <c r="O102" s="5">
        <v>1.1853256682E-4</v>
      </c>
      <c r="P102" s="5">
        <v>9.0691831440000001E-4</v>
      </c>
      <c r="R102" s="5">
        <v>55.841992122999997</v>
      </c>
      <c r="S102" s="5">
        <v>3.2738580429000002</v>
      </c>
    </row>
    <row r="103" spans="1:19" x14ac:dyDescent="0.25">
      <c r="A103" s="5">
        <v>65.115573999999995</v>
      </c>
      <c r="B103" s="5">
        <v>2.3168259485E-4</v>
      </c>
      <c r="C103" s="5">
        <v>1.2469620025000001E-3</v>
      </c>
      <c r="F103" t="s">
        <v>93</v>
      </c>
      <c r="J103" s="5">
        <v>54.504976720999998</v>
      </c>
      <c r="K103" s="5">
        <v>1.6369290215000001</v>
      </c>
      <c r="N103" s="5">
        <v>74.115125000000006</v>
      </c>
      <c r="O103" s="5">
        <v>2.3706513365000001E-4</v>
      </c>
      <c r="P103" s="5">
        <v>4.5132285911999998E-3</v>
      </c>
      <c r="R103" s="5">
        <v>61.440149636999998</v>
      </c>
      <c r="S103" s="5">
        <v>1.9438532129999999</v>
      </c>
    </row>
    <row r="104" spans="1:19" x14ac:dyDescent="0.25">
      <c r="A104" s="5">
        <v>67.359249332999994</v>
      </c>
      <c r="B104" s="5">
        <v>1.1584129742E-4</v>
      </c>
      <c r="C104" s="5">
        <v>1.6785242517999999E-3</v>
      </c>
      <c r="E104" t="s">
        <v>193</v>
      </c>
      <c r="J104" s="5">
        <v>59.762145324999999</v>
      </c>
      <c r="K104" s="5">
        <v>0.92077257457999995</v>
      </c>
      <c r="N104" s="5">
        <v>79.260108333000005</v>
      </c>
      <c r="O104" s="5">
        <v>5.9266283411000002E-5</v>
      </c>
      <c r="P104" s="5">
        <v>0</v>
      </c>
      <c r="R104" s="5">
        <v>67.599522221000001</v>
      </c>
      <c r="S104" s="5">
        <v>1.0230806384</v>
      </c>
    </row>
    <row r="105" spans="1:19" x14ac:dyDescent="0.25">
      <c r="A105" s="5">
        <v>69.602924666999996</v>
      </c>
      <c r="B105" s="5">
        <v>5.7920648710999998E-5</v>
      </c>
      <c r="C105" s="5">
        <v>7.9521642990999999E-6</v>
      </c>
      <c r="F105">
        <v>0.75</v>
      </c>
      <c r="G105">
        <v>1.5</v>
      </c>
      <c r="H105">
        <v>0.15233920000000001</v>
      </c>
      <c r="I105">
        <v>0.15233920000000001</v>
      </c>
      <c r="J105" s="5">
        <v>65.526383620000004</v>
      </c>
      <c r="K105" s="5">
        <v>0.20461612768000001</v>
      </c>
      <c r="N105" s="5">
        <v>81.832599999999999</v>
      </c>
      <c r="O105" s="5">
        <v>1.1853256682E-4</v>
      </c>
      <c r="P105" s="5">
        <v>1.2658156476000001E-3</v>
      </c>
      <c r="R105" s="5">
        <v>74.376371665999997</v>
      </c>
      <c r="S105" s="5">
        <v>0.30692419153</v>
      </c>
    </row>
    <row r="106" spans="1:19" x14ac:dyDescent="0.25">
      <c r="A106" s="5">
        <v>71.846599999999995</v>
      </c>
      <c r="B106" s="5">
        <v>5.7920648710999998E-5</v>
      </c>
      <c r="C106" s="5">
        <v>9.9952756182000008E-4</v>
      </c>
      <c r="F106">
        <v>2.25</v>
      </c>
      <c r="G106">
        <v>4.5</v>
      </c>
      <c r="H106">
        <v>0.37914229999999999</v>
      </c>
      <c r="I106">
        <v>0.37914229999999999</v>
      </c>
    </row>
    <row r="107" spans="1:19" x14ac:dyDescent="0.25">
      <c r="F107">
        <v>3.75</v>
      </c>
      <c r="G107">
        <v>7.5</v>
      </c>
      <c r="H107">
        <v>0.23569689999999999</v>
      </c>
      <c r="I107">
        <v>0.23569689999999999</v>
      </c>
    </row>
    <row r="108" spans="1:19" x14ac:dyDescent="0.25">
      <c r="F108">
        <v>5.25</v>
      </c>
      <c r="G108">
        <v>10.5</v>
      </c>
      <c r="H108">
        <v>0.1246101</v>
      </c>
      <c r="I108">
        <v>0.1246101</v>
      </c>
    </row>
    <row r="109" spans="1:19" x14ac:dyDescent="0.25">
      <c r="F109">
        <v>6.75</v>
      </c>
      <c r="G109">
        <v>13.5</v>
      </c>
      <c r="H109">
        <v>7.2733919999999994E-2</v>
      </c>
      <c r="I109">
        <v>7.2733919999999994E-2</v>
      </c>
    </row>
    <row r="110" spans="1:19" x14ac:dyDescent="0.25">
      <c r="F110">
        <v>8.25</v>
      </c>
      <c r="G110">
        <v>16.5</v>
      </c>
      <c r="H110">
        <v>3.5477580000000002E-2</v>
      </c>
      <c r="I110">
        <v>3.5477580000000002E-2</v>
      </c>
    </row>
    <row r="112" spans="1:19" x14ac:dyDescent="0.25">
      <c r="A112" s="8" t="s">
        <v>282</v>
      </c>
      <c r="B112" s="8"/>
      <c r="C112" s="8"/>
      <c r="N112" s="8" t="s">
        <v>282</v>
      </c>
      <c r="O112" s="8"/>
      <c r="P112" s="8"/>
    </row>
    <row r="113" spans="1:16" x14ac:dyDescent="0.25">
      <c r="A113" s="8" t="s">
        <v>283</v>
      </c>
      <c r="B113" s="8" t="s">
        <v>216</v>
      </c>
      <c r="C113" s="8" t="s">
        <v>104</v>
      </c>
      <c r="N113" s="8" t="s">
        <v>283</v>
      </c>
      <c r="O113" s="8" t="s">
        <v>216</v>
      </c>
      <c r="P113" s="8" t="s">
        <v>104</v>
      </c>
    </row>
    <row r="114" spans="1:16" x14ac:dyDescent="0.25">
      <c r="A114" s="9">
        <v>8.9999999999999993E-3</v>
      </c>
      <c r="B114" s="9">
        <v>1.1E-4</v>
      </c>
      <c r="C114" s="9">
        <v>1.9880410747E-5</v>
      </c>
      <c r="N114" s="9">
        <v>9.5029899999999994E-3</v>
      </c>
      <c r="O114" s="9">
        <v>5.0000000000000002E-5</v>
      </c>
      <c r="P114" s="9">
        <v>4.6197721552999997E-6</v>
      </c>
    </row>
    <row r="115" spans="1:16" x14ac:dyDescent="0.25">
      <c r="A115" s="9">
        <v>1.1333333333E-2</v>
      </c>
      <c r="B115" s="9">
        <v>0.20203306400000001</v>
      </c>
      <c r="C115" s="9">
        <v>0.12026787598999999</v>
      </c>
      <c r="N115" s="9">
        <v>1.1621090333E-2</v>
      </c>
      <c r="O115" s="9">
        <v>9.2662834113999992E-6</v>
      </c>
      <c r="P115" s="9">
        <v>0</v>
      </c>
    </row>
    <row r="116" spans="1:16" x14ac:dyDescent="0.25">
      <c r="A116" s="9">
        <v>1.3666666667E-2</v>
      </c>
      <c r="B116" s="9">
        <v>6.7593397045999995E-2</v>
      </c>
      <c r="C116" s="9">
        <v>7.3554318049000006E-2</v>
      </c>
      <c r="N116" s="9">
        <v>1.3739190667E-2</v>
      </c>
      <c r="O116" s="9">
        <v>4.1486398388E-4</v>
      </c>
      <c r="P116" s="9">
        <v>2.5408717118E-5</v>
      </c>
    </row>
    <row r="117" spans="1:16" x14ac:dyDescent="0.25">
      <c r="A117" s="9">
        <v>1.6E-2</v>
      </c>
      <c r="B117" s="9">
        <v>7.2342890239999999E-2</v>
      </c>
      <c r="C117" s="9">
        <v>8.3453565960000003E-2</v>
      </c>
      <c r="N117" s="9">
        <v>1.5857290999999999E-2</v>
      </c>
      <c r="O117" s="9">
        <v>1.1853256682E-4</v>
      </c>
      <c r="P117" s="9">
        <v>2.0211509374000001E-5</v>
      </c>
    </row>
    <row r="118" spans="1:16" x14ac:dyDescent="0.25">
      <c r="A118" s="9">
        <v>1.8333333332999999E-2</v>
      </c>
      <c r="B118" s="9">
        <v>6.1685490877000003E-2</v>
      </c>
      <c r="C118" s="9">
        <v>6.7028022184999994E-2</v>
      </c>
      <c r="N118" s="9">
        <v>1.7975391332999999E-2</v>
      </c>
      <c r="O118" s="9">
        <v>6.5192911753000004E-4</v>
      </c>
      <c r="P118" s="9">
        <v>5.3358397683999997E-4</v>
      </c>
    </row>
    <row r="119" spans="1:16" x14ac:dyDescent="0.25">
      <c r="A119" s="9">
        <v>2.0666666667000001E-2</v>
      </c>
      <c r="B119" s="9">
        <v>4.7610773241E-2</v>
      </c>
      <c r="C119" s="9">
        <v>4.8356300113000003E-2</v>
      </c>
      <c r="N119" s="9">
        <v>2.0093491666999998E-2</v>
      </c>
      <c r="O119" s="9">
        <v>8.8899425116999999E-4</v>
      </c>
      <c r="P119" s="9">
        <v>1.9056559893000001E-4</v>
      </c>
    </row>
    <row r="120" spans="1:16" x14ac:dyDescent="0.25">
      <c r="A120" s="9">
        <v>2.3E-2</v>
      </c>
      <c r="B120" s="9">
        <v>3.5215754416E-2</v>
      </c>
      <c r="C120" s="9">
        <v>3.6720114891000001E-2</v>
      </c>
      <c r="N120" s="9">
        <v>2.2211591999999999E-2</v>
      </c>
      <c r="O120" s="9">
        <v>2.3113850529999998E-3</v>
      </c>
      <c r="P120" s="9">
        <v>1.70729449E-3</v>
      </c>
    </row>
    <row r="121" spans="1:16" x14ac:dyDescent="0.25">
      <c r="A121" s="9">
        <v>2.5333333332999999E-2</v>
      </c>
      <c r="B121" s="9">
        <v>2.2067767158999999E-2</v>
      </c>
      <c r="C121" s="9">
        <v>2.0123302555E-2</v>
      </c>
      <c r="N121" s="9">
        <v>2.4329692332999999E-2</v>
      </c>
      <c r="O121" s="9">
        <v>4.8005689563E-3</v>
      </c>
      <c r="P121" s="9">
        <v>7.0691204577000002E-3</v>
      </c>
    </row>
    <row r="122" spans="1:16" x14ac:dyDescent="0.25">
      <c r="A122" s="9">
        <v>2.7666666667E-2</v>
      </c>
      <c r="B122" s="9">
        <v>1.5638575152000001E-2</v>
      </c>
      <c r="C122" s="9">
        <v>1.4232874447999999E-2</v>
      </c>
      <c r="N122" s="9">
        <v>2.6447792667000002E-2</v>
      </c>
      <c r="O122" s="9">
        <v>8.1787471107999995E-3</v>
      </c>
      <c r="P122" s="9">
        <v>1.1305161467999999E-2</v>
      </c>
    </row>
    <row r="123" spans="1:16" x14ac:dyDescent="0.25">
      <c r="A123" s="9">
        <v>0.03</v>
      </c>
      <c r="B123" s="9">
        <v>1.2568780769999999E-2</v>
      </c>
      <c r="C123" s="9">
        <v>1.1488761651999999E-2</v>
      </c>
      <c r="N123" s="9">
        <v>2.8565892999999998E-2</v>
      </c>
      <c r="O123" s="9">
        <v>1.6120429087999998E-2</v>
      </c>
      <c r="P123" s="9">
        <v>2.1758837661000001E-2</v>
      </c>
    </row>
    <row r="124" spans="1:16" x14ac:dyDescent="0.25">
      <c r="A124" s="9">
        <v>3.2333333333000001E-2</v>
      </c>
      <c r="B124" s="9">
        <v>9.6727483348000003E-3</v>
      </c>
      <c r="C124" s="9">
        <v>1.0841578542E-2</v>
      </c>
      <c r="N124" s="9">
        <v>3.0683993332999999E-2</v>
      </c>
      <c r="O124" s="9">
        <v>2.6669827534999999E-2</v>
      </c>
      <c r="P124" s="9">
        <v>3.8601091646999999E-2</v>
      </c>
    </row>
    <row r="125" spans="1:16" x14ac:dyDescent="0.25">
      <c r="A125" s="9">
        <v>3.4666666667000003E-2</v>
      </c>
      <c r="B125" s="9">
        <v>1.2337098175E-2</v>
      </c>
      <c r="C125" s="9">
        <v>1.5363614943E-2</v>
      </c>
      <c r="N125" s="9">
        <v>3.2802093667000001E-2</v>
      </c>
      <c r="O125" s="9">
        <v>3.7515557398999998E-2</v>
      </c>
      <c r="P125" s="9">
        <v>5.4086566316E-2</v>
      </c>
    </row>
    <row r="126" spans="1:16" x14ac:dyDescent="0.25">
      <c r="A126" s="9">
        <v>3.6999999999999998E-2</v>
      </c>
      <c r="B126" s="9">
        <v>1.6970750071999999E-2</v>
      </c>
      <c r="C126" s="9">
        <v>2.3892940937E-2</v>
      </c>
      <c r="N126" s="9">
        <v>3.4920194000000002E-2</v>
      </c>
      <c r="O126" s="9">
        <v>5.2272861969000002E-2</v>
      </c>
      <c r="P126" s="9">
        <v>6.8682732780000005E-2</v>
      </c>
    </row>
    <row r="127" spans="1:16" x14ac:dyDescent="0.25">
      <c r="A127" s="9">
        <v>3.9333333333000001E-2</v>
      </c>
      <c r="B127" s="9">
        <v>2.4326672458999998E-2</v>
      </c>
      <c r="C127" s="9">
        <v>3.3706239084999999E-2</v>
      </c>
      <c r="N127" s="9">
        <v>3.7038294333000002E-2</v>
      </c>
      <c r="O127" s="9">
        <v>6.3829787233999999E-2</v>
      </c>
      <c r="P127" s="9">
        <v>7.5782460804999993E-2</v>
      </c>
    </row>
    <row r="128" spans="1:16" x14ac:dyDescent="0.25">
      <c r="A128" s="9">
        <v>4.1666666667000002E-2</v>
      </c>
      <c r="B128" s="9">
        <v>3.2493483927000001E-2</v>
      </c>
      <c r="C128" s="9">
        <v>5.1750047525000002E-2</v>
      </c>
      <c r="N128" s="9">
        <v>3.9156394667000001E-2</v>
      </c>
      <c r="O128" s="9">
        <v>8.4869317845E-2</v>
      </c>
      <c r="P128" s="9">
        <v>0.10159283592</v>
      </c>
    </row>
    <row r="129" spans="1:16" x14ac:dyDescent="0.25">
      <c r="A129" s="9">
        <v>4.3999999999999997E-2</v>
      </c>
      <c r="B129" s="9">
        <v>4.0776136693000002E-2</v>
      </c>
      <c r="C129" s="9">
        <v>6.3050099225999995E-2</v>
      </c>
      <c r="N129" s="9">
        <v>4.1274495000000001E-2</v>
      </c>
      <c r="O129" s="9">
        <v>9.8085699045999994E-2</v>
      </c>
      <c r="P129" s="9">
        <v>0.10834838971999999</v>
      </c>
    </row>
    <row r="130" spans="1:16" x14ac:dyDescent="0.25">
      <c r="A130" s="9">
        <v>4.6333333333E-2</v>
      </c>
      <c r="B130" s="9">
        <v>5.1028091514999999E-2</v>
      </c>
      <c r="C130" s="9">
        <v>7.2686919496999999E-2</v>
      </c>
      <c r="N130" s="9">
        <v>4.3392595333000002E-2</v>
      </c>
      <c r="O130" s="9">
        <v>0.10715344040999999</v>
      </c>
      <c r="P130" s="9">
        <v>0.11488016739</v>
      </c>
    </row>
    <row r="131" spans="1:16" x14ac:dyDescent="0.25">
      <c r="A131" s="9">
        <v>4.8666666667000001E-2</v>
      </c>
      <c r="B131" s="9">
        <v>5.2418187083999999E-2</v>
      </c>
      <c r="C131" s="9">
        <v>6.7126506663000005E-2</v>
      </c>
      <c r="N131" s="9">
        <v>4.5510695667000001E-2</v>
      </c>
      <c r="O131" s="9">
        <v>0.10490132164</v>
      </c>
      <c r="P131" s="9">
        <v>0.10377048562000001</v>
      </c>
    </row>
    <row r="132" spans="1:16" x14ac:dyDescent="0.25">
      <c r="A132" s="9">
        <v>5.0999999999999997E-2</v>
      </c>
      <c r="B132" s="9">
        <v>4.6510280915E-2</v>
      </c>
      <c r="C132" s="9">
        <v>5.1998086142000001E-2</v>
      </c>
      <c r="N132" s="9">
        <v>4.7628796000000001E-2</v>
      </c>
      <c r="O132" s="9">
        <v>0.10697564156</v>
      </c>
      <c r="P132" s="9">
        <v>9.8531953680999998E-2</v>
      </c>
    </row>
    <row r="133" spans="1:16" x14ac:dyDescent="0.25">
      <c r="A133" s="9">
        <v>5.3333333332999999E-2</v>
      </c>
      <c r="B133" s="9">
        <v>3.8575152042000002E-2</v>
      </c>
      <c r="C133" s="9">
        <v>3.4140546241999997E-2</v>
      </c>
      <c r="N133" s="9">
        <v>4.9746896333000001E-2</v>
      </c>
      <c r="O133" s="9">
        <v>9.1329342736999997E-2</v>
      </c>
      <c r="P133" s="9">
        <v>7.5038388430999997E-2</v>
      </c>
    </row>
    <row r="134" spans="1:16" x14ac:dyDescent="0.25">
      <c r="A134" s="9">
        <v>5.5666666667E-2</v>
      </c>
      <c r="B134" s="9">
        <v>4.1123660584999999E-2</v>
      </c>
      <c r="C134" s="9">
        <v>2.2109204027E-2</v>
      </c>
      <c r="N134" s="9">
        <v>5.1864996667E-2</v>
      </c>
      <c r="O134" s="9">
        <v>6.8274758490000004E-2</v>
      </c>
      <c r="P134" s="9">
        <v>5.0380061220000001E-2</v>
      </c>
    </row>
    <row r="135" spans="1:16" x14ac:dyDescent="0.25">
      <c r="A135" s="9">
        <v>5.8000000000000003E-2</v>
      </c>
      <c r="B135" s="9">
        <v>1.7955401100000001E-2</v>
      </c>
      <c r="C135" s="9">
        <v>9.4997976042999997E-3</v>
      </c>
      <c r="N135" s="9">
        <v>5.3983097000000001E-2</v>
      </c>
      <c r="O135" s="9">
        <v>5.1206068867E-2</v>
      </c>
      <c r="P135" s="9">
        <v>3.1891737395000001E-2</v>
      </c>
    </row>
    <row r="136" spans="1:16" x14ac:dyDescent="0.25">
      <c r="A136" s="9">
        <v>6.0333333332999999E-2</v>
      </c>
      <c r="B136" s="9">
        <v>1.0078192876E-2</v>
      </c>
      <c r="C136" s="9">
        <v>5.2178553911E-3</v>
      </c>
      <c r="N136" s="9">
        <v>5.6101197333000001E-2</v>
      </c>
      <c r="O136" s="9">
        <v>3.4137379245000002E-2</v>
      </c>
      <c r="P136" s="9">
        <v>2.0031623746999998E-2</v>
      </c>
    </row>
    <row r="137" spans="1:16" x14ac:dyDescent="0.25">
      <c r="A137" s="9">
        <v>6.2666666667000007E-2</v>
      </c>
      <c r="B137" s="9">
        <v>8.6301766579999998E-3</v>
      </c>
      <c r="C137" s="9">
        <v>3.2555005634999998E-3</v>
      </c>
      <c r="N137" s="9">
        <v>5.8219297667E-2</v>
      </c>
      <c r="O137" s="9">
        <v>1.9913471225999999E-2</v>
      </c>
      <c r="P137" s="9">
        <v>8.5953726247000005E-3</v>
      </c>
    </row>
    <row r="138" spans="1:16" x14ac:dyDescent="0.25">
      <c r="A138" s="9">
        <v>6.5000000000000002E-2</v>
      </c>
      <c r="B138" s="9">
        <v>2.8381117869E-3</v>
      </c>
      <c r="C138" s="9">
        <v>1.6953445103999999E-3</v>
      </c>
      <c r="N138" s="9">
        <v>6.0337398E-2</v>
      </c>
      <c r="O138" s="9">
        <v>9.6011379125999999E-3</v>
      </c>
      <c r="P138" s="9">
        <v>4.2640489550000004E-3</v>
      </c>
    </row>
    <row r="139" spans="1:16" x14ac:dyDescent="0.25">
      <c r="A139" s="9">
        <v>6.7333333332999998E-2</v>
      </c>
      <c r="B139" s="9">
        <v>1.79554011E-3</v>
      </c>
      <c r="C139" s="9">
        <v>8.2091040004000004E-4</v>
      </c>
      <c r="N139" s="9">
        <v>6.2455498333000001E-2</v>
      </c>
      <c r="O139" s="9">
        <v>6.5192911753000002E-3</v>
      </c>
      <c r="P139" s="9">
        <v>2.1196090041999999E-3</v>
      </c>
    </row>
    <row r="140" spans="1:16" x14ac:dyDescent="0.25">
      <c r="A140" s="9">
        <v>6.9666666666999999E-2</v>
      </c>
      <c r="B140" s="9">
        <v>1.5638575151999999E-3</v>
      </c>
      <c r="C140" s="9">
        <v>9.1327804166E-4</v>
      </c>
      <c r="N140" s="9">
        <v>6.4573598667000007E-2</v>
      </c>
      <c r="O140" s="9">
        <v>1.7187222188999999E-3</v>
      </c>
      <c r="P140" s="9">
        <v>4.9980169781000002E-4</v>
      </c>
    </row>
    <row r="141" spans="1:16" x14ac:dyDescent="0.25">
      <c r="A141" s="9">
        <v>7.1999999999999995E-2</v>
      </c>
      <c r="B141" s="9">
        <v>1.3321749203999999E-3</v>
      </c>
      <c r="C141" s="9">
        <v>1.1230922233999999E-3</v>
      </c>
      <c r="N141" s="9">
        <v>6.6691698999999993E-2</v>
      </c>
      <c r="O141" s="9">
        <v>7.1119540094000003E-4</v>
      </c>
      <c r="P141" s="9">
        <v>1.7959361404E-4</v>
      </c>
    </row>
    <row r="142" spans="1:16" x14ac:dyDescent="0.25">
      <c r="A142" s="9">
        <v>7.4333333333000004E-2</v>
      </c>
      <c r="B142" s="9">
        <v>9.2673037938000003E-4</v>
      </c>
      <c r="C142" s="9">
        <v>8.1968620267999998E-4</v>
      </c>
      <c r="N142" s="9">
        <v>6.8809799332999994E-2</v>
      </c>
      <c r="O142" s="9">
        <v>4.7413026728999999E-4</v>
      </c>
      <c r="P142" s="9">
        <v>5.8324607353999998E-5</v>
      </c>
    </row>
    <row r="143" spans="1:16" x14ac:dyDescent="0.25">
      <c r="A143" s="9">
        <v>7.6666666667000005E-2</v>
      </c>
      <c r="B143" s="9">
        <v>6.3712713582000002E-4</v>
      </c>
      <c r="C143" s="9">
        <v>4.0617276667E-4</v>
      </c>
      <c r="N143" s="9">
        <v>7.0927899666999999E-2</v>
      </c>
      <c r="O143" s="9">
        <v>2.3706513365000001E-4</v>
      </c>
      <c r="P143" s="9">
        <v>4.0422919629E-5</v>
      </c>
    </row>
    <row r="144" spans="1:16" x14ac:dyDescent="0.25">
      <c r="A144" s="9">
        <v>7.9000000000000001E-2</v>
      </c>
      <c r="B144" s="9">
        <v>5.1143932811999998E-2</v>
      </c>
      <c r="C144" s="9">
        <v>5.4337563217E-2</v>
      </c>
      <c r="N144" s="9">
        <v>7.3046E-2</v>
      </c>
      <c r="O144" s="9">
        <v>5.9266283411000002E-5</v>
      </c>
      <c r="P144" s="9">
        <v>9.5282596269999992E-6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structure2</vt:lpstr>
      <vt:lpstr>Grains_256</vt:lpstr>
      <vt:lpstr>Zebra</vt:lpstr>
      <vt:lpstr>OlaCoquina3</vt:lpstr>
      <vt:lpstr>fractures_256</vt:lpstr>
      <vt:lpstr>C2_400_200 inputDM_4444ihch</vt:lpstr>
      <vt:lpstr>TwoscaleB_256</vt:lpstr>
      <vt:lpstr>TwoscaleC_256</vt:lpstr>
      <vt:lpstr>Berea_256</vt:lpstr>
      <vt:lpstr>TwoscaleArtificial</vt:lpstr>
      <vt:lpstr>C2_256</vt:lpstr>
      <vt:lpstr>Ran_444ihch</vt:lpstr>
      <vt:lpstr>PET06</vt:lpstr>
      <vt:lpstr>Shanbhag</vt:lpstr>
      <vt:lpstr>C1_256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2017-04-19T10:27:37Z</dcterms:modified>
</cp:coreProperties>
</file>