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РОСТ" sheetId="1" r:id="rId1"/>
    <sheet name="ВЕС" sheetId="2" r:id="rId2"/>
    <sheet name="формула" sheetId="3" r:id="rId3"/>
    <sheet name="функция" sheetId="4" r:id="rId4"/>
    <sheet name="пакет анализа" sheetId="5" r:id="rId5"/>
    <sheet name="вывод коррел" sheetId="6" r:id="rId6"/>
    <sheet name="вывод взаимосв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F22" i="1"/>
  <c r="F21" i="1"/>
  <c r="I2" i="1"/>
  <c r="H2" i="1"/>
  <c r="H21" i="1" s="1"/>
  <c r="G2" i="1"/>
  <c r="F3" i="1" s="1"/>
  <c r="F2" i="1"/>
  <c r="G3" i="1" l="1"/>
  <c r="I3" i="1"/>
  <c r="F4" i="1" l="1"/>
  <c r="G4" i="1" l="1"/>
  <c r="F5" i="1" l="1"/>
  <c r="I4" i="1"/>
  <c r="G5" i="1" l="1"/>
  <c r="I5" i="1" s="1"/>
  <c r="F6" i="1" l="1"/>
  <c r="G6" i="1" l="1"/>
  <c r="F7" i="1" l="1"/>
  <c r="I6" i="1"/>
  <c r="G7" i="1" l="1"/>
  <c r="I7" i="1"/>
  <c r="F8" i="1" l="1"/>
  <c r="G8" i="1" l="1"/>
  <c r="F9" i="1" l="1"/>
  <c r="I8" i="1"/>
  <c r="G9" i="1" l="1"/>
  <c r="F10" i="1" l="1"/>
  <c r="I9" i="1"/>
  <c r="G10" i="1" l="1"/>
  <c r="I10" i="1" s="1"/>
  <c r="F11" i="1" l="1"/>
  <c r="G11" i="1" l="1"/>
  <c r="I11" i="1"/>
  <c r="F12" i="1" l="1"/>
  <c r="G12" i="1" l="1"/>
  <c r="F13" i="1" l="1"/>
  <c r="I12" i="1"/>
  <c r="G13" i="1" l="1"/>
  <c r="F14" i="1" l="1"/>
  <c r="I13" i="1"/>
  <c r="G14" i="1" l="1"/>
  <c r="F15" i="1" l="1"/>
  <c r="I14" i="1"/>
  <c r="G15" i="1" l="1"/>
  <c r="F16" i="1" l="1"/>
  <c r="I15" i="1"/>
  <c r="G16" i="1" l="1"/>
  <c r="F17" i="1" l="1"/>
  <c r="I16" i="1"/>
  <c r="G17" i="1" l="1"/>
  <c r="F18" i="1" l="1"/>
  <c r="I17" i="1"/>
  <c r="G18" i="1" l="1"/>
  <c r="F19" i="1" l="1"/>
  <c r="I18" i="1"/>
  <c r="G19" i="1" l="1"/>
  <c r="F20" i="1" l="1"/>
  <c r="I19" i="1"/>
  <c r="G20" i="1" l="1"/>
  <c r="I20" i="1" s="1"/>
  <c r="F24" i="1" l="1"/>
  <c r="G24" i="1"/>
  <c r="F25" i="1" s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19" i="1" l="1"/>
  <c r="L19" i="1" s="1"/>
  <c r="M19" i="1" s="1"/>
  <c r="N19" i="1" s="1"/>
  <c r="O19" i="1" s="1"/>
  <c r="P19" i="1" s="1"/>
  <c r="L18" i="1"/>
  <c r="M18" i="1" s="1"/>
  <c r="N18" i="1" s="1"/>
  <c r="O18" i="1" s="1"/>
  <c r="P18" i="1" s="1"/>
  <c r="J15" i="1"/>
  <c r="J18" i="1"/>
  <c r="L17" i="1"/>
  <c r="M17" i="1" s="1"/>
  <c r="N17" i="1" s="1"/>
  <c r="O17" i="1" s="1"/>
  <c r="P17" i="1" s="1"/>
  <c r="J14" i="1"/>
  <c r="L14" i="1" s="1"/>
  <c r="M14" i="1" s="1"/>
  <c r="N14" i="1" s="1"/>
  <c r="O14" i="1" s="1"/>
  <c r="P14" i="1" s="1"/>
  <c r="J10" i="1"/>
  <c r="L10" i="1" s="1"/>
  <c r="M10" i="1" s="1"/>
  <c r="N10" i="1" s="1"/>
  <c r="O10" i="1" s="1"/>
  <c r="P10" i="1" s="1"/>
  <c r="L9" i="1"/>
  <c r="M9" i="1" s="1"/>
  <c r="N9" i="1" s="1"/>
  <c r="O9" i="1" s="1"/>
  <c r="P9" i="1" s="1"/>
  <c r="J6" i="1"/>
  <c r="J9" i="1"/>
  <c r="J13" i="1"/>
  <c r="L13" i="1" s="1"/>
  <c r="M13" i="1" s="1"/>
  <c r="N13" i="1" s="1"/>
  <c r="O13" i="1" s="1"/>
  <c r="P13" i="1" s="1"/>
  <c r="J5" i="1"/>
  <c r="L5" i="1" s="1"/>
  <c r="M5" i="1" s="1"/>
  <c r="N5" i="1" s="1"/>
  <c r="O5" i="1" s="1"/>
  <c r="P5" i="1" s="1"/>
  <c r="L4" i="1"/>
  <c r="M4" i="1" s="1"/>
  <c r="N4" i="1" s="1"/>
  <c r="O4" i="1" s="1"/>
  <c r="P4" i="1" s="1"/>
  <c r="J20" i="1"/>
  <c r="L20" i="1" s="1"/>
  <c r="M20" i="1" s="1"/>
  <c r="N20" i="1" s="1"/>
  <c r="O20" i="1" s="1"/>
  <c r="P20" i="1" s="1"/>
  <c r="J16" i="1"/>
  <c r="L15" i="1"/>
  <c r="M15" i="1" s="1"/>
  <c r="N15" i="1" s="1"/>
  <c r="O15" i="1" s="1"/>
  <c r="P15" i="1" s="1"/>
  <c r="J12" i="1"/>
  <c r="L12" i="1" s="1"/>
  <c r="M12" i="1" s="1"/>
  <c r="N12" i="1" s="1"/>
  <c r="O12" i="1" s="1"/>
  <c r="P12" i="1" s="1"/>
  <c r="J8" i="1"/>
  <c r="L8" i="1" s="1"/>
  <c r="M8" i="1" s="1"/>
  <c r="N8" i="1" s="1"/>
  <c r="O8" i="1" s="1"/>
  <c r="P8" i="1" s="1"/>
  <c r="J4" i="1"/>
  <c r="J17" i="1"/>
  <c r="L16" i="1"/>
  <c r="M16" i="1" s="1"/>
  <c r="N16" i="1" s="1"/>
  <c r="O16" i="1" s="1"/>
  <c r="P16" i="1" s="1"/>
  <c r="J11" i="1"/>
  <c r="L11" i="1" s="1"/>
  <c r="M11" i="1" s="1"/>
  <c r="N11" i="1" s="1"/>
  <c r="O11" i="1" s="1"/>
  <c r="P11" i="1" s="1"/>
  <c r="J7" i="1"/>
  <c r="L7" i="1" s="1"/>
  <c r="M7" i="1" s="1"/>
  <c r="N7" i="1" s="1"/>
  <c r="O7" i="1" s="1"/>
  <c r="P7" i="1" s="1"/>
  <c r="L6" i="1"/>
  <c r="M6" i="1" s="1"/>
  <c r="N6" i="1" s="1"/>
  <c r="O6" i="1" s="1"/>
  <c r="P6" i="1" s="1"/>
  <c r="J3" i="1"/>
  <c r="L3" i="1" s="1"/>
  <c r="M3" i="1" s="1"/>
  <c r="N3" i="1" s="1"/>
  <c r="O3" i="1" s="1"/>
  <c r="P3" i="1" s="1"/>
  <c r="L2" i="1"/>
  <c r="M2" i="1" s="1"/>
  <c r="N2" i="1" l="1"/>
  <c r="O2" i="1" s="1"/>
  <c r="P2" i="1" s="1"/>
  <c r="P21" i="1" s="1"/>
  <c r="J22" i="1" s="1"/>
  <c r="M21" i="1"/>
  <c r="B252" i="7" l="1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252" i="7" s="1"/>
  <c r="C3" i="7"/>
  <c r="C2" i="7"/>
  <c r="B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52" i="6" s="1"/>
  <c r="C2" i="6"/>
  <c r="B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252" i="5" s="1"/>
  <c r="B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52" i="4" s="1"/>
  <c r="C2" i="4"/>
  <c r="B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52" i="3" s="1"/>
  <c r="C3" i="3"/>
  <c r="C2" i="3"/>
  <c r="B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52" i="2" s="1"/>
  <c r="C2" i="1"/>
  <c r="B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52" i="1"/>
</calcChain>
</file>

<file path=xl/sharedStrings.xml><?xml version="1.0" encoding="utf-8"?>
<sst xmlns="http://schemas.openxmlformats.org/spreadsheetml/2006/main" count="37" uniqueCount="19">
  <si>
    <t>рост</t>
  </si>
  <si>
    <t>вес</t>
  </si>
  <si>
    <t>среднее:</t>
  </si>
  <si>
    <t>инт</t>
  </si>
  <si>
    <t>ni</t>
  </si>
  <si>
    <t xml:space="preserve"> x cp</t>
  </si>
  <si>
    <t>норм расп</t>
  </si>
  <si>
    <t>n'</t>
  </si>
  <si>
    <t>n-n'</t>
  </si>
  <si>
    <t>(n-n')^2</t>
  </si>
  <si>
    <t>(n-n')^2/n'</t>
  </si>
  <si>
    <t xml:space="preserve">n = </t>
  </si>
  <si>
    <t>h =</t>
  </si>
  <si>
    <t>Хи^2 набл=</t>
  </si>
  <si>
    <t>Хи^2 крит=</t>
  </si>
  <si>
    <t>МО =</t>
  </si>
  <si>
    <t>Вывод</t>
  </si>
  <si>
    <t>СКО =</t>
  </si>
  <si>
    <t>Т.к. Хи^2 набл &lt; Хи^2 крит, то нет оснований отвергать гипотезу о нормальном распределении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</si>
</sst>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0" xfId="0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abSelected="1" workbookViewId="0">
      <selection activeCell="Q15" sqref="Q15"/>
    </sheetView>
  </sheetViews>
  <sheetFormatPr defaultRowHeight="15" x14ac:dyDescent="0.25"/>
  <sheetData>
    <row r="1" spans="1:16" ht="15.75" thickBot="1" x14ac:dyDescent="0.3">
      <c r="B1" s="1" t="s">
        <v>0</v>
      </c>
      <c r="C1" s="2" t="s">
        <v>1</v>
      </c>
      <c r="E1" s="11"/>
      <c r="F1" s="12" t="s">
        <v>3</v>
      </c>
      <c r="G1" s="13"/>
      <c r="H1" s="11" t="s">
        <v>4</v>
      </c>
      <c r="I1" s="11" t="s">
        <v>5</v>
      </c>
      <c r="J1" s="12" t="s">
        <v>6</v>
      </c>
      <c r="K1" s="12"/>
      <c r="L1" s="11"/>
      <c r="M1" s="11" t="s">
        <v>7</v>
      </c>
      <c r="N1" s="11" t="s">
        <v>8</v>
      </c>
      <c r="O1" s="11" t="s">
        <v>9</v>
      </c>
      <c r="P1" s="11" t="s">
        <v>10</v>
      </c>
    </row>
    <row r="2" spans="1:16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1">
        <v>1</v>
      </c>
      <c r="F2" s="11">
        <f>B2</f>
        <v>160.3856951277703</v>
      </c>
      <c r="G2" s="3">
        <f>B2+$F$22</f>
        <v>161.45396654249021</v>
      </c>
      <c r="H2" s="11">
        <f>3</f>
        <v>3</v>
      </c>
      <c r="I2" s="11">
        <f>(F2+G2)/2</f>
        <v>160.91983083513026</v>
      </c>
      <c r="J2" s="11">
        <v>0</v>
      </c>
      <c r="K2" s="11">
        <f>_xlfn.NORM.DIST(G2,$F$24,$F$25,1)</f>
        <v>1.5131587979798094E-2</v>
      </c>
      <c r="L2" s="11">
        <f>K2-J2</f>
        <v>1.5131587979798094E-2</v>
      </c>
      <c r="M2" s="11">
        <f>L2*250</f>
        <v>3.7828969949495233</v>
      </c>
      <c r="N2" s="11">
        <f>H2-M2</f>
        <v>-0.78289699494952325</v>
      </c>
      <c r="O2" s="11">
        <f>N2^2</f>
        <v>0.61292770470099378</v>
      </c>
      <c r="P2" s="11">
        <f>O2/M2</f>
        <v>0.16202600956867247</v>
      </c>
    </row>
    <row r="3" spans="1:16" x14ac:dyDescent="0.25">
      <c r="A3" s="3">
        <v>2</v>
      </c>
      <c r="B3" s="6">
        <v>160.89886841829866</v>
      </c>
      <c r="C3" s="5">
        <f t="shared" ref="C3:C65" si="0">B3-100+D3</f>
        <v>55.957390435942216</v>
      </c>
      <c r="D3">
        <v>-4.9414779823564459</v>
      </c>
      <c r="E3" s="11">
        <v>2</v>
      </c>
      <c r="F3" s="11">
        <f>G2</f>
        <v>161.45396654249021</v>
      </c>
      <c r="G3" s="3">
        <f t="shared" ref="G3:G20" si="1">F3+$F$22</f>
        <v>162.52223795721011</v>
      </c>
      <c r="H3" s="11">
        <v>3</v>
      </c>
      <c r="I3" s="11">
        <f t="shared" ref="I3:I20" si="2">(F3+G3)/2</f>
        <v>161.98810224985016</v>
      </c>
      <c r="J3" s="11">
        <f>K2</f>
        <v>1.5131587979798094E-2</v>
      </c>
      <c r="K3" s="11">
        <f>_xlfn.NORM.DIST(G3,$F$24,$F$25,1)</f>
        <v>2.8930819161967661E-2</v>
      </c>
      <c r="L3" s="11">
        <f t="shared" ref="L3:L20" si="3">K3-J3</f>
        <v>1.3799231182169568E-2</v>
      </c>
      <c r="M3" s="11">
        <f t="shared" ref="M3:M20" si="4">L3*250</f>
        <v>3.4498077955423918</v>
      </c>
      <c r="N3" s="11">
        <f t="shared" ref="N3:N20" si="5">H3-M3</f>
        <v>-0.44980779554239181</v>
      </c>
      <c r="O3" s="11">
        <f t="shared" ref="O3:O20" si="6">N3^2</f>
        <v>0.20232705293070616</v>
      </c>
      <c r="P3" s="11">
        <f t="shared" ref="P3:P20" si="7">O3/M3</f>
        <v>5.8648789996978812E-2</v>
      </c>
    </row>
    <row r="4" spans="1:16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11">
        <v>3</v>
      </c>
      <c r="F4" s="11">
        <f t="shared" ref="F4:F20" si="8">G3</f>
        <v>162.52223795721011</v>
      </c>
      <c r="G4" s="3">
        <f t="shared" si="1"/>
        <v>163.59050937193001</v>
      </c>
      <c r="H4" s="11">
        <v>9</v>
      </c>
      <c r="I4" s="11">
        <f t="shared" si="2"/>
        <v>163.05637366457006</v>
      </c>
      <c r="J4" s="11">
        <f t="shared" ref="J4:J20" si="9">K3</f>
        <v>2.8930819161967661E-2</v>
      </c>
      <c r="K4" s="11">
        <f t="shared" ref="K4:K19" si="10">_xlfn.NORM.DIST(G4,$F$24,$F$25,1)</f>
        <v>5.1883340500861415E-2</v>
      </c>
      <c r="L4" s="11">
        <f t="shared" si="3"/>
        <v>2.2952521338893753E-2</v>
      </c>
      <c r="M4" s="11">
        <f t="shared" si="4"/>
        <v>5.7381303347234383</v>
      </c>
      <c r="N4" s="11">
        <f t="shared" si="5"/>
        <v>3.2618696652765617</v>
      </c>
      <c r="O4" s="11">
        <f t="shared" si="6"/>
        <v>10.639793713251429</v>
      </c>
      <c r="P4" s="11">
        <f t="shared" si="7"/>
        <v>1.8542265672960245</v>
      </c>
    </row>
    <row r="5" spans="1:16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 s="11">
        <v>4</v>
      </c>
      <c r="F5" s="11">
        <f t="shared" si="8"/>
        <v>163.59050937193001</v>
      </c>
      <c r="G5" s="3">
        <f t="shared" si="1"/>
        <v>164.65878078664991</v>
      </c>
      <c r="H5" s="11">
        <v>11</v>
      </c>
      <c r="I5" s="11">
        <f t="shared" si="2"/>
        <v>164.12464507928996</v>
      </c>
      <c r="J5" s="11">
        <f t="shared" si="9"/>
        <v>5.1883340500861415E-2</v>
      </c>
      <c r="K5" s="11">
        <f t="shared" si="10"/>
        <v>8.7394302310860789E-2</v>
      </c>
      <c r="L5" s="11">
        <f t="shared" si="3"/>
        <v>3.5510961809999374E-2</v>
      </c>
      <c r="M5" s="11">
        <f t="shared" si="4"/>
        <v>8.8777404524998431</v>
      </c>
      <c r="N5" s="11">
        <f t="shared" si="5"/>
        <v>2.1222595475001569</v>
      </c>
      <c r="O5" s="11">
        <f t="shared" si="6"/>
        <v>4.5039855869555705</v>
      </c>
      <c r="P5" s="11">
        <f t="shared" si="7"/>
        <v>0.5073346772249141</v>
      </c>
    </row>
    <row r="6" spans="1:16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 s="11">
        <v>5</v>
      </c>
      <c r="F6" s="11">
        <f t="shared" si="8"/>
        <v>164.65878078664991</v>
      </c>
      <c r="G6" s="3">
        <f t="shared" si="1"/>
        <v>165.72705220136982</v>
      </c>
      <c r="H6" s="11">
        <v>8</v>
      </c>
      <c r="I6" s="11">
        <f t="shared" si="2"/>
        <v>165.19291649400986</v>
      </c>
      <c r="J6" s="11">
        <f t="shared" si="9"/>
        <v>8.7394302310860789E-2</v>
      </c>
      <c r="K6" s="11">
        <f t="shared" si="10"/>
        <v>0.13849791433144187</v>
      </c>
      <c r="L6" s="11">
        <f t="shared" si="3"/>
        <v>5.1103612020581085E-2</v>
      </c>
      <c r="M6" s="11">
        <f t="shared" si="4"/>
        <v>12.77590300514527</v>
      </c>
      <c r="N6" s="11">
        <f t="shared" si="5"/>
        <v>-4.7759030051452704</v>
      </c>
      <c r="O6" s="11">
        <f t="shared" si="6"/>
        <v>22.809249514555624</v>
      </c>
      <c r="P6" s="11">
        <f t="shared" si="7"/>
        <v>1.7853336476779449</v>
      </c>
    </row>
    <row r="7" spans="1:16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 s="11">
        <v>6</v>
      </c>
      <c r="F7" s="11">
        <f t="shared" si="8"/>
        <v>165.72705220136982</v>
      </c>
      <c r="G7" s="3">
        <f t="shared" si="1"/>
        <v>166.79532361608972</v>
      </c>
      <c r="H7" s="11">
        <v>18</v>
      </c>
      <c r="I7" s="11">
        <f t="shared" si="2"/>
        <v>166.26118790872977</v>
      </c>
      <c r="J7" s="11">
        <f t="shared" si="9"/>
        <v>0.13849791433144187</v>
      </c>
      <c r="K7" s="11">
        <f t="shared" si="10"/>
        <v>0.20690457477181784</v>
      </c>
      <c r="L7" s="11">
        <f t="shared" si="3"/>
        <v>6.8406660440375966E-2</v>
      </c>
      <c r="M7" s="11">
        <f t="shared" si="4"/>
        <v>17.101665110093993</v>
      </c>
      <c r="N7" s="11">
        <f t="shared" si="5"/>
        <v>0.89833488990600685</v>
      </c>
      <c r="O7" s="11">
        <f t="shared" si="6"/>
        <v>0.80700557442243748</v>
      </c>
      <c r="P7" s="11">
        <f t="shared" si="7"/>
        <v>4.7188713451423801E-2</v>
      </c>
    </row>
    <row r="8" spans="1:16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 s="11">
        <v>7</v>
      </c>
      <c r="F8" s="11">
        <f t="shared" si="8"/>
        <v>166.79532361608972</v>
      </c>
      <c r="G8" s="3">
        <f t="shared" si="1"/>
        <v>167.86359503080962</v>
      </c>
      <c r="H8" s="11">
        <v>25</v>
      </c>
      <c r="I8" s="11">
        <f t="shared" si="2"/>
        <v>167.32945932344967</v>
      </c>
      <c r="J8" s="11">
        <f t="shared" si="9"/>
        <v>0.20690457477181784</v>
      </c>
      <c r="K8" s="11">
        <f t="shared" si="10"/>
        <v>0.29207782396157295</v>
      </c>
      <c r="L8" s="11">
        <f t="shared" si="3"/>
        <v>8.5173249189755107E-2</v>
      </c>
      <c r="M8" s="11">
        <f t="shared" si="4"/>
        <v>21.293312297438778</v>
      </c>
      <c r="N8" s="11">
        <f t="shared" si="5"/>
        <v>3.7066877025612222</v>
      </c>
      <c r="O8" s="11">
        <f t="shared" si="6"/>
        <v>13.739533724318591</v>
      </c>
      <c r="P8" s="11">
        <f t="shared" si="7"/>
        <v>0.64525112544238705</v>
      </c>
    </row>
    <row r="9" spans="1:16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 s="11">
        <v>8</v>
      </c>
      <c r="F9" s="11">
        <f t="shared" si="8"/>
        <v>167.86359503080962</v>
      </c>
      <c r="G9" s="3">
        <f t="shared" si="1"/>
        <v>168.93186644552952</v>
      </c>
      <c r="H9" s="11">
        <v>24</v>
      </c>
      <c r="I9" s="11">
        <f t="shared" si="2"/>
        <v>168.39773073816957</v>
      </c>
      <c r="J9" s="11">
        <f t="shared" si="9"/>
        <v>0.29207782396157295</v>
      </c>
      <c r="K9" s="11">
        <f t="shared" si="10"/>
        <v>0.39072084860553163</v>
      </c>
      <c r="L9" s="11">
        <f t="shared" si="3"/>
        <v>9.8643024643958688E-2</v>
      </c>
      <c r="M9" s="11">
        <f t="shared" si="4"/>
        <v>24.660756160989671</v>
      </c>
      <c r="N9" s="11">
        <f t="shared" si="5"/>
        <v>-0.6607561609896706</v>
      </c>
      <c r="O9" s="11">
        <f t="shared" si="6"/>
        <v>0.43659870428580749</v>
      </c>
      <c r="P9" s="11">
        <f t="shared" si="7"/>
        <v>1.7704189662134277E-2</v>
      </c>
    </row>
    <row r="10" spans="1:16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 s="11">
        <v>9</v>
      </c>
      <c r="F10" s="11">
        <f t="shared" si="8"/>
        <v>168.93186644552952</v>
      </c>
      <c r="G10" s="3">
        <f t="shared" si="1"/>
        <v>170.00013786024942</v>
      </c>
      <c r="H10" s="11">
        <v>22</v>
      </c>
      <c r="I10" s="11">
        <f t="shared" si="2"/>
        <v>169.46600215288947</v>
      </c>
      <c r="J10" s="11">
        <f t="shared" si="9"/>
        <v>0.39072084860553163</v>
      </c>
      <c r="K10" s="11">
        <f t="shared" si="10"/>
        <v>0.49698532086649899</v>
      </c>
      <c r="L10" s="11">
        <f t="shared" si="3"/>
        <v>0.10626447226096736</v>
      </c>
      <c r="M10" s="11">
        <f t="shared" si="4"/>
        <v>26.566118065241838</v>
      </c>
      <c r="N10" s="11">
        <f t="shared" si="5"/>
        <v>-4.5661180652418381</v>
      </c>
      <c r="O10" s="11">
        <f t="shared" si="6"/>
        <v>20.849434185727866</v>
      </c>
      <c r="P10" s="11">
        <f t="shared" si="7"/>
        <v>0.78481297623255397</v>
      </c>
    </row>
    <row r="11" spans="1:16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 s="11">
        <v>10</v>
      </c>
      <c r="F11" s="11">
        <f t="shared" si="8"/>
        <v>170.00013786024942</v>
      </c>
      <c r="G11" s="3">
        <f t="shared" si="1"/>
        <v>171.06840927496933</v>
      </c>
      <c r="H11" s="11">
        <v>28</v>
      </c>
      <c r="I11" s="11">
        <f t="shared" si="2"/>
        <v>170.53427356760938</v>
      </c>
      <c r="J11" s="11">
        <f t="shared" si="9"/>
        <v>0.49698532086649899</v>
      </c>
      <c r="K11" s="11">
        <f t="shared" si="10"/>
        <v>0.60346542006918769</v>
      </c>
      <c r="L11" s="11">
        <f t="shared" si="3"/>
        <v>0.10648009920268869</v>
      </c>
      <c r="M11" s="11">
        <f t="shared" si="4"/>
        <v>26.620024800672173</v>
      </c>
      <c r="N11" s="11">
        <f t="shared" si="5"/>
        <v>1.3799751993278271</v>
      </c>
      <c r="O11" s="11">
        <f t="shared" si="6"/>
        <v>1.9043315507598761</v>
      </c>
      <c r="P11" s="11">
        <f t="shared" si="7"/>
        <v>7.1537557347121278E-2</v>
      </c>
    </row>
    <row r="12" spans="1:16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 s="11">
        <v>11</v>
      </c>
      <c r="F12" s="11">
        <f t="shared" si="8"/>
        <v>171.06840927496933</v>
      </c>
      <c r="G12" s="3">
        <f t="shared" si="1"/>
        <v>172.13668068968923</v>
      </c>
      <c r="H12" s="11">
        <v>23</v>
      </c>
      <c r="I12" s="11">
        <f t="shared" si="2"/>
        <v>171.60254498232928</v>
      </c>
      <c r="J12" s="11">
        <f t="shared" si="9"/>
        <v>0.60346542006918769</v>
      </c>
      <c r="K12" s="11">
        <f t="shared" si="10"/>
        <v>0.70271015022225991</v>
      </c>
      <c r="L12" s="11">
        <f t="shared" si="3"/>
        <v>9.9244730153072225E-2</v>
      </c>
      <c r="M12" s="11">
        <f t="shared" si="4"/>
        <v>24.811182538268056</v>
      </c>
      <c r="N12" s="11">
        <f t="shared" si="5"/>
        <v>-1.8111825382680564</v>
      </c>
      <c r="O12" s="11">
        <f t="shared" si="6"/>
        <v>3.2803821869271195</v>
      </c>
      <c r="P12" s="11">
        <f t="shared" si="7"/>
        <v>0.13221385888671577</v>
      </c>
    </row>
    <row r="13" spans="1:16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 s="11">
        <v>12</v>
      </c>
      <c r="F13" s="11">
        <f t="shared" si="8"/>
        <v>172.13668068968923</v>
      </c>
      <c r="G13" s="3">
        <f t="shared" si="1"/>
        <v>173.20495210440913</v>
      </c>
      <c r="H13" s="11">
        <v>21</v>
      </c>
      <c r="I13" s="11">
        <f t="shared" si="2"/>
        <v>172.67081639704918</v>
      </c>
      <c r="J13" s="11">
        <f t="shared" si="9"/>
        <v>0.70271015022225991</v>
      </c>
      <c r="K13" s="11">
        <f t="shared" si="10"/>
        <v>0.78875106436450171</v>
      </c>
      <c r="L13" s="11">
        <f t="shared" si="3"/>
        <v>8.6040914142241798E-2</v>
      </c>
      <c r="M13" s="11">
        <f t="shared" si="4"/>
        <v>21.510228535560451</v>
      </c>
      <c r="N13" s="11">
        <f t="shared" si="5"/>
        <v>-0.51022853556045078</v>
      </c>
      <c r="O13" s="11">
        <f t="shared" si="6"/>
        <v>0.2603331585001622</v>
      </c>
      <c r="P13" s="11">
        <f t="shared" si="7"/>
        <v>1.2102761161732083E-2</v>
      </c>
    </row>
    <row r="14" spans="1:16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 s="11">
        <v>13</v>
      </c>
      <c r="F14" s="11">
        <f t="shared" si="8"/>
        <v>173.20495210440913</v>
      </c>
      <c r="G14" s="3">
        <f t="shared" si="1"/>
        <v>174.27322351912903</v>
      </c>
      <c r="H14" s="11">
        <v>14</v>
      </c>
      <c r="I14" s="11">
        <f t="shared" si="2"/>
        <v>173.73908781176908</v>
      </c>
      <c r="J14" s="11">
        <f t="shared" si="9"/>
        <v>0.78875106436450171</v>
      </c>
      <c r="K14" s="11">
        <f t="shared" si="10"/>
        <v>0.85813531944945654</v>
      </c>
      <c r="L14" s="11">
        <f t="shared" si="3"/>
        <v>6.9384255084954827E-2</v>
      </c>
      <c r="M14" s="11">
        <f t="shared" si="4"/>
        <v>17.346063771238708</v>
      </c>
      <c r="N14" s="11">
        <f t="shared" si="5"/>
        <v>-3.3460637712387076</v>
      </c>
      <c r="O14" s="11">
        <f t="shared" si="6"/>
        <v>11.196142761196201</v>
      </c>
      <c r="P14" s="11">
        <f t="shared" si="7"/>
        <v>0.64545725813370902</v>
      </c>
    </row>
    <row r="15" spans="1:16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 s="11">
        <v>14</v>
      </c>
      <c r="F15" s="11">
        <f t="shared" si="8"/>
        <v>174.27322351912903</v>
      </c>
      <c r="G15" s="3">
        <f t="shared" si="1"/>
        <v>175.34149493384894</v>
      </c>
      <c r="H15" s="11">
        <v>15</v>
      </c>
      <c r="I15" s="11">
        <f t="shared" si="2"/>
        <v>174.80735922648898</v>
      </c>
      <c r="J15" s="11">
        <f t="shared" si="9"/>
        <v>0.85813531944945654</v>
      </c>
      <c r="K15" s="11">
        <f t="shared" si="10"/>
        <v>0.91017982635237182</v>
      </c>
      <c r="L15" s="11">
        <f t="shared" si="3"/>
        <v>5.2044506902915288E-2</v>
      </c>
      <c r="M15" s="11">
        <f t="shared" si="4"/>
        <v>13.011126725728822</v>
      </c>
      <c r="N15" s="11">
        <f t="shared" si="5"/>
        <v>1.9888732742711781</v>
      </c>
      <c r="O15" s="11">
        <f t="shared" si="6"/>
        <v>3.9556169011101567</v>
      </c>
      <c r="P15" s="11">
        <f t="shared" si="7"/>
        <v>0.3040180135428342</v>
      </c>
    </row>
    <row r="16" spans="1:16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 s="11">
        <v>15</v>
      </c>
      <c r="F16" s="11">
        <f t="shared" si="8"/>
        <v>175.34149493384894</v>
      </c>
      <c r="G16" s="3">
        <f t="shared" si="1"/>
        <v>176.40976634856884</v>
      </c>
      <c r="H16" s="11">
        <v>11</v>
      </c>
      <c r="I16" s="11">
        <f t="shared" si="2"/>
        <v>175.87563064120889</v>
      </c>
      <c r="J16" s="11">
        <f t="shared" si="9"/>
        <v>0.91017982635237182</v>
      </c>
      <c r="K16" s="11">
        <f t="shared" si="10"/>
        <v>0.9464915212987608</v>
      </c>
      <c r="L16" s="11">
        <f t="shared" si="3"/>
        <v>3.6311694946388973E-2</v>
      </c>
      <c r="M16" s="11">
        <f t="shared" si="4"/>
        <v>9.0779237365972438</v>
      </c>
      <c r="N16" s="11">
        <f t="shared" si="5"/>
        <v>1.9220762634027562</v>
      </c>
      <c r="O16" s="11">
        <f t="shared" si="6"/>
        <v>3.6943771623363015</v>
      </c>
      <c r="P16" s="11">
        <f t="shared" si="7"/>
        <v>0.40696278901777783</v>
      </c>
    </row>
    <row r="17" spans="1:18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 s="11">
        <v>16</v>
      </c>
      <c r="F17" s="11">
        <f t="shared" si="8"/>
        <v>176.40976634856884</v>
      </c>
      <c r="G17" s="3">
        <f t="shared" si="1"/>
        <v>177.47803776328874</v>
      </c>
      <c r="H17" s="11">
        <v>10</v>
      </c>
      <c r="I17" s="11">
        <f t="shared" si="2"/>
        <v>176.94390205592879</v>
      </c>
      <c r="J17" s="11">
        <f t="shared" si="9"/>
        <v>0.9464915212987608</v>
      </c>
      <c r="K17" s="11">
        <f t="shared" si="10"/>
        <v>0.97005694765891926</v>
      </c>
      <c r="L17" s="11">
        <f t="shared" si="3"/>
        <v>2.3565426360158459E-2</v>
      </c>
      <c r="M17" s="11">
        <f t="shared" si="4"/>
        <v>5.8913565900396145</v>
      </c>
      <c r="N17" s="11">
        <f t="shared" si="5"/>
        <v>4.1086434099603855</v>
      </c>
      <c r="O17" s="11">
        <f t="shared" si="6"/>
        <v>16.880950670210904</v>
      </c>
      <c r="P17" s="11">
        <f t="shared" si="7"/>
        <v>2.8653758115322967</v>
      </c>
    </row>
    <row r="18" spans="1:18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 s="11">
        <v>17</v>
      </c>
      <c r="F18" s="11">
        <f t="shared" si="8"/>
        <v>177.47803776328874</v>
      </c>
      <c r="G18" s="3">
        <f t="shared" si="1"/>
        <v>178.54630917800864</v>
      </c>
      <c r="H18" s="11">
        <v>4</v>
      </c>
      <c r="I18" s="11">
        <f t="shared" si="2"/>
        <v>178.01217347064869</v>
      </c>
      <c r="J18" s="11">
        <f t="shared" si="9"/>
        <v>0.97005694765891926</v>
      </c>
      <c r="K18" s="11">
        <f t="shared" si="10"/>
        <v>0.98428222179534564</v>
      </c>
      <c r="L18" s="11">
        <f t="shared" si="3"/>
        <v>1.422527413642638E-2</v>
      </c>
      <c r="M18" s="11">
        <f t="shared" si="4"/>
        <v>3.556318534106595</v>
      </c>
      <c r="N18" s="11">
        <f t="shared" si="5"/>
        <v>0.44368146589340496</v>
      </c>
      <c r="O18" s="11">
        <f t="shared" si="6"/>
        <v>0.19685324317732067</v>
      </c>
      <c r="P18" s="11">
        <f t="shared" si="7"/>
        <v>5.5353096548977548E-2</v>
      </c>
    </row>
    <row r="19" spans="1:18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 s="11">
        <v>18</v>
      </c>
      <c r="F19" s="11">
        <f t="shared" si="8"/>
        <v>178.54630917800864</v>
      </c>
      <c r="G19" s="3">
        <f t="shared" si="1"/>
        <v>179.61458059272854</v>
      </c>
      <c r="H19" s="11">
        <v>0</v>
      </c>
      <c r="I19" s="11">
        <f t="shared" si="2"/>
        <v>179.08044488536859</v>
      </c>
      <c r="J19" s="11">
        <f t="shared" si="9"/>
        <v>0.98428222179534564</v>
      </c>
      <c r="K19" s="11">
        <f t="shared" si="10"/>
        <v>0.9922695560410526</v>
      </c>
      <c r="L19" s="11">
        <f t="shared" si="3"/>
        <v>7.9873342457069674E-3</v>
      </c>
      <c r="M19" s="11">
        <f t="shared" si="4"/>
        <v>1.9968335614267418</v>
      </c>
      <c r="N19" s="11">
        <f t="shared" si="5"/>
        <v>-1.9968335614267418</v>
      </c>
      <c r="O19" s="11">
        <f t="shared" si="6"/>
        <v>3.9873442720402057</v>
      </c>
      <c r="P19" s="11">
        <f t="shared" si="7"/>
        <v>1.9968335614267418</v>
      </c>
    </row>
    <row r="20" spans="1:18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 s="11">
        <v>19</v>
      </c>
      <c r="F20" s="11">
        <f t="shared" si="8"/>
        <v>179.61458059272854</v>
      </c>
      <c r="G20" s="3">
        <f t="shared" si="1"/>
        <v>180.68285200744845</v>
      </c>
      <c r="H20" s="11">
        <v>1</v>
      </c>
      <c r="I20" s="11">
        <f t="shared" si="2"/>
        <v>180.14871630008849</v>
      </c>
      <c r="J20" s="11">
        <f t="shared" si="9"/>
        <v>0.9922695560410526</v>
      </c>
      <c r="K20" s="11">
        <v>1</v>
      </c>
      <c r="L20" s="11">
        <f t="shared" si="3"/>
        <v>7.7304439589473972E-3</v>
      </c>
      <c r="M20" s="11">
        <f t="shared" si="4"/>
        <v>1.9326109897368493</v>
      </c>
      <c r="N20" s="11">
        <f t="shared" si="5"/>
        <v>-0.93261098973684931</v>
      </c>
      <c r="O20" s="11">
        <f t="shared" si="6"/>
        <v>0.86976325817794564</v>
      </c>
      <c r="P20" s="11">
        <f t="shared" si="7"/>
        <v>0.45004569610585493</v>
      </c>
    </row>
    <row r="21" spans="1:18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s="14" t="s">
        <v>11</v>
      </c>
      <c r="F21" s="14">
        <f>1+3.322*LN(250)</f>
        <v>19.342293169138383</v>
      </c>
      <c r="H21" s="11">
        <f>SUM(H2:H20)</f>
        <v>250</v>
      </c>
      <c r="M21" s="11">
        <f>SUM(M2:M20)</f>
        <v>250</v>
      </c>
      <c r="P21" s="15">
        <f>SUM(P2:P20)</f>
        <v>12.802427100256796</v>
      </c>
    </row>
    <row r="22" spans="1:18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s="14" t="s">
        <v>12</v>
      </c>
      <c r="F22" s="14">
        <f>(B251-B2)/19</f>
        <v>1.0682714147199142</v>
      </c>
      <c r="I22" s="16" t="s">
        <v>13</v>
      </c>
      <c r="J22" s="16">
        <f>P21</f>
        <v>12.802427100256796</v>
      </c>
    </row>
    <row r="23" spans="1:18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s="16" t="s">
        <v>14</v>
      </c>
      <c r="J23" s="16">
        <f>_xlfn.CHISQ.INV.RT(0.05,17)</f>
        <v>27.587111638275324</v>
      </c>
    </row>
    <row r="24" spans="1:18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s="14" t="s">
        <v>15</v>
      </c>
      <c r="F24" s="14">
        <f>(H2*I2+H3*I3+H4*I4+H5*I5+H6*I6+H7*I7+H8*I8+H9*I9+H10*I10+H11*I11+H12*I12+H13*I13+H14*I14+H15*I15+H16*I16+H17*I17+H18*I18+H19*I19+H20*I20)/H21</f>
        <v>170.03004945986154</v>
      </c>
      <c r="G24">
        <f>(H2*I2^2+H3*I3^2+H4*I4^2+H5*I5^2+H6*I6^2+H7*I7^2+H8*I8^2+H9*I9^2+H10*I10^2+H11*I11^2+H12*I12^2+H13*I13^2+H14*I14^2+H15*I15^2+H16*I16^2+H17*I17^2+H18*I18^2+H19*I19^2+H20*I20^2)/H21</f>
        <v>28925.885553006101</v>
      </c>
      <c r="I24" s="17" t="s">
        <v>16</v>
      </c>
    </row>
    <row r="25" spans="1:18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s="14" t="s">
        <v>17</v>
      </c>
      <c r="F25" s="14">
        <f>SQRT(G24-F24^2)</f>
        <v>3.9582614470420192</v>
      </c>
      <c r="I25" s="18" t="s">
        <v>18</v>
      </c>
      <c r="J25" s="18"/>
      <c r="K25" s="18"/>
      <c r="L25" s="18"/>
      <c r="M25" s="18"/>
      <c r="N25" s="18"/>
      <c r="O25" s="18"/>
      <c r="P25" s="18"/>
      <c r="Q25" s="18"/>
      <c r="R25" s="18"/>
    </row>
    <row r="26" spans="1:18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8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8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8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8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8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8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ref="C66:C129" si="11">B66-100+D66</f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si="11"/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ref="C130:C193" si="12">B130-100+D130</f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si="12"/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1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1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1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1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1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1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1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1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1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1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1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1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1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1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1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1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1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1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1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1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1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1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1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1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1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1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1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1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1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1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1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1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1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1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1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1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1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1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1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1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1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1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1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1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1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1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1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1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1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1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1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1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1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1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1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1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1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1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1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1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1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1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ref="C194:C251" si="13">B194-100+D194</f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si="13"/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1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1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1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1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1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1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1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1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1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1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1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1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1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1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1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1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1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1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1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1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1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1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1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1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1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1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1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1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1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1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1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1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1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1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1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1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1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1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1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1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1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1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1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1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1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1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1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1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1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1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1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1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1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1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1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1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3">
    <mergeCell ref="F1:G1"/>
    <mergeCell ref="J1:K1"/>
    <mergeCell ref="I25:R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E1" sqref="E1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5" x14ac:dyDescent="0.25"/>
  <sheetData>
    <row r="1" spans="1:4" ht="15.75" thickBot="1" x14ac:dyDescent="0.3">
      <c r="B1" s="1" t="s">
        <v>0</v>
      </c>
      <c r="C1" s="2" t="s">
        <v>1</v>
      </c>
    </row>
    <row r="2" spans="1:4" x14ac:dyDescent="0.25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25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.75" thickBot="1" x14ac:dyDescent="0.3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25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25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.75" thickBot="1" x14ac:dyDescent="0.3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25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25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25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25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25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25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25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25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.75" thickBot="1" x14ac:dyDescent="0.3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25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25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25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25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25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25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25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25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25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25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.75" thickBot="1" x14ac:dyDescent="0.3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25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25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25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25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25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25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25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.75" thickBot="1" x14ac:dyDescent="0.3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25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25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25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25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25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25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25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25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25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25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25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25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25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25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25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25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25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.75" thickBot="1" x14ac:dyDescent="0.3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25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25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25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25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25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25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25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25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25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25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25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25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25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25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25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25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25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25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25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25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25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25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25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25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.75" thickBot="1" x14ac:dyDescent="0.3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25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25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25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25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25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25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25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25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25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25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25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25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25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25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25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25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25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25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25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25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25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25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25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.75" thickBot="1" x14ac:dyDescent="0.3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25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25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25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25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25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25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25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25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25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25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25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25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25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25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25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25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25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25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25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25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25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.75" thickBot="1" x14ac:dyDescent="0.3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25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25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25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25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25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25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25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25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25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25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25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25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25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25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25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25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25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25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25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25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25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25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25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25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25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25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25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.75" thickBot="1" x14ac:dyDescent="0.3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25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25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25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25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25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25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25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25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25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25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25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25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25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25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25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25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25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25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25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25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25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25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.75" thickBot="1" x14ac:dyDescent="0.3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25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25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25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25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25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25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25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25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25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25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25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25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25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25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25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25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25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25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25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25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.75" thickBot="1" x14ac:dyDescent="0.3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25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25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25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25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25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25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25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25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25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25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25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25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25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.75" thickBot="1" x14ac:dyDescent="0.3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25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25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25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25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25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25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25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25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25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25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25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25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25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25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.75" thickBot="1" x14ac:dyDescent="0.3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25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25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25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25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25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25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25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25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25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25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.75" thickBot="1" x14ac:dyDescent="0.3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25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25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25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25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25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25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25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25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25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.75" thickBot="1" x14ac:dyDescent="0.3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25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25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25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.75" thickBot="1" x14ac:dyDescent="0.3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25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25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РОСТ</vt:lpstr>
      <vt:lpstr>ВЕС</vt:lpstr>
      <vt:lpstr>формула</vt:lpstr>
      <vt:lpstr>функция</vt:lpstr>
      <vt:lpstr>пакет анализа</vt:lpstr>
      <vt:lpstr>вывод коррел</vt:lpstr>
      <vt:lpstr>вывод взаимосв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2020-10-15T05:52:37Z</dcterms:modified>
</cp:coreProperties>
</file>