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 activeTab="1"/>
  </bookViews>
  <sheets>
    <sheet name="等芯" sheetId="7" r:id="rId1"/>
    <sheet name="不等芯" sheetId="8" r:id="rId2"/>
    <sheet name="Sheet1" sheetId="9" r:id="rId3"/>
  </sheets>
  <calcPr calcId="144525"/>
</workbook>
</file>

<file path=xl/sharedStrings.xml><?xml version="1.0" encoding="utf-8"?>
<sst xmlns="http://schemas.openxmlformats.org/spreadsheetml/2006/main" count="130" uniqueCount="40">
  <si>
    <r>
      <rPr>
        <sz val="20"/>
        <rFont val="宋体"/>
        <charset val="134"/>
      </rPr>
      <t>型    号：YJV      规格：1×1.5--5×240mm</t>
    </r>
    <r>
      <rPr>
        <vertAlign val="superscript"/>
        <sz val="20"/>
        <rFont val="宋体"/>
        <charset val="134"/>
      </rPr>
      <t>2</t>
    </r>
    <r>
      <rPr>
        <sz val="20"/>
        <rFont val="宋体"/>
        <charset val="134"/>
      </rPr>
      <t>(A)    电压：600/1000V</t>
    </r>
  </si>
  <si>
    <t>填充</t>
  </si>
  <si>
    <t>导体</t>
  </si>
  <si>
    <t>绝缘</t>
  </si>
  <si>
    <t>成缆及填充</t>
  </si>
  <si>
    <r>
      <rPr>
        <sz val="12"/>
        <rFont val="Times New Roman"/>
        <charset val="134"/>
      </rPr>
      <t>PVC</t>
    </r>
    <r>
      <rPr>
        <sz val="12"/>
        <rFont val="宋体"/>
        <charset val="134"/>
      </rPr>
      <t>带绕包</t>
    </r>
  </si>
  <si>
    <t>护套</t>
  </si>
  <si>
    <t>——</t>
  </si>
  <si>
    <t>产品名称</t>
  </si>
  <si>
    <t>一级分类</t>
  </si>
  <si>
    <t>二级分类</t>
  </si>
  <si>
    <t>电压</t>
  </si>
  <si>
    <t>芯数</t>
  </si>
  <si>
    <t>规格</t>
  </si>
  <si>
    <t>根数</t>
  </si>
  <si>
    <t>线径</t>
  </si>
  <si>
    <t>补偿率</t>
  </si>
  <si>
    <t>绞合外径</t>
  </si>
  <si>
    <t>无氧铜</t>
  </si>
  <si>
    <t>标称厚度</t>
  </si>
  <si>
    <t>外径</t>
  </si>
  <si>
    <t>XLPE绝缘</t>
  </si>
  <si>
    <t>根×直径</t>
  </si>
  <si>
    <t>等芯数</t>
  </si>
  <si>
    <t>层</t>
  </si>
  <si>
    <t>厚</t>
  </si>
  <si>
    <t>重叠率</t>
  </si>
  <si>
    <t>无纺布</t>
  </si>
  <si>
    <t>PVC外护套</t>
  </si>
  <si>
    <t>填充绳</t>
  </si>
  <si>
    <t>电力电缆</t>
  </si>
  <si>
    <t>YJV</t>
  </si>
  <si>
    <t>-</t>
  </si>
  <si>
    <t>*</t>
  </si>
  <si>
    <t>结       构       尺         寸            mm</t>
  </si>
  <si>
    <t>外护套</t>
  </si>
  <si>
    <t>1无氧铜</t>
  </si>
  <si>
    <t>根*直径</t>
  </si>
  <si>
    <t>1XLPE绝缘</t>
  </si>
  <si>
    <t>+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</si>
</sst>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</numFmts>
  <fonts count="34">
    <font>
      <sz val="11"/>
      <color rgb="FF000000"/>
      <name val="Calibri"/>
      <charset val="134"/>
    </font>
    <font>
      <sz val="11"/>
      <color theme="1"/>
      <name val="微软雅黑"/>
      <charset val="134"/>
    </font>
    <font>
      <sz val="10.5"/>
      <color rgb="FF606266"/>
      <name val="微软雅黑"/>
      <charset val="134"/>
    </font>
    <font>
      <sz val="10.5"/>
      <color rgb="FF00B0F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2"/>
      <name val="Times New Roman"/>
      <charset val="134"/>
    </font>
    <font>
      <sz val="2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2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1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6" borderId="16" applyNumberFormat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28" fillId="17" borderId="1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10" fontId="13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10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9"/>
  <sheetViews>
    <sheetView workbookViewId="0">
      <pane xSplit="7" ySplit="5" topLeftCell="L6" activePane="bottomRight" state="frozen"/>
      <selection/>
      <selection pane="topRight"/>
      <selection pane="bottomLeft"/>
      <selection pane="bottomRight" activeCell="L12" sqref="L12"/>
    </sheetView>
  </sheetViews>
  <sheetFormatPr defaultColWidth="10.3333333333333" defaultRowHeight="22.05" customHeight="1"/>
  <cols>
    <col min="1" max="1" width="14.6666666666667" style="47" customWidth="1"/>
    <col min="2" max="3" width="11.4444444444444" style="47" customWidth="1"/>
    <col min="4" max="4" width="6.44444444444444" style="47" customWidth="1"/>
    <col min="5" max="5" width="6.11111111111111" style="9" customWidth="1"/>
    <col min="6" max="6" width="2.66666666666667" style="9" customWidth="1"/>
    <col min="7" max="7" width="6.11111111111111" style="9" customWidth="1"/>
    <col min="8" max="8" width="5.33333333333333" style="9" customWidth="1"/>
    <col min="9" max="9" width="6.55555555555556" style="9" customWidth="1"/>
    <col min="10" max="10" width="7.44444444444444" style="9" customWidth="1"/>
    <col min="11" max="11" width="7.55555555555556" style="9" customWidth="1"/>
    <col min="12" max="12" width="9.88888888888889" style="9" customWidth="1"/>
    <col min="13" max="13" width="14.4444444444444" style="9" customWidth="1"/>
    <col min="14" max="14" width="9.88888888888889" style="9" customWidth="1"/>
    <col min="15" max="15" width="7.55555555555556" style="9" customWidth="1"/>
    <col min="16" max="16" width="6.11111111111111" style="9" customWidth="1"/>
    <col min="17" max="17" width="14.4444444444444" style="9" customWidth="1"/>
    <col min="18" max="18" width="9.88888888888889" style="9" customWidth="1"/>
    <col min="19" max="19" width="7.33333333333333" style="9" customWidth="1"/>
    <col min="20" max="20" width="12.1111111111111" style="9" customWidth="1"/>
    <col min="21" max="21" width="3" style="9" customWidth="1"/>
    <col min="22" max="22" width="5" style="9" customWidth="1"/>
    <col min="23" max="24" width="7.55555555555556" style="9" customWidth="1"/>
    <col min="25" max="25" width="7.33333333333333" style="9" customWidth="1"/>
    <col min="26" max="26" width="26.3333333333333" style="9" customWidth="1"/>
    <col min="27" max="27" width="9.88888888888889" style="9" customWidth="1"/>
    <col min="28" max="28" width="7.55555555555556" style="9" customWidth="1"/>
    <col min="29" max="29" width="7.33333333333333" style="9" customWidth="1"/>
    <col min="30" max="30" width="19" style="9" customWidth="1"/>
    <col min="31" max="31" width="8.44444444444444" style="9" customWidth="1"/>
    <col min="32" max="32" width="6.11111111111111" style="9" customWidth="1"/>
    <col min="33" max="33" width="10.3333333333333" style="9" customWidth="1"/>
    <col min="34" max="39" width="12" style="9" customWidth="1"/>
    <col min="40" max="40" width="10.3333333333333" style="48" customWidth="1"/>
    <col min="41" max="16384" width="10.3333333333333" style="47"/>
  </cols>
  <sheetData>
    <row r="1" s="44" customFormat="1" ht="34.95" customHeight="1" spans="4:39">
      <c r="D1" s="49"/>
      <c r="E1" s="50" t="s">
        <v>0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62"/>
      <c r="AG1" s="62"/>
      <c r="AH1" s="62"/>
      <c r="AI1" s="62"/>
      <c r="AJ1" s="62"/>
      <c r="AK1" s="62"/>
      <c r="AL1" s="62"/>
      <c r="AM1" s="62"/>
    </row>
    <row r="2" s="44" customFormat="1" ht="34.95" customHeight="1" spans="1:39">
      <c r="A2" s="49"/>
      <c r="B2" s="49"/>
      <c r="C2" s="49"/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62"/>
      <c r="AG2" s="62"/>
      <c r="AH2" s="62"/>
      <c r="AI2" s="62"/>
      <c r="AJ2" s="62"/>
      <c r="AK2" s="62"/>
      <c r="AL2" s="62"/>
      <c r="AM2" s="62"/>
    </row>
    <row r="3" s="45" customFormat="1" ht="25.05" customHeight="1" spans="1:31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39" t="s">
        <v>1</v>
      </c>
    </row>
    <row r="4" s="46" customFormat="1" ht="25.05" customHeight="1" spans="1:31">
      <c r="A4" s="53"/>
      <c r="B4" s="53"/>
      <c r="C4" s="53"/>
      <c r="D4" s="53"/>
      <c r="E4" s="53"/>
      <c r="F4" s="53"/>
      <c r="G4" s="53"/>
      <c r="H4" s="54" t="s">
        <v>2</v>
      </c>
      <c r="I4" s="57"/>
      <c r="J4" s="57"/>
      <c r="K4" s="57"/>
      <c r="L4" s="57"/>
      <c r="M4" s="58"/>
      <c r="N4" s="54" t="s">
        <v>3</v>
      </c>
      <c r="O4" s="57"/>
      <c r="P4" s="57"/>
      <c r="Q4" s="58"/>
      <c r="R4" s="54" t="s">
        <v>4</v>
      </c>
      <c r="S4" s="57"/>
      <c r="T4" s="58"/>
      <c r="U4" s="59" t="s">
        <v>5</v>
      </c>
      <c r="V4" s="60"/>
      <c r="W4" s="60"/>
      <c r="X4" s="60"/>
      <c r="Y4" s="60"/>
      <c r="Z4" s="63"/>
      <c r="AA4" s="54" t="s">
        <v>6</v>
      </c>
      <c r="AB4" s="57"/>
      <c r="AC4" s="57"/>
      <c r="AD4" s="57"/>
      <c r="AE4" s="12" t="s">
        <v>7</v>
      </c>
    </row>
    <row r="5" s="46" customFormat="1" ht="25.05" customHeight="1" spans="1:31">
      <c r="A5" s="12" t="s">
        <v>8</v>
      </c>
      <c r="B5" s="12" t="s">
        <v>9</v>
      </c>
      <c r="C5" s="12" t="s">
        <v>10</v>
      </c>
      <c r="D5" s="12" t="s">
        <v>11</v>
      </c>
      <c r="E5" s="55" t="s">
        <v>12</v>
      </c>
      <c r="F5" s="55"/>
      <c r="G5" s="55" t="s">
        <v>13</v>
      </c>
      <c r="H5" s="56" t="s">
        <v>14</v>
      </c>
      <c r="I5" s="56" t="s">
        <v>15</v>
      </c>
      <c r="J5" s="24" t="s">
        <v>16</v>
      </c>
      <c r="K5" s="24" t="s">
        <v>16</v>
      </c>
      <c r="L5" s="24" t="s">
        <v>17</v>
      </c>
      <c r="M5" s="34" t="s">
        <v>18</v>
      </c>
      <c r="N5" s="24" t="s">
        <v>19</v>
      </c>
      <c r="O5" s="24" t="s">
        <v>16</v>
      </c>
      <c r="P5" s="24" t="s">
        <v>20</v>
      </c>
      <c r="Q5" s="34" t="s">
        <v>21</v>
      </c>
      <c r="R5" s="24" t="s">
        <v>22</v>
      </c>
      <c r="S5" s="24" t="s">
        <v>20</v>
      </c>
      <c r="T5" s="34" t="s">
        <v>23</v>
      </c>
      <c r="U5" s="24" t="s">
        <v>24</v>
      </c>
      <c r="V5" s="24" t="s">
        <v>25</v>
      </c>
      <c r="W5" s="24" t="s">
        <v>26</v>
      </c>
      <c r="X5" s="24" t="s">
        <v>16</v>
      </c>
      <c r="Y5" s="24" t="s">
        <v>20</v>
      </c>
      <c r="Z5" s="34" t="s">
        <v>27</v>
      </c>
      <c r="AA5" s="24" t="s">
        <v>19</v>
      </c>
      <c r="AB5" s="24" t="s">
        <v>16</v>
      </c>
      <c r="AC5" s="24" t="s">
        <v>20</v>
      </c>
      <c r="AD5" s="64" t="s">
        <v>28</v>
      </c>
      <c r="AE5" s="41" t="s">
        <v>29</v>
      </c>
    </row>
    <row r="6" s="9" customFormat="1" customHeight="1" spans="1:31">
      <c r="A6" s="13" t="str">
        <f t="shared" ref="A6:A9" si="0">C6&amp;D6&amp;E6&amp;F6&amp;G6</f>
        <v>YJV-1*1.5</v>
      </c>
      <c r="B6" s="13" t="s">
        <v>30</v>
      </c>
      <c r="C6" s="13" t="s">
        <v>31</v>
      </c>
      <c r="D6" s="13" t="s">
        <v>32</v>
      </c>
      <c r="E6" s="13">
        <v>1</v>
      </c>
      <c r="F6" s="13" t="s">
        <v>33</v>
      </c>
      <c r="G6" s="13">
        <v>1.5</v>
      </c>
      <c r="H6" s="27">
        <f>VLOOKUP(G6,Sheet1!$A$1:$G$24,2,0)</f>
        <v>1</v>
      </c>
      <c r="I6" s="27">
        <f>VLOOKUP(G6,Sheet1!$A$1:$G$24,3,0)</f>
        <v>1.37</v>
      </c>
      <c r="J6" s="28">
        <v>100</v>
      </c>
      <c r="K6" s="28">
        <v>100</v>
      </c>
      <c r="L6" s="28">
        <f>VLOOKUP(G6,Sheet1!$A$1:$G$24,4,0)</f>
        <v>1.37</v>
      </c>
      <c r="M6" s="29" t="str">
        <f t="shared" ref="M6:M9" si="1">G6&amp;"|"&amp;K6&amp;"|"&amp;L6</f>
        <v>1.5|100|1.37</v>
      </c>
      <c r="N6" s="28">
        <v>0.7</v>
      </c>
      <c r="O6" s="28">
        <v>105</v>
      </c>
      <c r="P6" s="28">
        <f t="shared" ref="P6:P9" si="2">L6+2*N6</f>
        <v>2.77</v>
      </c>
      <c r="Q6" s="29" t="str">
        <f t="shared" ref="Q6:Q9" si="3">N6&amp;"|"&amp;O6&amp;"|"&amp;P6</f>
        <v>0.7|105|2.77</v>
      </c>
      <c r="R6" s="28"/>
      <c r="S6" s="35">
        <f t="shared" ref="S6:S9" si="4">P6*1</f>
        <v>2.77</v>
      </c>
      <c r="T6" s="61" t="str">
        <f t="shared" ref="T6:T9" si="5">E6&amp;"|"&amp;S6</f>
        <v>1|2.77</v>
      </c>
      <c r="U6" s="28">
        <v>1</v>
      </c>
      <c r="V6" s="28">
        <v>0.2</v>
      </c>
      <c r="W6" s="28">
        <v>1.25</v>
      </c>
      <c r="X6" s="28">
        <v>100</v>
      </c>
      <c r="Y6" s="35">
        <v>9</v>
      </c>
      <c r="Z6" s="36" t="str">
        <f t="shared" ref="Z6:Z9" si="6">V6&amp;"|"&amp;U6&amp;"|"&amp;W6&amp;"|"&amp;X6&amp;"|"&amp;Y6</f>
        <v>0.2|1|1.25|100|9</v>
      </c>
      <c r="AA6" s="37">
        <v>1.4</v>
      </c>
      <c r="AB6" s="28">
        <v>100</v>
      </c>
      <c r="AC6" s="35">
        <f t="shared" ref="AC6:AC9" si="7">Y6+2*AA6</f>
        <v>11.8</v>
      </c>
      <c r="AD6" s="42" t="str">
        <f t="shared" ref="AD6:AD9" si="8">AA6&amp;"|"&amp;AB6&amp;"|"&amp;AC6</f>
        <v>1.4|100|11.8</v>
      </c>
      <c r="AE6" s="43">
        <v>0</v>
      </c>
    </row>
    <row r="7" s="9" customFormat="1" customHeight="1" spans="1:31">
      <c r="A7" s="13" t="str">
        <f t="shared" si="0"/>
        <v>YJV-1*1.5</v>
      </c>
      <c r="B7" s="13" t="s">
        <v>30</v>
      </c>
      <c r="C7" s="13" t="s">
        <v>31</v>
      </c>
      <c r="D7" s="13" t="s">
        <v>32</v>
      </c>
      <c r="E7" s="13">
        <v>1</v>
      </c>
      <c r="F7" s="13" t="s">
        <v>33</v>
      </c>
      <c r="G7" s="13">
        <v>1.5</v>
      </c>
      <c r="H7" s="27">
        <f>VLOOKUP(G7,Sheet1!$A$1:$G$24,2,0)</f>
        <v>1</v>
      </c>
      <c r="I7" s="27">
        <f>VLOOKUP(G7,Sheet1!$A$1:$G$24,3,0)</f>
        <v>1.37</v>
      </c>
      <c r="J7" s="28">
        <v>100</v>
      </c>
      <c r="K7" s="28">
        <v>100</v>
      </c>
      <c r="L7" s="28">
        <f>VLOOKUP(G7,Sheet1!$A$1:$G$24,4,0)</f>
        <v>1.37</v>
      </c>
      <c r="M7" s="29" t="str">
        <f t="shared" si="1"/>
        <v>1.5|100|1.37</v>
      </c>
      <c r="N7" s="28">
        <v>0.7</v>
      </c>
      <c r="O7" s="28">
        <v>105</v>
      </c>
      <c r="P7" s="28">
        <f t="shared" si="2"/>
        <v>2.77</v>
      </c>
      <c r="Q7" s="29" t="str">
        <f t="shared" si="3"/>
        <v>0.7|105|2.77</v>
      </c>
      <c r="R7" s="28"/>
      <c r="S7" s="35">
        <f t="shared" si="4"/>
        <v>2.77</v>
      </c>
      <c r="T7" s="61" t="str">
        <f t="shared" si="5"/>
        <v>1|2.77</v>
      </c>
      <c r="U7" s="28">
        <v>1</v>
      </c>
      <c r="V7" s="28">
        <v>0.2</v>
      </c>
      <c r="W7" s="28">
        <v>1.25</v>
      </c>
      <c r="X7" s="28">
        <v>100</v>
      </c>
      <c r="Y7" s="35">
        <v>20</v>
      </c>
      <c r="Z7" s="36" t="str">
        <f t="shared" si="6"/>
        <v>0.2|1|1.25|100|20</v>
      </c>
      <c r="AA7" s="37">
        <v>1.4</v>
      </c>
      <c r="AB7" s="28">
        <v>100</v>
      </c>
      <c r="AC7" s="35">
        <f t="shared" si="7"/>
        <v>22.8</v>
      </c>
      <c r="AD7" s="42" t="str">
        <f t="shared" si="8"/>
        <v>1.4|100|22.8</v>
      </c>
      <c r="AE7" s="43">
        <v>0</v>
      </c>
    </row>
    <row r="8" s="9" customFormat="1" customHeight="1" spans="1:31">
      <c r="A8" s="13" t="str">
        <f t="shared" si="0"/>
        <v>YJV-1*1.5</v>
      </c>
      <c r="B8" s="13" t="s">
        <v>30</v>
      </c>
      <c r="C8" s="13" t="s">
        <v>31</v>
      </c>
      <c r="D8" s="13" t="s">
        <v>32</v>
      </c>
      <c r="E8" s="13">
        <v>1</v>
      </c>
      <c r="F8" s="13" t="s">
        <v>33</v>
      </c>
      <c r="G8" s="13">
        <v>1.5</v>
      </c>
      <c r="H8" s="27">
        <f>VLOOKUP(G8,Sheet1!$A$1:$G$24,2,0)</f>
        <v>1</v>
      </c>
      <c r="I8" s="27">
        <f>VLOOKUP(G8,Sheet1!$A$1:$G$24,3,0)</f>
        <v>1.37</v>
      </c>
      <c r="J8" s="28">
        <v>100</v>
      </c>
      <c r="K8" s="28">
        <v>100</v>
      </c>
      <c r="L8" s="28">
        <f>VLOOKUP(G8,Sheet1!$A$1:$G$24,4,0)</f>
        <v>1.37</v>
      </c>
      <c r="M8" s="29" t="str">
        <f t="shared" si="1"/>
        <v>1.5|100|1.37</v>
      </c>
      <c r="N8" s="28">
        <v>0.7</v>
      </c>
      <c r="O8" s="28">
        <v>105</v>
      </c>
      <c r="P8" s="28">
        <f t="shared" si="2"/>
        <v>2.77</v>
      </c>
      <c r="Q8" s="29" t="str">
        <f t="shared" si="3"/>
        <v>0.7|105|2.77</v>
      </c>
      <c r="R8" s="28"/>
      <c r="S8" s="35">
        <f t="shared" si="4"/>
        <v>2.77</v>
      </c>
      <c r="T8" s="61" t="str">
        <f t="shared" si="5"/>
        <v>1|2.77</v>
      </c>
      <c r="U8" s="28">
        <v>1</v>
      </c>
      <c r="V8" s="28">
        <v>0.2</v>
      </c>
      <c r="W8" s="28">
        <v>1.25</v>
      </c>
      <c r="X8" s="28">
        <v>100</v>
      </c>
      <c r="Y8" s="35">
        <v>11</v>
      </c>
      <c r="Z8" s="36" t="str">
        <f t="shared" si="6"/>
        <v>0.2|1|1.25|100|11</v>
      </c>
      <c r="AA8" s="37">
        <v>1.4</v>
      </c>
      <c r="AB8" s="28">
        <v>100</v>
      </c>
      <c r="AC8" s="35">
        <f t="shared" si="7"/>
        <v>13.8</v>
      </c>
      <c r="AD8" s="42" t="str">
        <f t="shared" si="8"/>
        <v>1.4|100|13.8</v>
      </c>
      <c r="AE8" s="43">
        <v>0</v>
      </c>
    </row>
    <row r="9" s="9" customFormat="1" customHeight="1" spans="1:31">
      <c r="A9" s="13" t="str">
        <f t="shared" si="0"/>
        <v>YJV-1*1.5</v>
      </c>
      <c r="B9" s="13" t="s">
        <v>30</v>
      </c>
      <c r="C9" s="13" t="s">
        <v>31</v>
      </c>
      <c r="D9" s="13" t="s">
        <v>32</v>
      </c>
      <c r="E9" s="13">
        <v>1</v>
      </c>
      <c r="F9" s="13" t="s">
        <v>33</v>
      </c>
      <c r="G9" s="13">
        <v>1.5</v>
      </c>
      <c r="H9" s="27">
        <f>VLOOKUP(G9,Sheet1!$A$1:$G$24,2,0)</f>
        <v>1</v>
      </c>
      <c r="I9" s="27">
        <f>VLOOKUP(G9,Sheet1!$A$1:$G$24,3,0)</f>
        <v>1.37</v>
      </c>
      <c r="J9" s="28">
        <v>100</v>
      </c>
      <c r="K9" s="28">
        <v>100</v>
      </c>
      <c r="L9" s="28">
        <f>VLOOKUP(G9,Sheet1!$A$1:$G$24,4,0)</f>
        <v>1.37</v>
      </c>
      <c r="M9" s="29" t="str">
        <f t="shared" si="1"/>
        <v>1.5|100|1.37</v>
      </c>
      <c r="N9" s="28">
        <v>0.7</v>
      </c>
      <c r="O9" s="28">
        <v>105</v>
      </c>
      <c r="P9" s="28">
        <f t="shared" si="2"/>
        <v>2.77</v>
      </c>
      <c r="Q9" s="29" t="str">
        <f t="shared" si="3"/>
        <v>0.7|105|2.77</v>
      </c>
      <c r="R9" s="28"/>
      <c r="S9" s="35">
        <f t="shared" si="4"/>
        <v>2.77</v>
      </c>
      <c r="T9" s="61" t="str">
        <f t="shared" si="5"/>
        <v>1|2.77</v>
      </c>
      <c r="U9" s="28">
        <v>1</v>
      </c>
      <c r="V9" s="28">
        <v>0.2</v>
      </c>
      <c r="W9" s="28">
        <v>1.25</v>
      </c>
      <c r="X9" s="28">
        <v>100</v>
      </c>
      <c r="Y9" s="35">
        <v>17</v>
      </c>
      <c r="Z9" s="36" t="str">
        <f t="shared" si="6"/>
        <v>0.2|1|1.25|100|17</v>
      </c>
      <c r="AA9" s="37">
        <v>1.4</v>
      </c>
      <c r="AB9" s="28">
        <v>100</v>
      </c>
      <c r="AC9" s="35">
        <f t="shared" si="7"/>
        <v>19.8</v>
      </c>
      <c r="AD9" s="42" t="str">
        <f t="shared" si="8"/>
        <v>1.4|100|19.8</v>
      </c>
      <c r="AE9" s="43">
        <v>0</v>
      </c>
    </row>
  </sheetData>
  <mergeCells count="6">
    <mergeCell ref="E1:AE1"/>
    <mergeCell ref="H4:M4"/>
    <mergeCell ref="N4:Q4"/>
    <mergeCell ref="R4:T4"/>
    <mergeCell ref="U4:Z4"/>
    <mergeCell ref="AA4:AD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"/>
  <sheetViews>
    <sheetView tabSelected="1" topLeftCell="L1" workbookViewId="0">
      <selection activeCell="P11" sqref="P11"/>
    </sheetView>
  </sheetViews>
  <sheetFormatPr defaultColWidth="9.11111111111111" defaultRowHeight="14.4" outlineLevelRow="7"/>
  <cols>
    <col min="1" max="1" width="21.1111111111111" customWidth="1"/>
    <col min="2" max="3" width="11.4444444444444" customWidth="1"/>
    <col min="4" max="4" width="6.44444444444444" customWidth="1"/>
    <col min="5" max="5" width="5.88888888888889" customWidth="1"/>
    <col min="6" max="6" width="2.66666666666667" customWidth="1"/>
    <col min="7" max="7" width="5.88888888888889" customWidth="1"/>
    <col min="8" max="8" width="2.66666666666667" customWidth="1"/>
    <col min="9" max="9" width="5.88888888888889" customWidth="1"/>
    <col min="10" max="10" width="2.66666666666667" customWidth="1"/>
    <col min="11" max="11" width="5.88888888888889" customWidth="1"/>
    <col min="12" max="12" width="5.33333333333333" customWidth="1"/>
    <col min="13" max="13" width="6.11111111111111" customWidth="1"/>
    <col min="14" max="14" width="7.55555555555556" customWidth="1"/>
    <col min="15" max="15" width="9.88888888888889" customWidth="1"/>
    <col min="16" max="16" width="14.4444444444444" customWidth="1"/>
    <col min="17" max="17" width="8.66666666666667" customWidth="1"/>
    <col min="18" max="18" width="5.55555555555556" customWidth="1"/>
    <col min="19" max="19" width="7.55555555555556" customWidth="1"/>
    <col min="20" max="20" width="9.88888888888889" customWidth="1"/>
    <col min="21" max="21" width="14.4444444444444" customWidth="1"/>
    <col min="22" max="22" width="9.88888888888889" customWidth="1"/>
    <col min="23" max="23" width="7.55555555555556" customWidth="1"/>
    <col min="24" max="24" width="7.33333333333333" customWidth="1"/>
    <col min="25" max="25" width="15.5555555555556" customWidth="1"/>
    <col min="26" max="26" width="9.88888888888889" customWidth="1"/>
    <col min="27" max="27" width="7.55555555555556" customWidth="1"/>
    <col min="28" max="28" width="6.11111111111111" customWidth="1"/>
    <col min="29" max="29" width="14.4444444444444" customWidth="1"/>
    <col min="30" max="30" width="8.66666666666667" customWidth="1"/>
    <col min="31" max="31" width="8.44444444444444" customWidth="1"/>
    <col min="32" max="32" width="12.1111111111111" customWidth="1"/>
    <col min="33" max="34" width="6.44444444444444" customWidth="1"/>
    <col min="35" max="35" width="7.55555555555556" customWidth="1"/>
    <col min="36" max="37" width="8.44444444444444" customWidth="1"/>
    <col min="38" max="38" width="27.5555555555556" customWidth="1"/>
    <col min="39" max="40" width="9.88888888888889" customWidth="1"/>
    <col min="41" max="41" width="8.44444444444444" customWidth="1"/>
    <col min="42" max="42" width="17.8888888888889" customWidth="1"/>
    <col min="43" max="43" width="8.44444444444444" customWidth="1"/>
  </cols>
  <sheetData>
    <row r="1" s="9" customFormat="1" ht="22.05" customHeight="1" spans="5:43">
      <c r="E1" s="10"/>
      <c r="F1" s="10"/>
      <c r="G1" s="10"/>
      <c r="H1" s="11"/>
      <c r="I1" s="11"/>
      <c r="J1" s="20"/>
      <c r="K1" s="20"/>
      <c r="L1" s="21" t="s">
        <v>34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2"/>
      <c r="AQ1" s="23"/>
    </row>
    <row r="2" s="9" customFormat="1" ht="22.05" customHeight="1" spans="5:43">
      <c r="E2" s="10"/>
      <c r="F2" s="10"/>
      <c r="G2" s="10"/>
      <c r="H2" s="11"/>
      <c r="I2" s="11"/>
      <c r="J2" s="20"/>
      <c r="K2" s="20"/>
      <c r="L2" s="22"/>
      <c r="M2" s="23"/>
      <c r="N2" s="23"/>
      <c r="O2" s="23"/>
      <c r="P2" s="23"/>
      <c r="Q2" s="23"/>
      <c r="R2" s="23"/>
      <c r="S2" s="23"/>
      <c r="T2" s="31"/>
      <c r="U2" s="23"/>
      <c r="V2" s="22"/>
      <c r="W2" s="23"/>
      <c r="X2" s="23"/>
      <c r="Y2" s="23"/>
      <c r="Z2" s="23"/>
      <c r="AA2" s="23"/>
      <c r="AB2" s="31"/>
      <c r="AC2" s="3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38"/>
      <c r="AQ2" s="39" t="s">
        <v>1</v>
      </c>
    </row>
    <row r="3" s="9" customFormat="1" ht="22.05" customHeight="1" spans="5:43">
      <c r="E3" s="10"/>
      <c r="F3" s="10"/>
      <c r="G3" s="10"/>
      <c r="H3" s="11"/>
      <c r="I3" s="11"/>
      <c r="J3" s="20"/>
      <c r="K3" s="20"/>
      <c r="L3" s="22" t="s">
        <v>2</v>
      </c>
      <c r="M3" s="23"/>
      <c r="N3" s="23"/>
      <c r="O3" s="23"/>
      <c r="P3" s="23"/>
      <c r="Q3" s="23"/>
      <c r="R3" s="23"/>
      <c r="S3" s="23"/>
      <c r="T3" s="23"/>
      <c r="U3" s="23"/>
      <c r="V3" s="22" t="s">
        <v>21</v>
      </c>
      <c r="W3" s="23"/>
      <c r="X3" s="23"/>
      <c r="Y3" s="23"/>
      <c r="Z3" s="23"/>
      <c r="AA3" s="23"/>
      <c r="AB3" s="23"/>
      <c r="AC3" s="31"/>
      <c r="AD3" s="21" t="s">
        <v>4</v>
      </c>
      <c r="AE3" s="21"/>
      <c r="AF3" s="33"/>
      <c r="AG3" s="33" t="s">
        <v>5</v>
      </c>
      <c r="AH3" s="33"/>
      <c r="AI3" s="33"/>
      <c r="AJ3" s="21"/>
      <c r="AK3" s="21"/>
      <c r="AL3" s="21"/>
      <c r="AM3" s="21" t="s">
        <v>35</v>
      </c>
      <c r="AN3" s="21"/>
      <c r="AO3" s="21"/>
      <c r="AP3" s="31"/>
      <c r="AQ3" s="12" t="s">
        <v>7</v>
      </c>
    </row>
    <row r="4" s="9" customFormat="1" ht="22.05" customHeight="1" spans="1:43">
      <c r="A4" s="12" t="s">
        <v>8</v>
      </c>
      <c r="B4" s="12" t="s">
        <v>9</v>
      </c>
      <c r="C4" s="12" t="s">
        <v>10</v>
      </c>
      <c r="D4" s="12" t="s">
        <v>11</v>
      </c>
      <c r="E4" s="9" t="s">
        <v>12</v>
      </c>
      <c r="G4" s="9" t="s">
        <v>13</v>
      </c>
      <c r="I4" s="9" t="s">
        <v>12</v>
      </c>
      <c r="K4" s="9" t="s">
        <v>13</v>
      </c>
      <c r="L4" s="24" t="s">
        <v>14</v>
      </c>
      <c r="M4" s="24" t="s">
        <v>15</v>
      </c>
      <c r="N4" s="24" t="s">
        <v>16</v>
      </c>
      <c r="O4" s="24" t="s">
        <v>17</v>
      </c>
      <c r="P4" s="25" t="s">
        <v>36</v>
      </c>
      <c r="Q4" s="24" t="s">
        <v>37</v>
      </c>
      <c r="R4" s="24" t="s">
        <v>15</v>
      </c>
      <c r="S4" s="24" t="s">
        <v>16</v>
      </c>
      <c r="T4" s="24" t="s">
        <v>17</v>
      </c>
      <c r="U4" s="25" t="s">
        <v>18</v>
      </c>
      <c r="V4" s="24" t="s">
        <v>19</v>
      </c>
      <c r="W4" s="24" t="s">
        <v>16</v>
      </c>
      <c r="X4" s="24" t="s">
        <v>20</v>
      </c>
      <c r="Y4" s="25" t="s">
        <v>38</v>
      </c>
      <c r="Z4" s="24" t="s">
        <v>19</v>
      </c>
      <c r="AA4" s="24" t="s">
        <v>16</v>
      </c>
      <c r="AB4" s="24" t="s">
        <v>20</v>
      </c>
      <c r="AC4" s="25" t="s">
        <v>21</v>
      </c>
      <c r="AD4" s="24" t="s">
        <v>37</v>
      </c>
      <c r="AE4" s="24" t="s">
        <v>20</v>
      </c>
      <c r="AF4" s="34" t="s">
        <v>23</v>
      </c>
      <c r="AG4" s="24" t="s">
        <v>24</v>
      </c>
      <c r="AH4" s="24" t="s">
        <v>25</v>
      </c>
      <c r="AI4" s="24" t="s">
        <v>26</v>
      </c>
      <c r="AJ4" s="24" t="s">
        <v>16</v>
      </c>
      <c r="AK4" s="24" t="s">
        <v>20</v>
      </c>
      <c r="AL4" s="34" t="s">
        <v>27</v>
      </c>
      <c r="AM4" s="24" t="s">
        <v>19</v>
      </c>
      <c r="AN4" s="24" t="s">
        <v>16</v>
      </c>
      <c r="AO4" s="24" t="s">
        <v>20</v>
      </c>
      <c r="AP4" s="40" t="s">
        <v>28</v>
      </c>
      <c r="AQ4" s="41" t="s">
        <v>29</v>
      </c>
    </row>
    <row r="5" s="9" customFormat="1" ht="22.05" customHeight="1" spans="1:43">
      <c r="A5" s="13" t="str">
        <f t="shared" ref="A5:A8" si="0">C5&amp;D5&amp;E5&amp;F5&amp;G5&amp;H5&amp;I5&amp;J5&amp;K5</f>
        <v>YJV-3*1.5+1*1</v>
      </c>
      <c r="B5" s="13" t="s">
        <v>30</v>
      </c>
      <c r="C5" s="13" t="s">
        <v>31</v>
      </c>
      <c r="D5" s="13" t="s">
        <v>32</v>
      </c>
      <c r="E5" s="14">
        <v>3</v>
      </c>
      <c r="F5" s="15" t="s">
        <v>33</v>
      </c>
      <c r="G5" s="15">
        <v>1.5</v>
      </c>
      <c r="H5" s="16" t="s">
        <v>39</v>
      </c>
      <c r="I5" s="15">
        <v>1</v>
      </c>
      <c r="J5" s="15" t="s">
        <v>33</v>
      </c>
      <c r="K5" s="26">
        <v>1</v>
      </c>
      <c r="L5" s="27">
        <f>VLOOKUP(G5,Sheet1!$A$1:$G$25,2,0)</f>
        <v>1</v>
      </c>
      <c r="M5" s="27">
        <f>VLOOKUP(G5,Sheet1!$A$1:$G$25,3,0)</f>
        <v>1.37</v>
      </c>
      <c r="N5" s="27">
        <v>100</v>
      </c>
      <c r="O5" s="28">
        <v>11</v>
      </c>
      <c r="P5" s="29" t="str">
        <f t="shared" ref="P5:P8" si="1">G5&amp;"|"&amp;N5&amp;"|"&amp;O5</f>
        <v>1.5|100|11</v>
      </c>
      <c r="Q5" s="32">
        <f>VLOOKUP(K5,Sheet1!$A$1:$G$25,2,0)</f>
        <v>1</v>
      </c>
      <c r="R5" s="32">
        <f>VLOOKUP(K5,Sheet1!$A$1:$G$25,3,0)</f>
        <v>1.13</v>
      </c>
      <c r="S5" s="32">
        <v>100</v>
      </c>
      <c r="T5" s="32">
        <f>VLOOKUP(K5,Sheet1!$A$1:$G$25,4,0)</f>
        <v>1.13</v>
      </c>
      <c r="U5" s="29" t="str">
        <f t="shared" ref="U5:U8" si="2">K5&amp;"|"&amp;S5&amp;"|"&amp;T5</f>
        <v>1|100|1.13</v>
      </c>
      <c r="V5" s="28">
        <v>0.7</v>
      </c>
      <c r="W5" s="28">
        <v>105</v>
      </c>
      <c r="X5" s="28">
        <f t="shared" ref="X5:X8" si="3">O5+2*V5</f>
        <v>12.4</v>
      </c>
      <c r="Y5" s="29" t="str">
        <f t="shared" ref="Y5:Y8" si="4">V5&amp;"|"&amp;W5&amp;"|"&amp;X5</f>
        <v>0.7|105|12.4</v>
      </c>
      <c r="Z5" s="28">
        <v>0.7</v>
      </c>
      <c r="AA5" s="28">
        <v>105</v>
      </c>
      <c r="AB5" s="28">
        <f t="shared" ref="AB5:AB8" si="5">T5+2*Z5</f>
        <v>2.53</v>
      </c>
      <c r="AC5" s="29" t="str">
        <f t="shared" ref="AC5:AC8" si="6">Z5&amp;"|"&amp;AA5&amp;"|"&amp;AB5</f>
        <v>0.7|105|2.53</v>
      </c>
      <c r="AD5" s="28"/>
      <c r="AE5" s="35">
        <f t="shared" ref="AE5:AE8" si="7">X5*2.31</f>
        <v>28.644</v>
      </c>
      <c r="AF5" s="28" t="str">
        <f t="shared" ref="AF5:AF8" si="8">E5&amp;","&amp;I5&amp;"|"&amp;AE5</f>
        <v>3,1|28.644</v>
      </c>
      <c r="AG5" s="28">
        <v>1</v>
      </c>
      <c r="AH5" s="28">
        <v>0.2</v>
      </c>
      <c r="AI5" s="28">
        <v>1.25</v>
      </c>
      <c r="AJ5" s="35">
        <v>100</v>
      </c>
      <c r="AK5" s="35">
        <f t="shared" ref="AK5:AK8" si="9">ROUND((AE5+2*AG5*AH5),2)</f>
        <v>29.04</v>
      </c>
      <c r="AL5" s="36" t="str">
        <f t="shared" ref="AL5:AL8" si="10">AH5&amp;"|"&amp;AG5&amp;"|"&amp;AI5&amp;"|"&amp;AJ5&amp;"|"&amp;AK5</f>
        <v>0.2|1|1.25|100|29.04</v>
      </c>
      <c r="AM5" s="37">
        <v>1.8</v>
      </c>
      <c r="AN5" s="28">
        <v>100</v>
      </c>
      <c r="AO5" s="35">
        <f t="shared" ref="AO5:AO8" si="11">AK5+2*AM5</f>
        <v>32.64</v>
      </c>
      <c r="AP5" s="42" t="str">
        <f t="shared" ref="AP5:AP8" si="12">AM5&amp;"|"&amp;AN5&amp;"|"&amp;AO5</f>
        <v>1.8|100|32.64</v>
      </c>
      <c r="AQ5" s="43">
        <v>0</v>
      </c>
    </row>
    <row r="6" s="9" customFormat="1" ht="22.05" customHeight="1" spans="1:43">
      <c r="A6" s="13" t="str">
        <f t="shared" si="0"/>
        <v>YJV-3*2.5+1*1.5</v>
      </c>
      <c r="B6" s="13" t="s">
        <v>30</v>
      </c>
      <c r="C6" s="13" t="s">
        <v>31</v>
      </c>
      <c r="D6" s="13" t="s">
        <v>32</v>
      </c>
      <c r="E6" s="17">
        <v>3</v>
      </c>
      <c r="F6" s="18" t="s">
        <v>33</v>
      </c>
      <c r="G6" s="18">
        <v>2.5</v>
      </c>
      <c r="H6" s="19" t="s">
        <v>39</v>
      </c>
      <c r="I6" s="18">
        <v>1</v>
      </c>
      <c r="J6" s="18" t="s">
        <v>33</v>
      </c>
      <c r="K6" s="30">
        <v>1.5</v>
      </c>
      <c r="L6" s="27">
        <f>VLOOKUP(G6,Sheet1!$A$1:$G$25,2,0)</f>
        <v>1</v>
      </c>
      <c r="M6" s="27">
        <f>VLOOKUP(G6,Sheet1!$A$1:$G$25,3,0)</f>
        <v>1.74</v>
      </c>
      <c r="N6" s="27">
        <v>100</v>
      </c>
      <c r="O6" s="28">
        <v>14</v>
      </c>
      <c r="P6" s="29" t="str">
        <f t="shared" si="1"/>
        <v>2.5|100|14</v>
      </c>
      <c r="Q6" s="32">
        <f>VLOOKUP(K6,Sheet1!$A$1:$G$25,2,0)</f>
        <v>1</v>
      </c>
      <c r="R6" s="32">
        <f>VLOOKUP(K6,Sheet1!$A$1:$G$25,3,0)</f>
        <v>1.37</v>
      </c>
      <c r="S6" s="32">
        <v>100</v>
      </c>
      <c r="T6" s="32">
        <f>VLOOKUP(K6,Sheet1!$A$1:$G$25,4,0)</f>
        <v>1.37</v>
      </c>
      <c r="U6" s="29" t="str">
        <f t="shared" si="2"/>
        <v>1.5|100|1.37</v>
      </c>
      <c r="V6" s="28">
        <v>0.7</v>
      </c>
      <c r="W6" s="28">
        <v>105</v>
      </c>
      <c r="X6" s="28">
        <f t="shared" si="3"/>
        <v>15.4</v>
      </c>
      <c r="Y6" s="29" t="str">
        <f t="shared" si="4"/>
        <v>0.7|105|15.4</v>
      </c>
      <c r="Z6" s="28">
        <v>0.7</v>
      </c>
      <c r="AA6" s="28">
        <v>105</v>
      </c>
      <c r="AB6" s="28">
        <f t="shared" si="5"/>
        <v>2.77</v>
      </c>
      <c r="AC6" s="29" t="str">
        <f t="shared" si="6"/>
        <v>0.7|105|2.77</v>
      </c>
      <c r="AD6" s="28"/>
      <c r="AE6" s="35">
        <v>33</v>
      </c>
      <c r="AF6" s="28" t="str">
        <f t="shared" si="8"/>
        <v>3,1|33</v>
      </c>
      <c r="AG6" s="28">
        <v>1</v>
      </c>
      <c r="AH6" s="28">
        <v>0.2</v>
      </c>
      <c r="AI6" s="28">
        <v>1.25</v>
      </c>
      <c r="AJ6" s="35">
        <v>100</v>
      </c>
      <c r="AK6" s="35">
        <f t="shared" si="9"/>
        <v>33.4</v>
      </c>
      <c r="AL6" s="36" t="str">
        <f t="shared" si="10"/>
        <v>0.2|1|1.25|100|33.4</v>
      </c>
      <c r="AM6" s="37">
        <v>1.8</v>
      </c>
      <c r="AN6" s="28">
        <v>100</v>
      </c>
      <c r="AO6" s="35">
        <f t="shared" si="11"/>
        <v>37</v>
      </c>
      <c r="AP6" s="42" t="str">
        <f t="shared" si="12"/>
        <v>1.8|100|37</v>
      </c>
      <c r="AQ6" s="43">
        <v>0</v>
      </c>
    </row>
    <row r="7" s="9" customFormat="1" ht="22.05" customHeight="1" spans="1:43">
      <c r="A7" s="13" t="str">
        <f t="shared" si="0"/>
        <v>YJV-3*1.5+1*1</v>
      </c>
      <c r="B7" s="13" t="s">
        <v>30</v>
      </c>
      <c r="C7" s="13" t="s">
        <v>31</v>
      </c>
      <c r="D7" s="13" t="s">
        <v>32</v>
      </c>
      <c r="E7" s="14">
        <v>3</v>
      </c>
      <c r="F7" s="15" t="s">
        <v>33</v>
      </c>
      <c r="G7" s="15">
        <v>1.5</v>
      </c>
      <c r="H7" s="16" t="s">
        <v>39</v>
      </c>
      <c r="I7" s="15">
        <v>1</v>
      </c>
      <c r="J7" s="15" t="s">
        <v>33</v>
      </c>
      <c r="K7" s="26">
        <v>1</v>
      </c>
      <c r="L7" s="27">
        <f>VLOOKUP(G7,Sheet1!$A$1:$G$25,2,0)</f>
        <v>1</v>
      </c>
      <c r="M7" s="27">
        <f>VLOOKUP(G7,Sheet1!$A$1:$G$25,3,0)</f>
        <v>1.37</v>
      </c>
      <c r="N7" s="27">
        <v>100</v>
      </c>
      <c r="O7" s="28">
        <v>11</v>
      </c>
      <c r="P7" s="29" t="str">
        <f t="shared" si="1"/>
        <v>1.5|100|11</v>
      </c>
      <c r="Q7" s="32">
        <f>VLOOKUP(K7,Sheet1!$A$1:$G$25,2,0)</f>
        <v>1</v>
      </c>
      <c r="R7" s="32">
        <f>VLOOKUP(K7,Sheet1!$A$1:$G$25,3,0)</f>
        <v>1.13</v>
      </c>
      <c r="S7" s="32">
        <v>100</v>
      </c>
      <c r="T7" s="32">
        <f>VLOOKUP(K7,Sheet1!$A$1:$G$25,4,0)</f>
        <v>1.13</v>
      </c>
      <c r="U7" s="29" t="str">
        <f t="shared" si="2"/>
        <v>1|100|1.13</v>
      </c>
      <c r="V7" s="28">
        <v>0.7</v>
      </c>
      <c r="W7" s="28">
        <v>105</v>
      </c>
      <c r="X7" s="28">
        <f t="shared" si="3"/>
        <v>12.4</v>
      </c>
      <c r="Y7" s="29" t="str">
        <f t="shared" si="4"/>
        <v>0.7|105|12.4</v>
      </c>
      <c r="Z7" s="28">
        <v>0.7</v>
      </c>
      <c r="AA7" s="28">
        <v>105</v>
      </c>
      <c r="AB7" s="28">
        <f t="shared" si="5"/>
        <v>2.53</v>
      </c>
      <c r="AC7" s="29" t="str">
        <f t="shared" si="6"/>
        <v>0.7|105|2.53</v>
      </c>
      <c r="AD7" s="28"/>
      <c r="AE7" s="35">
        <f t="shared" si="7"/>
        <v>28.644</v>
      </c>
      <c r="AF7" s="28" t="str">
        <f t="shared" si="8"/>
        <v>3,1|28.644</v>
      </c>
      <c r="AG7" s="28">
        <v>1</v>
      </c>
      <c r="AH7" s="28">
        <v>0.2</v>
      </c>
      <c r="AI7" s="28">
        <v>1.25</v>
      </c>
      <c r="AJ7" s="35">
        <v>100</v>
      </c>
      <c r="AK7" s="35">
        <f t="shared" si="9"/>
        <v>29.04</v>
      </c>
      <c r="AL7" s="36" t="str">
        <f t="shared" si="10"/>
        <v>0.2|1|1.25|100|29.04</v>
      </c>
      <c r="AM7" s="37">
        <v>1.8</v>
      </c>
      <c r="AN7" s="28">
        <v>100</v>
      </c>
      <c r="AO7" s="35">
        <f t="shared" si="11"/>
        <v>32.64</v>
      </c>
      <c r="AP7" s="42" t="str">
        <f t="shared" si="12"/>
        <v>1.8|100|32.64</v>
      </c>
      <c r="AQ7" s="43">
        <v>0</v>
      </c>
    </row>
    <row r="8" s="9" customFormat="1" ht="22.05" customHeight="1" spans="1:43">
      <c r="A8" s="13" t="str">
        <f t="shared" si="0"/>
        <v>YJV-3*2.5+1*1.5</v>
      </c>
      <c r="B8" s="13" t="s">
        <v>30</v>
      </c>
      <c r="C8" s="13" t="s">
        <v>31</v>
      </c>
      <c r="D8" s="13" t="s">
        <v>32</v>
      </c>
      <c r="E8" s="17">
        <v>3</v>
      </c>
      <c r="F8" s="18" t="s">
        <v>33</v>
      </c>
      <c r="G8" s="18">
        <v>2.5</v>
      </c>
      <c r="H8" s="19" t="s">
        <v>39</v>
      </c>
      <c r="I8" s="18">
        <v>1</v>
      </c>
      <c r="J8" s="18" t="s">
        <v>33</v>
      </c>
      <c r="K8" s="30">
        <v>1.5</v>
      </c>
      <c r="L8" s="27">
        <f>VLOOKUP(G8,Sheet1!$A$1:$G$25,2,0)</f>
        <v>1</v>
      </c>
      <c r="M8" s="27">
        <f>VLOOKUP(G8,Sheet1!$A$1:$G$25,3,0)</f>
        <v>1.74</v>
      </c>
      <c r="N8" s="27">
        <v>100</v>
      </c>
      <c r="O8" s="28">
        <v>14</v>
      </c>
      <c r="P8" s="29" t="str">
        <f t="shared" si="1"/>
        <v>2.5|100|14</v>
      </c>
      <c r="Q8" s="32">
        <f>VLOOKUP(K8,Sheet1!$A$1:$G$25,2,0)</f>
        <v>1</v>
      </c>
      <c r="R8" s="32">
        <f>VLOOKUP(K8,Sheet1!$A$1:$G$25,3,0)</f>
        <v>1.37</v>
      </c>
      <c r="S8" s="32">
        <v>100</v>
      </c>
      <c r="T8" s="32">
        <v>1.13</v>
      </c>
      <c r="U8" s="29" t="str">
        <f t="shared" si="2"/>
        <v>1.5|100|1.13</v>
      </c>
      <c r="V8" s="28">
        <v>0.7</v>
      </c>
      <c r="W8" s="28">
        <v>105</v>
      </c>
      <c r="X8" s="28">
        <f t="shared" si="3"/>
        <v>15.4</v>
      </c>
      <c r="Y8" s="29" t="str">
        <f t="shared" si="4"/>
        <v>0.7|105|15.4</v>
      </c>
      <c r="Z8" s="28">
        <v>0.7</v>
      </c>
      <c r="AA8" s="28">
        <v>105</v>
      </c>
      <c r="AB8" s="28">
        <f t="shared" si="5"/>
        <v>2.53</v>
      </c>
      <c r="AC8" s="29" t="str">
        <f t="shared" si="6"/>
        <v>0.7|105|2.53</v>
      </c>
      <c r="AD8" s="28"/>
      <c r="AE8" s="35">
        <v>22</v>
      </c>
      <c r="AF8" s="28" t="str">
        <f t="shared" si="8"/>
        <v>3,1|22</v>
      </c>
      <c r="AG8" s="28">
        <v>1</v>
      </c>
      <c r="AH8" s="28">
        <v>0.2</v>
      </c>
      <c r="AI8" s="28">
        <v>1.25</v>
      </c>
      <c r="AJ8" s="35">
        <v>100</v>
      </c>
      <c r="AK8" s="35">
        <f t="shared" si="9"/>
        <v>22.4</v>
      </c>
      <c r="AL8" s="36" t="str">
        <f t="shared" si="10"/>
        <v>0.2|1|1.25|100|22.4</v>
      </c>
      <c r="AM8" s="37">
        <v>1.8</v>
      </c>
      <c r="AN8" s="28">
        <v>100</v>
      </c>
      <c r="AO8" s="35">
        <f t="shared" si="11"/>
        <v>26</v>
      </c>
      <c r="AP8" s="42" t="str">
        <f t="shared" si="12"/>
        <v>1.8|100|26</v>
      </c>
      <c r="AQ8" s="43">
        <v>0</v>
      </c>
    </row>
  </sheetData>
  <mergeCells count="6">
    <mergeCell ref="L1:AO1"/>
    <mergeCell ref="L3:U3"/>
    <mergeCell ref="V3:AC3"/>
    <mergeCell ref="AD3:AE3"/>
    <mergeCell ref="AG3:AK3"/>
    <mergeCell ref="AM3:A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I24" sqref="I24"/>
    </sheetView>
  </sheetViews>
  <sheetFormatPr defaultColWidth="9.11111111111111" defaultRowHeight="14.4" outlineLevelCol="3"/>
  <sheetData>
    <row r="1" ht="15.6" spans="1:4">
      <c r="A1" s="1" t="s">
        <v>13</v>
      </c>
      <c r="B1" s="1" t="s">
        <v>14</v>
      </c>
      <c r="C1" s="1" t="s">
        <v>15</v>
      </c>
      <c r="D1" s="1" t="s">
        <v>17</v>
      </c>
    </row>
    <row r="2" ht="15.6" spans="1:4">
      <c r="A2" s="2">
        <v>1</v>
      </c>
      <c r="B2" s="2">
        <v>1</v>
      </c>
      <c r="C2" s="2">
        <v>1.13</v>
      </c>
      <c r="D2" s="2">
        <v>1.13</v>
      </c>
    </row>
    <row r="3" ht="15.6" spans="1:4">
      <c r="A3" s="2">
        <v>1.5</v>
      </c>
      <c r="B3" s="2">
        <v>1</v>
      </c>
      <c r="C3" s="2">
        <v>1.37</v>
      </c>
      <c r="D3" s="2">
        <v>1.37</v>
      </c>
    </row>
    <row r="4" ht="15.6" spans="1:4">
      <c r="A4" s="2">
        <v>2.5</v>
      </c>
      <c r="B4" s="2">
        <v>1</v>
      </c>
      <c r="C4" s="2">
        <v>1.74</v>
      </c>
      <c r="D4" s="2">
        <v>1.74</v>
      </c>
    </row>
    <row r="5" ht="15.6" spans="1:4">
      <c r="A5" s="2">
        <v>4</v>
      </c>
      <c r="B5" s="2">
        <v>1</v>
      </c>
      <c r="C5" s="2">
        <v>2.21</v>
      </c>
      <c r="D5" s="2">
        <v>2.21</v>
      </c>
    </row>
    <row r="6" ht="15.6" spans="1:4">
      <c r="A6" s="2">
        <v>6</v>
      </c>
      <c r="B6" s="2">
        <v>1</v>
      </c>
      <c r="C6" s="2">
        <v>2.71</v>
      </c>
      <c r="D6" s="2">
        <v>2.71</v>
      </c>
    </row>
    <row r="7" ht="15.6" spans="1:4">
      <c r="A7" s="2">
        <v>10</v>
      </c>
      <c r="B7" s="2">
        <v>7</v>
      </c>
      <c r="C7" s="2">
        <v>1.32</v>
      </c>
      <c r="D7" s="2">
        <v>3.9</v>
      </c>
    </row>
    <row r="8" ht="15.6" spans="1:4">
      <c r="A8" s="2">
        <v>16</v>
      </c>
      <c r="B8" s="2">
        <v>7</v>
      </c>
      <c r="C8" s="3">
        <v>1.675</v>
      </c>
      <c r="D8" s="2">
        <v>4.9</v>
      </c>
    </row>
    <row r="9" ht="15.6" spans="1:4">
      <c r="A9" s="2">
        <v>25</v>
      </c>
      <c r="B9" s="2">
        <v>7</v>
      </c>
      <c r="C9" s="3">
        <v>2.101</v>
      </c>
      <c r="D9" s="2">
        <v>6.1</v>
      </c>
    </row>
    <row r="10" ht="15.6" spans="1:4">
      <c r="A10" s="4">
        <v>35</v>
      </c>
      <c r="B10" s="4">
        <v>7</v>
      </c>
      <c r="C10" s="5">
        <v>2.464</v>
      </c>
      <c r="D10" s="2">
        <v>7.1</v>
      </c>
    </row>
    <row r="11" ht="15.6" spans="1:4">
      <c r="A11" s="4">
        <v>50</v>
      </c>
      <c r="B11" s="6">
        <v>9</v>
      </c>
      <c r="C11" s="5">
        <v>2.517</v>
      </c>
      <c r="D11" s="2">
        <v>8.2</v>
      </c>
    </row>
    <row r="12" ht="15.6" spans="1:4">
      <c r="A12" s="4">
        <v>70</v>
      </c>
      <c r="B12" s="6">
        <v>14</v>
      </c>
      <c r="C12" s="5">
        <v>2.439</v>
      </c>
      <c r="D12" s="2">
        <v>10</v>
      </c>
    </row>
    <row r="13" ht="15.6" spans="1:4">
      <c r="A13" s="4">
        <v>95</v>
      </c>
      <c r="B13" s="6">
        <v>19</v>
      </c>
      <c r="C13" s="5">
        <v>2.477</v>
      </c>
      <c r="D13" s="2">
        <v>11.5</v>
      </c>
    </row>
    <row r="14" ht="15.6" spans="1:4">
      <c r="A14" s="4">
        <v>120</v>
      </c>
      <c r="B14" s="6">
        <v>23</v>
      </c>
      <c r="C14" s="7">
        <v>2.51</v>
      </c>
      <c r="D14" s="2">
        <v>13.2</v>
      </c>
    </row>
    <row r="15" ht="15.6" spans="1:4">
      <c r="A15" s="4">
        <v>150</v>
      </c>
      <c r="B15" s="6">
        <v>30</v>
      </c>
      <c r="C15" s="5">
        <v>2.447</v>
      </c>
      <c r="D15" s="2">
        <v>14.4</v>
      </c>
    </row>
    <row r="16" ht="15.6" spans="1:4">
      <c r="A16" s="4">
        <v>185</v>
      </c>
      <c r="B16" s="6">
        <v>37</v>
      </c>
      <c r="C16" s="5">
        <v>2.473</v>
      </c>
      <c r="D16" s="2">
        <v>16.3</v>
      </c>
    </row>
    <row r="17" ht="15.6" spans="1:4">
      <c r="A17" s="4">
        <v>240</v>
      </c>
      <c r="B17" s="6">
        <v>48</v>
      </c>
      <c r="C17" s="5">
        <v>2.476</v>
      </c>
      <c r="D17" s="2">
        <v>18.6</v>
      </c>
    </row>
    <row r="18" ht="15.6" spans="1:4">
      <c r="A18" s="4">
        <v>300</v>
      </c>
      <c r="B18" s="6">
        <v>72</v>
      </c>
      <c r="C18" s="5">
        <v>2.268</v>
      </c>
      <c r="D18" s="2">
        <v>21.2</v>
      </c>
    </row>
    <row r="19" ht="15.6" spans="1:4">
      <c r="A19" s="4">
        <v>400</v>
      </c>
      <c r="B19" s="6">
        <v>61</v>
      </c>
      <c r="C19" s="5">
        <v>2.787</v>
      </c>
      <c r="D19" s="2">
        <v>23.3</v>
      </c>
    </row>
    <row r="20" ht="15.6" spans="1:4">
      <c r="A20" s="8">
        <v>500</v>
      </c>
      <c r="B20" s="8">
        <v>60</v>
      </c>
      <c r="C20" s="8">
        <v>3.257</v>
      </c>
      <c r="D20" s="2">
        <v>26.6</v>
      </c>
    </row>
    <row r="21" ht="15.6" spans="1:4">
      <c r="A21" s="8">
        <v>630</v>
      </c>
      <c r="B21" s="8">
        <v>60</v>
      </c>
      <c r="C21" s="8">
        <v>3.656</v>
      </c>
      <c r="D21" s="2">
        <v>30</v>
      </c>
    </row>
    <row r="22" ht="15.6" spans="1:4">
      <c r="A22" s="8">
        <v>800</v>
      </c>
      <c r="B22" s="8">
        <v>91</v>
      </c>
      <c r="C22" s="8">
        <v>3.345</v>
      </c>
      <c r="D22" s="2">
        <v>31.9</v>
      </c>
    </row>
    <row r="23" ht="15.6" spans="1:4">
      <c r="A23" s="8">
        <v>1000</v>
      </c>
      <c r="B23" s="8">
        <v>91</v>
      </c>
      <c r="C23" s="8">
        <v>3.74</v>
      </c>
      <c r="D23" s="2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等芯</vt:lpstr>
      <vt:lpstr>不等芯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</cp:lastModifiedBy>
  <dcterms:created xsi:type="dcterms:W3CDTF">2022-02-16T08:06:00Z</dcterms:created>
  <dcterms:modified xsi:type="dcterms:W3CDTF">2022-08-24T12:41:22Z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63ACF6BE44AE4B90A138D1EB0EB83C48</vt:lpwstr>
  </property>
  <property fmtid="{D5CDD505-2E9C-101B-9397-08002B2CF9AE}" pid="3" name="KSOProductBuildVer">
    <vt:lpwstr>2052-11.1.0.12313</vt:lpwstr>
  </property>
  <property fmtid="{D5CDD505-2E9C-101B-9397-08002B2CF9AE}" pid="4" name="KSOReadingLayout">
    <vt:bool>true</vt:bool>
  </property>
</Properties>
</file>