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文档\金工\"/>
    </mc:Choice>
  </mc:AlternateContent>
  <xr:revisionPtr revIDLastSave="0" documentId="13_ncr:1_{64E3F6D6-AB08-45F1-8642-9282473D42F1}" xr6:coauthVersionLast="47" xr6:coauthVersionMax="47" xr10:uidLastSave="{00000000-0000-0000-0000-000000000000}"/>
  <bookViews>
    <workbookView xWindow="-120" yWindow="-120" windowWidth="21840" windowHeight="13020" tabRatio="657" activeTab="3" xr2:uid="{00000000-000D-0000-FFFF-FFFF00000000}"/>
  </bookViews>
  <sheets>
    <sheet name="车刀" sheetId="1" r:id="rId1"/>
    <sheet name="铣刀" sheetId="2" r:id="rId2"/>
    <sheet name="铰刀" sheetId="3" r:id="rId3"/>
    <sheet name="丝锥" sheetId="4" r:id="rId4"/>
    <sheet name="钻头" sheetId="5" r:id="rId5"/>
    <sheet name="魏常玉报废" sheetId="6" r:id="rId6"/>
    <sheet name="电气元件" sheetId="9" r:id="rId7"/>
    <sheet name="车床零件" sheetId="8" r:id="rId8"/>
    <sheet name="量具" sheetId="10" r:id="rId9"/>
    <sheet name="车间个人量具" sheetId="11" r:id="rId10"/>
    <sheet name="仓库领用" sheetId="12" r:id="rId11"/>
  </sheets>
  <definedNames>
    <definedName name="_xlnm._FilterDatabase" localSheetId="0" hidden="1">车刀!$A$1:$E$46</definedName>
    <definedName name="_xlnm._FilterDatabase" localSheetId="8" hidden="1">量具!$E$2:$G$21</definedName>
    <definedName name="_xlnm._FilterDatabase" localSheetId="4" hidden="1">钻头!$E$2:$H$41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5" l="1"/>
  <c r="D7" i="1"/>
  <c r="D6" i="1"/>
  <c r="D42" i="1"/>
  <c r="D43" i="1"/>
  <c r="D9" i="1"/>
  <c r="D8" i="1"/>
  <c r="L8" i="2"/>
  <c r="D3" i="1"/>
  <c r="F20" i="4"/>
  <c r="C23" i="4"/>
  <c r="F30" i="4"/>
  <c r="F25" i="4"/>
  <c r="F26" i="4"/>
  <c r="D40" i="1"/>
  <c r="B66" i="6"/>
  <c r="F33" i="12"/>
  <c r="F39" i="12"/>
  <c r="F32" i="12"/>
  <c r="F31" i="12"/>
  <c r="F30" i="12"/>
  <c r="F29" i="12"/>
  <c r="F28" i="12"/>
  <c r="F27" i="12"/>
  <c r="F26" i="12"/>
  <c r="F25" i="12"/>
  <c r="F24" i="12"/>
  <c r="F23" i="12"/>
  <c r="D13" i="1"/>
  <c r="D24" i="1"/>
  <c r="D12" i="5"/>
  <c r="C9" i="9"/>
  <c r="C3" i="4"/>
  <c r="D11" i="1"/>
  <c r="D12" i="1"/>
  <c r="D5" i="1"/>
  <c r="D35" i="1"/>
  <c r="F17" i="12"/>
  <c r="F22" i="12"/>
  <c r="F20" i="12"/>
  <c r="F21" i="12"/>
  <c r="F19" i="12"/>
  <c r="F18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7" i="10"/>
  <c r="F14" i="10"/>
  <c r="D14" i="5"/>
  <c r="B15" i="10"/>
  <c r="D22" i="6"/>
  <c r="D20" i="6"/>
  <c r="D18" i="6"/>
  <c r="D16" i="6"/>
  <c r="D15" i="6"/>
  <c r="D13" i="6"/>
  <c r="D12" i="6"/>
  <c r="D10" i="6"/>
  <c r="D8" i="6"/>
  <c r="D7" i="6"/>
  <c r="D6" i="6"/>
  <c r="D5" i="6"/>
  <c r="D11" i="6"/>
  <c r="B69" i="6"/>
  <c r="B68" i="6"/>
  <c r="B61" i="6"/>
  <c r="B60" i="6"/>
  <c r="B59" i="6"/>
  <c r="B57" i="6"/>
  <c r="B52" i="6"/>
  <c r="B50" i="6"/>
  <c r="B48" i="6"/>
  <c r="B46" i="6"/>
  <c r="B44" i="6"/>
  <c r="B43" i="6"/>
  <c r="B41" i="6"/>
  <c r="B40" i="6"/>
  <c r="B39" i="6"/>
  <c r="B35" i="6"/>
  <c r="B33" i="6"/>
  <c r="B32" i="6"/>
  <c r="B30" i="6"/>
  <c r="B26" i="6"/>
  <c r="B24" i="6"/>
  <c r="B22" i="6"/>
  <c r="B21" i="6"/>
  <c r="B20" i="6"/>
  <c r="B15" i="6"/>
  <c r="B12" i="6"/>
  <c r="B10" i="6"/>
  <c r="B8" i="6"/>
  <c r="B7" i="6"/>
  <c r="B6" i="6"/>
  <c r="B67" i="6"/>
  <c r="B54" i="6"/>
  <c r="B51" i="6"/>
  <c r="B45" i="6"/>
  <c r="B42" i="6"/>
  <c r="B36" i="6"/>
  <c r="B25" i="6"/>
  <c r="B19" i="6"/>
  <c r="B16" i="6"/>
  <c r="B14" i="6"/>
  <c r="D9" i="6"/>
  <c r="B5" i="6"/>
  <c r="B4" i="6"/>
  <c r="H36" i="5"/>
  <c r="H30" i="5"/>
  <c r="F9" i="3"/>
  <c r="C10" i="3"/>
  <c r="D44" i="1"/>
  <c r="H6" i="5"/>
  <c r="H8" i="5"/>
  <c r="H24" i="5"/>
  <c r="H11" i="5"/>
  <c r="D35" i="5"/>
  <c r="D30" i="5"/>
  <c r="D29" i="5"/>
  <c r="D28" i="5"/>
  <c r="D27" i="5"/>
  <c r="D25" i="5"/>
  <c r="D24" i="5"/>
  <c r="D15" i="5"/>
  <c r="D11" i="5"/>
  <c r="D7" i="5"/>
  <c r="C3" i="3"/>
  <c r="F29" i="4"/>
  <c r="F27" i="4"/>
  <c r="F24" i="4"/>
  <c r="F10" i="4"/>
  <c r="F8" i="4"/>
  <c r="F7" i="4"/>
  <c r="F5" i="4"/>
  <c r="F3" i="4"/>
  <c r="L5" i="2"/>
  <c r="C43" i="4"/>
  <c r="C41" i="4"/>
  <c r="C40" i="4"/>
  <c r="C37" i="4"/>
  <c r="C36" i="4"/>
  <c r="C33" i="4"/>
  <c r="C24" i="4"/>
  <c r="C21" i="4"/>
  <c r="C18" i="4"/>
  <c r="C16" i="4"/>
  <c r="C14" i="4"/>
  <c r="C9" i="4"/>
  <c r="C8" i="4"/>
  <c r="C6" i="4"/>
  <c r="C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3" authorId="0" shapeId="0" xr:uid="{FD833EAF-AD88-4A88-B5C1-0A5C8B6404C3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唐和生领取2把
4月17日 唐和生领取一把</t>
        </r>
      </text>
    </comment>
    <comment ref="D6" authorId="0" shapeId="0" xr:uid="{0E766866-1B0C-4841-9EED-19F1214F1D09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唐和生领取1把
4月11日 唐和生领取一把
4月19日 孙良想领取一把
</t>
        </r>
      </text>
    </comment>
    <comment ref="D7" authorId="0" shapeId="0" xr:uid="{0087AFCF-BF22-456D-8253-BFB1FD2A3F21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3月28日 孙良想领取一把
4月6日 唐和生领取一把
4月23日 万建明领取一把</t>
        </r>
      </text>
    </comment>
    <comment ref="D8" authorId="0" shapeId="0" xr:uid="{FB49EEBC-4820-4F77-A015-742A7F946085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3月28日 孙良想领取一把
4月6日 唐和生领取1把</t>
        </r>
      </text>
    </comment>
    <comment ref="D9" authorId="0" shapeId="0" xr:uid="{8263FC4B-6A79-4216-944B-FBCE7B6AFE94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3月17日 万建明领1把
3月28日 孙良想领取一把</t>
        </r>
      </text>
    </comment>
    <comment ref="D11" authorId="0" shapeId="0" xr:uid="{083CE438-3F86-4C01-A1EC-038477472E99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3月17日 鲍力领取1把</t>
        </r>
      </text>
    </comment>
    <comment ref="D12" authorId="0" shapeId="0" xr:uid="{24D6320D-99C3-4B13-B130-5D950DC1291F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3月11日 万建明领取1把
3月17日 万建明领取1把</t>
        </r>
      </text>
    </comment>
    <comment ref="D13" authorId="0" shapeId="0" xr:uid="{3B0053AB-58A1-4787-A7BA-F05A3EAB3286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3月14日 万建明领2把</t>
        </r>
      </text>
    </comment>
    <comment ref="D24" authorId="0" shapeId="0" xr:uid="{C706E33A-16BF-43CE-90E6-5C6DCDC8B896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3月21日 万建明领取一片
3月25日 万建明领取一片</t>
        </r>
      </text>
    </comment>
    <comment ref="D35" authorId="0" shapeId="0" xr:uid="{8866E91F-1D16-4C85-AE26-B7679482A349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3月17日 鲍力领取10片/盒
</t>
        </r>
      </text>
    </comment>
    <comment ref="D40" authorId="0" shapeId="0" xr:uid="{E2E8CD4C-A097-4616-8743-5FDE18C85EA4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鲍力领取</t>
        </r>
      </text>
    </comment>
    <comment ref="D42" authorId="0" shapeId="0" xr:uid="{3B0E6F9F-33CD-4243-86D8-6CA34618F399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4月12日  万建明领取1根</t>
        </r>
      </text>
    </comment>
    <comment ref="D43" authorId="0" shapeId="0" xr:uid="{828A73DE-367C-4A05-B6A3-A1FC99BED1EA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 12日  鲍力领取2根</t>
        </r>
      </text>
    </comment>
    <comment ref="D46" authorId="0" shapeId="0" xr:uid="{8DF71BFD-BB0B-4ECC-8483-0B0DE94C9907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3月11日 赵启正领取一盒
4月6日 鲍力领取一盒
4月11日 赵启正领取一盒
4月16日 赵启正领取一盒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L8" authorId="0" shapeId="0" xr:uid="{D5419B10-ACC1-4554-9CE6-A6F0E6C003E0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鲍力领取一把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C3" authorId="0" shapeId="0" xr:uid="{4F26A54D-5A69-4251-92F3-83BD156A6856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3月21日 魏常玉领取一根</t>
        </r>
      </text>
    </comment>
    <comment ref="F20" authorId="0" shapeId="0" xr:uid="{6C24104D-1498-43AE-836E-FB95E7025112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4月7日 魏常玉领取1件</t>
        </r>
      </text>
    </comment>
    <comment ref="C23" authorId="0" shapeId="0" xr:uid="{4DE30AF6-474F-4C01-9F69-270448B4F6BB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3月11日 吴邦祥领取1件
4月16日 魏常玉领取1件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12" authorId="0" shapeId="0" xr:uid="{75C3772A-E11B-42FC-A383-BD79948700E1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3月25日 魏常玉领取1根</t>
        </r>
      </text>
    </comment>
    <comment ref="D14" authorId="0" shapeId="0" xr:uid="{FEE88A9F-148D-4370-91E1-79F669F62A38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3月1日 魏常玉领1根</t>
        </r>
      </text>
    </comment>
    <comment ref="D40" authorId="0" shapeId="0" xr:uid="{A17C9CA3-2A9A-4EE2-B083-61C01B2EDB05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4月25日 魏常玉领取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B66" authorId="0" shapeId="0" xr:uid="{3D3BDADD-6C05-4D73-B6EE-43B36C4DA3AD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3月27日 万建明领取一件
4月4日 魏常玉领取一根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C9" authorId="0" shapeId="0" xr:uid="{80D6E739-D68C-484E-BFF1-300C95C391B0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3月19日 吴邦祥领取7个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B15" authorId="0" shapeId="0" xr:uid="{825A3251-CF13-4B24-8C57-007DAD44FD69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3月12日  唐和生换1</t>
        </r>
      </text>
    </comment>
  </commentList>
</comments>
</file>

<file path=xl/sharedStrings.xml><?xml version="1.0" encoding="utf-8"?>
<sst xmlns="http://schemas.openxmlformats.org/spreadsheetml/2006/main" count="952" uniqueCount="467">
  <si>
    <t>刀具牌号</t>
  </si>
  <si>
    <t>刀具名称</t>
  </si>
  <si>
    <t>方向</t>
  </si>
  <si>
    <t>数量（把/片）</t>
  </si>
  <si>
    <t>YG8</t>
    <phoneticPr fontId="1" type="noConversion"/>
  </si>
  <si>
    <t>45°</t>
    <phoneticPr fontId="1" type="noConversion"/>
  </si>
  <si>
    <t>反</t>
    <phoneticPr fontId="1" type="noConversion"/>
  </si>
  <si>
    <t>正</t>
    <phoneticPr fontId="1" type="noConversion"/>
  </si>
  <si>
    <t>大45°</t>
    <phoneticPr fontId="1" type="noConversion"/>
  </si>
  <si>
    <t>大90°</t>
    <phoneticPr fontId="1" type="noConversion"/>
  </si>
  <si>
    <t>90°</t>
    <phoneticPr fontId="1" type="noConversion"/>
  </si>
  <si>
    <t>小45°</t>
    <phoneticPr fontId="1" type="noConversion"/>
  </si>
  <si>
    <t>小90°</t>
    <phoneticPr fontId="1" type="noConversion"/>
  </si>
  <si>
    <t>刀头</t>
    <phoneticPr fontId="1" type="noConversion"/>
  </si>
  <si>
    <t>YS8</t>
    <phoneticPr fontId="1" type="noConversion"/>
  </si>
  <si>
    <t>YG3</t>
    <phoneticPr fontId="1" type="noConversion"/>
  </si>
  <si>
    <t>YT15</t>
    <phoneticPr fontId="1" type="noConversion"/>
  </si>
  <si>
    <t>YT14</t>
    <phoneticPr fontId="1" type="noConversion"/>
  </si>
  <si>
    <t>机夹-菱形</t>
    <phoneticPr fontId="1" type="noConversion"/>
  </si>
  <si>
    <t>机夹-三角</t>
    <phoneticPr fontId="1" type="noConversion"/>
  </si>
  <si>
    <t>YG6</t>
    <phoneticPr fontId="1" type="noConversion"/>
  </si>
  <si>
    <t>YW1</t>
    <phoneticPr fontId="1" type="noConversion"/>
  </si>
  <si>
    <t>YW2</t>
    <phoneticPr fontId="1" type="noConversion"/>
  </si>
  <si>
    <t>机夹-大45°</t>
    <phoneticPr fontId="1" type="noConversion"/>
  </si>
  <si>
    <t>梯形三角皮带轮</t>
    <phoneticPr fontId="1" type="noConversion"/>
  </si>
  <si>
    <t>割断刀片</t>
    <phoneticPr fontId="1" type="noConversion"/>
  </si>
  <si>
    <t>螺纹刀片</t>
    <phoneticPr fontId="1" type="noConversion"/>
  </si>
  <si>
    <t>三角铣刀片</t>
    <phoneticPr fontId="1" type="noConversion"/>
  </si>
  <si>
    <t>UE6020</t>
    <phoneticPr fontId="1" type="noConversion"/>
  </si>
  <si>
    <t>VP15TF</t>
    <phoneticPr fontId="1" type="noConversion"/>
  </si>
  <si>
    <t>YG9</t>
  </si>
  <si>
    <t>三菱-桃型-WNMG080404-MA</t>
    <phoneticPr fontId="1" type="noConversion"/>
  </si>
  <si>
    <t>三菱-方形-SNMG120404-MA</t>
    <phoneticPr fontId="1" type="noConversion"/>
  </si>
  <si>
    <t>D246焊接刀片</t>
    <phoneticPr fontId="1" type="noConversion"/>
  </si>
  <si>
    <t>圆弧刀片</t>
    <phoneticPr fontId="1" type="noConversion"/>
  </si>
  <si>
    <t>规格</t>
    <phoneticPr fontId="3" type="noConversion"/>
  </si>
  <si>
    <t>燕尾槽60*45°</t>
    <phoneticPr fontId="1" type="noConversion"/>
  </si>
  <si>
    <t>3月7日13:24万建明领</t>
    <phoneticPr fontId="1" type="noConversion"/>
  </si>
  <si>
    <t>新</t>
    <phoneticPr fontId="1" type="noConversion"/>
  </si>
  <si>
    <t>数量</t>
    <phoneticPr fontId="3" type="noConversion"/>
  </si>
  <si>
    <t>名称</t>
    <phoneticPr fontId="1" type="noConversion"/>
  </si>
  <si>
    <t>1:50锥度铰刀</t>
    <phoneticPr fontId="1" type="noConversion"/>
  </si>
  <si>
    <t>Φ10</t>
    <phoneticPr fontId="1" type="noConversion"/>
  </si>
  <si>
    <t>牌号</t>
    <phoneticPr fontId="1" type="noConversion"/>
  </si>
  <si>
    <t>1:10锥度铰刀</t>
    <phoneticPr fontId="1" type="noConversion"/>
  </si>
  <si>
    <t>机夹刀杆</t>
    <phoneticPr fontId="1" type="noConversion"/>
  </si>
  <si>
    <t>MSSNL3232P12-45°</t>
    <phoneticPr fontId="1" type="noConversion"/>
  </si>
  <si>
    <t>MCLNR2525M12-90°</t>
    <phoneticPr fontId="1" type="noConversion"/>
  </si>
  <si>
    <t>G8</t>
    <phoneticPr fontId="1" type="noConversion"/>
  </si>
  <si>
    <t>T型</t>
    <phoneticPr fontId="1" type="noConversion"/>
  </si>
  <si>
    <t>4刃</t>
    <phoneticPr fontId="1" type="noConversion"/>
  </si>
  <si>
    <t>3刃</t>
    <phoneticPr fontId="1" type="noConversion"/>
  </si>
  <si>
    <t>键槽</t>
    <phoneticPr fontId="1" type="noConversion"/>
  </si>
  <si>
    <t>Φ20</t>
    <phoneticPr fontId="1" type="noConversion"/>
  </si>
  <si>
    <t>Φ28</t>
    <phoneticPr fontId="1" type="noConversion"/>
  </si>
  <si>
    <t>Φ22</t>
    <phoneticPr fontId="1" type="noConversion"/>
  </si>
  <si>
    <t>Φ18</t>
    <phoneticPr fontId="1" type="noConversion"/>
  </si>
  <si>
    <t>Φ24</t>
    <phoneticPr fontId="1" type="noConversion"/>
  </si>
  <si>
    <t>32*15-Φ14</t>
    <phoneticPr fontId="1" type="noConversion"/>
  </si>
  <si>
    <t>Φ35</t>
    <phoneticPr fontId="1" type="noConversion"/>
  </si>
  <si>
    <t>Φ30</t>
    <phoneticPr fontId="1" type="noConversion"/>
  </si>
  <si>
    <t>Φ45</t>
    <phoneticPr fontId="1" type="noConversion"/>
  </si>
  <si>
    <t>Φ16</t>
    <phoneticPr fontId="1" type="noConversion"/>
  </si>
  <si>
    <t>Φ14</t>
    <phoneticPr fontId="1" type="noConversion"/>
  </si>
  <si>
    <t>Φ12</t>
    <phoneticPr fontId="1" type="noConversion"/>
  </si>
  <si>
    <t xml:space="preserve">牌号 </t>
    <phoneticPr fontId="1" type="noConversion"/>
  </si>
  <si>
    <t>含钴</t>
    <phoneticPr fontId="1" type="noConversion"/>
  </si>
  <si>
    <t>Φ10.5</t>
    <phoneticPr fontId="1" type="noConversion"/>
  </si>
  <si>
    <t>M12</t>
    <phoneticPr fontId="1" type="noConversion"/>
  </si>
  <si>
    <t>M16*1.5</t>
    <phoneticPr fontId="1" type="noConversion"/>
  </si>
  <si>
    <t>M8</t>
    <phoneticPr fontId="1" type="noConversion"/>
  </si>
  <si>
    <t>M10</t>
    <phoneticPr fontId="1" type="noConversion"/>
  </si>
  <si>
    <t>M5</t>
    <phoneticPr fontId="1" type="noConversion"/>
  </si>
  <si>
    <t>M24*2</t>
    <phoneticPr fontId="1" type="noConversion"/>
  </si>
  <si>
    <t>M36</t>
    <phoneticPr fontId="1" type="noConversion"/>
  </si>
  <si>
    <t>加长柄M30</t>
    <phoneticPr fontId="1" type="noConversion"/>
  </si>
  <si>
    <t>M20</t>
    <phoneticPr fontId="1" type="noConversion"/>
  </si>
  <si>
    <t>M20*1.5</t>
    <phoneticPr fontId="1" type="noConversion"/>
  </si>
  <si>
    <t>M12*1</t>
    <phoneticPr fontId="1" type="noConversion"/>
  </si>
  <si>
    <t>M18*1.5</t>
    <phoneticPr fontId="1" type="noConversion"/>
  </si>
  <si>
    <t>M22*1..5</t>
    <phoneticPr fontId="1" type="noConversion"/>
  </si>
  <si>
    <t>M16</t>
    <phoneticPr fontId="1" type="noConversion"/>
  </si>
  <si>
    <t>M14*1.5</t>
    <phoneticPr fontId="1" type="noConversion"/>
  </si>
  <si>
    <t>M6</t>
    <phoneticPr fontId="1" type="noConversion"/>
  </si>
  <si>
    <t>M40*3</t>
    <phoneticPr fontId="1" type="noConversion"/>
  </si>
  <si>
    <t>M30</t>
    <phoneticPr fontId="1" type="noConversion"/>
  </si>
  <si>
    <t>M4</t>
    <phoneticPr fontId="1" type="noConversion"/>
  </si>
  <si>
    <t>M33</t>
    <phoneticPr fontId="1" type="noConversion"/>
  </si>
  <si>
    <t>Φ6</t>
    <phoneticPr fontId="1" type="noConversion"/>
  </si>
  <si>
    <t>Φ5</t>
    <phoneticPr fontId="1" type="noConversion"/>
  </si>
  <si>
    <t>M42</t>
    <phoneticPr fontId="1" type="noConversion"/>
  </si>
  <si>
    <t>RC1/4-19</t>
    <phoneticPr fontId="1" type="noConversion"/>
  </si>
  <si>
    <t>中心钻Φ5</t>
  </si>
  <si>
    <t>M12*1.25</t>
    <phoneticPr fontId="1" type="noConversion"/>
  </si>
  <si>
    <t>G3/8-19</t>
    <phoneticPr fontId="1" type="noConversion"/>
  </si>
  <si>
    <t>RC3/8</t>
    <phoneticPr fontId="1" type="noConversion"/>
  </si>
  <si>
    <t>M8*1</t>
    <phoneticPr fontId="1" type="noConversion"/>
  </si>
  <si>
    <t>G1/2D</t>
    <phoneticPr fontId="1" type="noConversion"/>
  </si>
  <si>
    <t>NPT1/2</t>
    <phoneticPr fontId="1" type="noConversion"/>
  </si>
  <si>
    <t>ZG1/4-19</t>
    <phoneticPr fontId="1" type="noConversion"/>
  </si>
  <si>
    <t>Φ4</t>
    <phoneticPr fontId="1" type="noConversion"/>
  </si>
  <si>
    <t>旧</t>
    <phoneticPr fontId="1" type="noConversion"/>
  </si>
  <si>
    <t>M21</t>
    <phoneticPr fontId="1" type="noConversion"/>
  </si>
  <si>
    <t>M24</t>
    <phoneticPr fontId="1" type="noConversion"/>
  </si>
  <si>
    <t>M30*1.5</t>
    <phoneticPr fontId="1" type="noConversion"/>
  </si>
  <si>
    <t>M38</t>
    <phoneticPr fontId="1" type="noConversion"/>
  </si>
  <si>
    <t>M32*2</t>
    <phoneticPr fontId="1" type="noConversion"/>
  </si>
  <si>
    <t>M27*1.5</t>
    <phoneticPr fontId="1" type="noConversion"/>
  </si>
  <si>
    <t>M36*3</t>
    <phoneticPr fontId="1" type="noConversion"/>
  </si>
  <si>
    <t>M24*1.5</t>
    <phoneticPr fontId="1" type="noConversion"/>
  </si>
  <si>
    <t>M42*3</t>
    <phoneticPr fontId="1" type="noConversion"/>
  </si>
  <si>
    <t>M39</t>
    <phoneticPr fontId="1" type="noConversion"/>
  </si>
  <si>
    <t>M25</t>
    <phoneticPr fontId="1" type="noConversion"/>
  </si>
  <si>
    <t>M16.1</t>
    <phoneticPr fontId="1" type="noConversion"/>
  </si>
  <si>
    <t>M48</t>
    <phoneticPr fontId="1" type="noConversion"/>
  </si>
  <si>
    <t>M48*4</t>
    <phoneticPr fontId="1" type="noConversion"/>
  </si>
  <si>
    <t>M8*0.75</t>
    <phoneticPr fontId="1" type="noConversion"/>
  </si>
  <si>
    <t>M16*1</t>
    <phoneticPr fontId="1" type="noConversion"/>
  </si>
  <si>
    <t>Φ30</t>
  </si>
  <si>
    <t>Φ8</t>
  </si>
  <si>
    <t>Φ8</t>
    <phoneticPr fontId="1" type="noConversion"/>
  </si>
  <si>
    <t>Φ10</t>
  </si>
  <si>
    <t>Φ16</t>
  </si>
  <si>
    <t>直柄机用铰刀</t>
    <phoneticPr fontId="1" type="noConversion"/>
  </si>
  <si>
    <t>柄型</t>
    <phoneticPr fontId="1" type="noConversion"/>
  </si>
  <si>
    <t>锥柄</t>
    <phoneticPr fontId="1" type="noConversion"/>
  </si>
  <si>
    <t>Φ18.5</t>
  </si>
  <si>
    <t>直柄</t>
    <phoneticPr fontId="1" type="noConversion"/>
  </si>
  <si>
    <t>莫氏</t>
    <phoneticPr fontId="1" type="noConversion"/>
  </si>
  <si>
    <t>Φ35</t>
  </si>
  <si>
    <t>W2</t>
    <phoneticPr fontId="1" type="noConversion"/>
  </si>
  <si>
    <t>Φ25</t>
    <phoneticPr fontId="1" type="noConversion"/>
  </si>
  <si>
    <t>直柄阶梯钻</t>
    <phoneticPr fontId="1" type="noConversion"/>
  </si>
  <si>
    <t>4*8/6.5/9.5</t>
    <phoneticPr fontId="1" type="noConversion"/>
  </si>
  <si>
    <t>直柄加长</t>
    <phoneticPr fontId="1" type="noConversion"/>
  </si>
  <si>
    <t>镗床加长刀杆</t>
    <phoneticPr fontId="1" type="noConversion"/>
  </si>
  <si>
    <t>白钢刀</t>
    <phoneticPr fontId="1" type="noConversion"/>
  </si>
  <si>
    <t>8*8*200</t>
    <phoneticPr fontId="1" type="noConversion"/>
  </si>
  <si>
    <t>10*10*200</t>
    <phoneticPr fontId="1" type="noConversion"/>
  </si>
  <si>
    <t>14*14*200</t>
    <phoneticPr fontId="1" type="noConversion"/>
  </si>
  <si>
    <t>备注</t>
    <phoneticPr fontId="1" type="noConversion"/>
  </si>
  <si>
    <t>锥柄机用铰刀</t>
    <phoneticPr fontId="1" type="noConversion"/>
  </si>
  <si>
    <t>Φ38</t>
    <phoneticPr fontId="1" type="noConversion"/>
  </si>
  <si>
    <t>Φ20</t>
  </si>
  <si>
    <t>Φ14</t>
  </si>
  <si>
    <t>Φ12</t>
  </si>
  <si>
    <t>Φ18</t>
  </si>
  <si>
    <t>Φ14.1</t>
  </si>
  <si>
    <t>Φ21.3</t>
  </si>
  <si>
    <t>Φ10.2</t>
  </si>
  <si>
    <t>Φ9.6</t>
  </si>
  <si>
    <t>Φ17.5</t>
  </si>
  <si>
    <t>Φ22</t>
  </si>
  <si>
    <t>Φ15.5</t>
  </si>
  <si>
    <t>Φ13</t>
  </si>
  <si>
    <t>Φ31.7</t>
  </si>
  <si>
    <t>Φ8.5</t>
  </si>
  <si>
    <t>Φ9</t>
  </si>
  <si>
    <t>Φ9.2</t>
  </si>
  <si>
    <t>Φ10.3</t>
  </si>
  <si>
    <t>Φ11</t>
  </si>
  <si>
    <t>Φ6.7</t>
  </si>
  <si>
    <t>Φ12.3</t>
  </si>
  <si>
    <t>Φ7.5</t>
  </si>
  <si>
    <t>Φ13.8</t>
  </si>
  <si>
    <t>Φ36</t>
  </si>
  <si>
    <t>Φ6.5</t>
  </si>
  <si>
    <t>Φ26.5</t>
  </si>
  <si>
    <t>Φ11.7</t>
  </si>
  <si>
    <t>Φ24</t>
  </si>
  <si>
    <t>Φ10.8</t>
  </si>
  <si>
    <t>Φ5.2</t>
  </si>
  <si>
    <t>Φ6.6</t>
  </si>
  <si>
    <t>Φ7.1</t>
  </si>
  <si>
    <t>Φ7</t>
  </si>
  <si>
    <t>铣刀片</t>
    <phoneticPr fontId="1" type="noConversion"/>
  </si>
  <si>
    <t>4160511四方</t>
    <phoneticPr fontId="1" type="noConversion"/>
  </si>
  <si>
    <t>Φ37.7</t>
  </si>
  <si>
    <t>Φ32</t>
  </si>
  <si>
    <t>Φ31.5</t>
  </si>
  <si>
    <t>Φ15.6</t>
  </si>
  <si>
    <t>Φ31.6</t>
  </si>
  <si>
    <t>Φ12.5</t>
  </si>
  <si>
    <t>Φ17.7</t>
  </si>
  <si>
    <t>Φ17</t>
  </si>
  <si>
    <t>Φ26.3</t>
  </si>
  <si>
    <t>车刀</t>
    <phoneticPr fontId="1" type="noConversion"/>
  </si>
  <si>
    <t>燕尾槽</t>
    <phoneticPr fontId="1" type="noConversion"/>
  </si>
  <si>
    <t>M10</t>
  </si>
  <si>
    <t>Φ32</t>
    <phoneticPr fontId="1" type="noConversion"/>
  </si>
  <si>
    <t>Φ25</t>
  </si>
  <si>
    <t>金加工刀具明细表</t>
  </si>
  <si>
    <t>钻头</t>
  </si>
  <si>
    <t>丝攻</t>
  </si>
  <si>
    <t>M5</t>
    <phoneticPr fontId="3" type="noConversion"/>
  </si>
  <si>
    <t>M6</t>
    <phoneticPr fontId="3" type="noConversion"/>
  </si>
  <si>
    <t>M8</t>
    <phoneticPr fontId="3" type="noConversion"/>
  </si>
  <si>
    <t>M7</t>
    <phoneticPr fontId="3" type="noConversion"/>
  </si>
  <si>
    <t>M10</t>
    <phoneticPr fontId="3" type="noConversion"/>
  </si>
  <si>
    <t>M12</t>
    <phoneticPr fontId="3" type="noConversion"/>
  </si>
  <si>
    <t>M8</t>
  </si>
  <si>
    <t>M14</t>
    <phoneticPr fontId="3" type="noConversion"/>
  </si>
  <si>
    <t>M8.5</t>
  </si>
  <si>
    <t>M16</t>
    <phoneticPr fontId="3" type="noConversion"/>
  </si>
  <si>
    <t>M9</t>
    <phoneticPr fontId="3" type="noConversion"/>
  </si>
  <si>
    <t>M20</t>
    <phoneticPr fontId="3" type="noConversion"/>
  </si>
  <si>
    <t>M9.5</t>
    <phoneticPr fontId="3" type="noConversion"/>
  </si>
  <si>
    <t>M24</t>
    <phoneticPr fontId="3" type="noConversion"/>
  </si>
  <si>
    <t>M10.2</t>
    <phoneticPr fontId="3" type="noConversion"/>
  </si>
  <si>
    <t>M16*1.5</t>
    <phoneticPr fontId="3" type="noConversion"/>
  </si>
  <si>
    <t>M10.3</t>
    <phoneticPr fontId="3" type="noConversion"/>
  </si>
  <si>
    <t>M18*1.5</t>
    <phoneticPr fontId="3" type="noConversion"/>
  </si>
  <si>
    <t>M10.5</t>
    <phoneticPr fontId="3" type="noConversion"/>
  </si>
  <si>
    <t>M11</t>
    <phoneticPr fontId="3" type="noConversion"/>
  </si>
  <si>
    <t>M27</t>
    <phoneticPr fontId="3" type="noConversion"/>
  </si>
  <si>
    <t>M12</t>
  </si>
  <si>
    <t>M30</t>
    <phoneticPr fontId="3" type="noConversion"/>
  </si>
  <si>
    <t>M33</t>
    <phoneticPr fontId="3" type="noConversion"/>
  </si>
  <si>
    <t>M12.5</t>
    <phoneticPr fontId="3" type="noConversion"/>
  </si>
  <si>
    <t>M36</t>
    <phoneticPr fontId="3" type="noConversion"/>
  </si>
  <si>
    <t>M13</t>
    <phoneticPr fontId="3" type="noConversion"/>
  </si>
  <si>
    <t>M40</t>
    <phoneticPr fontId="3" type="noConversion"/>
  </si>
  <si>
    <t>M13.5</t>
    <phoneticPr fontId="3" type="noConversion"/>
  </si>
  <si>
    <t>M42</t>
    <phoneticPr fontId="3" type="noConversion"/>
  </si>
  <si>
    <t>M13.7</t>
    <phoneticPr fontId="3" type="noConversion"/>
  </si>
  <si>
    <t>M45</t>
    <phoneticPr fontId="3" type="noConversion"/>
  </si>
  <si>
    <t>M13.8</t>
    <phoneticPr fontId="3" type="noConversion"/>
  </si>
  <si>
    <t>M48</t>
    <phoneticPr fontId="3" type="noConversion"/>
  </si>
  <si>
    <t>M8*0.75</t>
    <phoneticPr fontId="3" type="noConversion"/>
  </si>
  <si>
    <t>M14.1</t>
    <phoneticPr fontId="3" type="noConversion"/>
  </si>
  <si>
    <t>M15</t>
    <phoneticPr fontId="3" type="noConversion"/>
  </si>
  <si>
    <t>M15.5</t>
    <phoneticPr fontId="3" type="noConversion"/>
  </si>
  <si>
    <t>M15.6</t>
    <phoneticPr fontId="3" type="noConversion"/>
  </si>
  <si>
    <t>M16.1</t>
    <phoneticPr fontId="3" type="noConversion"/>
  </si>
  <si>
    <t>M16.2</t>
    <phoneticPr fontId="3" type="noConversion"/>
  </si>
  <si>
    <t>M17</t>
    <phoneticPr fontId="3" type="noConversion"/>
  </si>
  <si>
    <t>M17.5</t>
    <phoneticPr fontId="3" type="noConversion"/>
  </si>
  <si>
    <t>M17.9</t>
    <phoneticPr fontId="3" type="noConversion"/>
  </si>
  <si>
    <t>M18</t>
    <phoneticPr fontId="3" type="noConversion"/>
  </si>
  <si>
    <t>M18.5</t>
    <phoneticPr fontId="3" type="noConversion"/>
  </si>
  <si>
    <t>M19</t>
    <phoneticPr fontId="3" type="noConversion"/>
  </si>
  <si>
    <t>M20.2</t>
    <phoneticPr fontId="3" type="noConversion"/>
  </si>
  <si>
    <t>M20.3</t>
    <phoneticPr fontId="3" type="noConversion"/>
  </si>
  <si>
    <t>M20.9</t>
    <phoneticPr fontId="3" type="noConversion"/>
  </si>
  <si>
    <t>M21</t>
    <phoneticPr fontId="3" type="noConversion"/>
  </si>
  <si>
    <t>M22</t>
    <phoneticPr fontId="3" type="noConversion"/>
  </si>
  <si>
    <t>M23</t>
    <phoneticPr fontId="3" type="noConversion"/>
  </si>
  <si>
    <t>M23.8</t>
    <phoneticPr fontId="3" type="noConversion"/>
  </si>
  <si>
    <t>M25</t>
    <phoneticPr fontId="3" type="noConversion"/>
  </si>
  <si>
    <t>M26.3</t>
    <phoneticPr fontId="3" type="noConversion"/>
  </si>
  <si>
    <t>M26.5</t>
    <phoneticPr fontId="3" type="noConversion"/>
  </si>
  <si>
    <t>M28</t>
    <phoneticPr fontId="3" type="noConversion"/>
  </si>
  <si>
    <t>M28.2</t>
    <phoneticPr fontId="3" type="noConversion"/>
  </si>
  <si>
    <t>M31.6</t>
    <phoneticPr fontId="3" type="noConversion"/>
  </si>
  <si>
    <t>M31.7</t>
    <phoneticPr fontId="3" type="noConversion"/>
  </si>
  <si>
    <t>M32</t>
    <phoneticPr fontId="3" type="noConversion"/>
  </si>
  <si>
    <t>M34</t>
    <phoneticPr fontId="3" type="noConversion"/>
  </si>
  <si>
    <t>M34.5</t>
    <phoneticPr fontId="3" type="noConversion"/>
  </si>
  <si>
    <t>M35</t>
    <phoneticPr fontId="3" type="noConversion"/>
  </si>
  <si>
    <t>M37</t>
    <phoneticPr fontId="3" type="noConversion"/>
  </si>
  <si>
    <t>M37.5</t>
    <phoneticPr fontId="3" type="noConversion"/>
  </si>
  <si>
    <t>M43</t>
    <phoneticPr fontId="3" type="noConversion"/>
  </si>
  <si>
    <t>M44</t>
    <phoneticPr fontId="3" type="noConversion"/>
  </si>
  <si>
    <t>M46.5</t>
    <phoneticPr fontId="3" type="noConversion"/>
  </si>
  <si>
    <t>M47</t>
    <phoneticPr fontId="3" type="noConversion"/>
  </si>
  <si>
    <t>M52</t>
    <phoneticPr fontId="3" type="noConversion"/>
  </si>
  <si>
    <t>M60</t>
    <phoneticPr fontId="3" type="noConversion"/>
  </si>
  <si>
    <t>M62</t>
    <phoneticPr fontId="3" type="noConversion"/>
  </si>
  <si>
    <t>1盒</t>
    <phoneticPr fontId="1" type="noConversion"/>
  </si>
  <si>
    <t>型号</t>
    <phoneticPr fontId="1" type="noConversion"/>
  </si>
  <si>
    <t>数量</t>
    <phoneticPr fontId="1" type="noConversion"/>
  </si>
  <si>
    <t>十字开关</t>
    <phoneticPr fontId="1" type="noConversion"/>
  </si>
  <si>
    <t>行程开关</t>
    <phoneticPr fontId="1" type="noConversion"/>
  </si>
  <si>
    <t>YBLX-K3/20S/L</t>
    <phoneticPr fontId="1" type="noConversion"/>
  </si>
  <si>
    <t>YBLX-K1/411</t>
    <phoneticPr fontId="1" type="noConversion"/>
  </si>
  <si>
    <t>LSS1-41Q</t>
    <phoneticPr fontId="1" type="noConversion"/>
  </si>
  <si>
    <t>指针式多圈电位器</t>
    <phoneticPr fontId="1" type="noConversion"/>
  </si>
  <si>
    <t>WXD2-53-5K1</t>
    <phoneticPr fontId="1" type="noConversion"/>
  </si>
  <si>
    <t>小型电磁继电器</t>
    <phoneticPr fontId="1" type="noConversion"/>
  </si>
  <si>
    <t>HH52P（8脚）</t>
    <phoneticPr fontId="1" type="noConversion"/>
  </si>
  <si>
    <t>JZX-22F(D)/4Z（14脚）</t>
    <phoneticPr fontId="1" type="noConversion"/>
  </si>
  <si>
    <t>JZX-22F/2Z（8脚）</t>
    <phoneticPr fontId="1" type="noConversion"/>
  </si>
  <si>
    <t>JZX-22F/4Z（D）</t>
    <phoneticPr fontId="1" type="noConversion"/>
  </si>
  <si>
    <t>继电器配用插座</t>
    <phoneticPr fontId="1" type="noConversion"/>
  </si>
  <si>
    <t>CZY08A-02（8脚）</t>
    <phoneticPr fontId="1" type="noConversion"/>
  </si>
  <si>
    <t>微动开关</t>
    <phoneticPr fontId="1" type="noConversion"/>
  </si>
  <si>
    <t>YBLXW-5/1/D1</t>
    <phoneticPr fontId="1" type="noConversion"/>
  </si>
  <si>
    <t>HKB-4022</t>
    <phoneticPr fontId="1" type="noConversion"/>
  </si>
  <si>
    <t>机床变压器</t>
    <phoneticPr fontId="1" type="noConversion"/>
  </si>
  <si>
    <t>JBK5-150</t>
  </si>
  <si>
    <t>陶瓷保险丝管</t>
    <phoneticPr fontId="1" type="noConversion"/>
  </si>
  <si>
    <t>镗床工作台锁紧油缸</t>
    <phoneticPr fontId="1" type="noConversion"/>
  </si>
  <si>
    <t xml:space="preserve">车床中螺母齿轮伞齿轮 </t>
    <phoneticPr fontId="1" type="noConversion"/>
  </si>
  <si>
    <r>
      <t>22齿</t>
    </r>
    <r>
      <rPr>
        <sz val="11"/>
        <color theme="1"/>
        <rFont val="Calibri"/>
        <family val="2"/>
      </rPr>
      <t>Φ</t>
    </r>
    <r>
      <rPr>
        <sz val="11"/>
        <color theme="1"/>
        <rFont val="等线"/>
        <family val="3"/>
        <charset val="134"/>
      </rPr>
      <t>40</t>
    </r>
    <phoneticPr fontId="1" type="noConversion"/>
  </si>
  <si>
    <t>车床离合器摩擦片</t>
    <phoneticPr fontId="1" type="noConversion"/>
  </si>
  <si>
    <t>内片</t>
    <phoneticPr fontId="1" type="noConversion"/>
  </si>
  <si>
    <t>外片</t>
    <phoneticPr fontId="1" type="noConversion"/>
  </si>
  <si>
    <t>钻床油缸</t>
    <phoneticPr fontId="1" type="noConversion"/>
  </si>
  <si>
    <t>齿轮衬套</t>
    <phoneticPr fontId="1" type="noConversion"/>
  </si>
  <si>
    <t>螺旋油槽铜套</t>
    <phoneticPr fontId="1" type="noConversion"/>
  </si>
  <si>
    <t>螺旋式灯头</t>
    <phoneticPr fontId="1" type="noConversion"/>
  </si>
  <si>
    <t>螺旋式白炽灯</t>
    <phoneticPr fontId="1" type="noConversion"/>
  </si>
  <si>
    <t>60W</t>
    <phoneticPr fontId="1" type="noConversion"/>
  </si>
  <si>
    <t>200W</t>
    <phoneticPr fontId="1" type="noConversion"/>
  </si>
  <si>
    <t>加长Φ14</t>
    <phoneticPr fontId="1" type="noConversion"/>
  </si>
  <si>
    <t>加长Φ26.5</t>
    <phoneticPr fontId="1" type="noConversion"/>
  </si>
  <si>
    <t>Φ70</t>
    <phoneticPr fontId="1" type="noConversion"/>
  </si>
  <si>
    <t>电磁离合器</t>
    <phoneticPr fontId="1" type="noConversion"/>
  </si>
  <si>
    <t>DLM5-10C</t>
  </si>
  <si>
    <t>20齿铜涡轮</t>
    <phoneticPr fontId="1" type="noConversion"/>
  </si>
  <si>
    <t>40齿铜涡轮</t>
    <phoneticPr fontId="1" type="noConversion"/>
  </si>
  <si>
    <t>19齿伞齿轮</t>
    <phoneticPr fontId="1" type="noConversion"/>
  </si>
  <si>
    <t>高亮度LED工作灯</t>
    <phoneticPr fontId="1" type="noConversion"/>
  </si>
  <si>
    <t>线切割钼丝</t>
    <phoneticPr fontId="1" type="noConversion"/>
  </si>
  <si>
    <t>1卷</t>
    <phoneticPr fontId="1" type="noConversion"/>
  </si>
  <si>
    <t>24V  3W</t>
    <phoneticPr fontId="1" type="noConversion"/>
  </si>
  <si>
    <t>LED灯</t>
    <phoneticPr fontId="1" type="noConversion"/>
  </si>
  <si>
    <t>DLM0-16</t>
  </si>
  <si>
    <t>好/坏</t>
    <phoneticPr fontId="1" type="noConversion"/>
  </si>
  <si>
    <t>坏</t>
    <phoneticPr fontId="1" type="noConversion"/>
  </si>
  <si>
    <t>50-600内径千分尺</t>
    <phoneticPr fontId="1" type="noConversion"/>
  </si>
  <si>
    <t>100-1000内径千分尺</t>
    <phoneticPr fontId="1" type="noConversion"/>
  </si>
  <si>
    <t>好</t>
    <phoneticPr fontId="1" type="noConversion"/>
  </si>
  <si>
    <t>25-50内测千分尺</t>
    <phoneticPr fontId="1" type="noConversion"/>
  </si>
  <si>
    <t>框式水平仪</t>
    <phoneticPr fontId="1" type="noConversion"/>
  </si>
  <si>
    <t xml:space="preserve">坏 </t>
    <phoneticPr fontId="1" type="noConversion"/>
  </si>
  <si>
    <t>50-106内径百分表</t>
    <phoneticPr fontId="1" type="noConversion"/>
  </si>
  <si>
    <t>万能角度尺</t>
    <phoneticPr fontId="1" type="noConversion"/>
  </si>
  <si>
    <t>内径百分表</t>
    <phoneticPr fontId="1" type="noConversion"/>
  </si>
  <si>
    <t>铣夹头</t>
    <phoneticPr fontId="1" type="noConversion"/>
  </si>
  <si>
    <t>300卡尺</t>
    <phoneticPr fontId="1" type="noConversion"/>
  </si>
  <si>
    <t>深度尺</t>
    <phoneticPr fontId="1" type="noConversion"/>
  </si>
  <si>
    <t>20-50外径千分尺</t>
    <phoneticPr fontId="1" type="noConversion"/>
  </si>
  <si>
    <t>百分表</t>
    <phoneticPr fontId="1" type="noConversion"/>
  </si>
  <si>
    <t>水平尺</t>
    <phoneticPr fontId="1" type="noConversion"/>
  </si>
  <si>
    <t>1米钢尺</t>
    <phoneticPr fontId="1" type="noConversion"/>
  </si>
  <si>
    <t>1米5卡尺</t>
    <phoneticPr fontId="1" type="noConversion"/>
  </si>
  <si>
    <t>宽度角尺</t>
    <phoneticPr fontId="1" type="noConversion"/>
  </si>
  <si>
    <t>1米6立车</t>
    <phoneticPr fontId="1" type="noConversion"/>
  </si>
  <si>
    <t>600钢尺</t>
    <phoneticPr fontId="1" type="noConversion"/>
  </si>
  <si>
    <t>魏常玉</t>
    <phoneticPr fontId="1" type="noConversion"/>
  </si>
  <si>
    <t>300深度尺</t>
    <phoneticPr fontId="1" type="noConversion"/>
  </si>
  <si>
    <t>300钢尺</t>
    <phoneticPr fontId="1" type="noConversion"/>
  </si>
  <si>
    <t>好坏</t>
    <phoneticPr fontId="1" type="noConversion"/>
  </si>
  <si>
    <t>300卡尺（划线用）</t>
    <phoneticPr fontId="1" type="noConversion"/>
  </si>
  <si>
    <t>郑超</t>
    <phoneticPr fontId="1" type="noConversion"/>
  </si>
  <si>
    <t>内径千分尺</t>
    <phoneticPr fontId="1" type="noConversion"/>
  </si>
  <si>
    <t>200深度尺</t>
    <phoneticPr fontId="1" type="noConversion"/>
  </si>
  <si>
    <t>百分表坐</t>
    <phoneticPr fontId="1" type="noConversion"/>
  </si>
  <si>
    <t>孙良想</t>
    <phoneticPr fontId="1" type="noConversion"/>
  </si>
  <si>
    <t>500钢尺</t>
    <phoneticPr fontId="1" type="noConversion"/>
  </si>
  <si>
    <t>600卡尺</t>
    <phoneticPr fontId="1" type="noConversion"/>
  </si>
  <si>
    <t>1米卡尺</t>
    <phoneticPr fontId="1" type="noConversion"/>
  </si>
  <si>
    <t xml:space="preserve">内径百分表 </t>
    <phoneticPr fontId="1" type="noConversion"/>
  </si>
  <si>
    <r>
      <t>中心钻</t>
    </r>
    <r>
      <rPr>
        <sz val="11"/>
        <color theme="1"/>
        <rFont val="Calibri"/>
        <family val="2"/>
      </rPr>
      <t>Φ</t>
    </r>
    <r>
      <rPr>
        <sz val="11"/>
        <color theme="1"/>
        <rFont val="等线"/>
        <family val="3"/>
        <charset val="134"/>
      </rPr>
      <t>5</t>
    </r>
    <phoneticPr fontId="1" type="noConversion"/>
  </si>
  <si>
    <t>200卡尺</t>
    <phoneticPr fontId="1" type="noConversion"/>
  </si>
  <si>
    <t>唐和生</t>
    <phoneticPr fontId="1" type="noConversion"/>
  </si>
  <si>
    <t>万建明</t>
    <phoneticPr fontId="1" type="noConversion"/>
  </si>
  <si>
    <t>百分表座</t>
    <phoneticPr fontId="1" type="noConversion"/>
  </si>
  <si>
    <t>赵启正</t>
    <phoneticPr fontId="1" type="noConversion"/>
  </si>
  <si>
    <t>500高度尺</t>
    <phoneticPr fontId="1" type="noConversion"/>
  </si>
  <si>
    <t>50-75</t>
    <phoneticPr fontId="1" type="noConversion"/>
  </si>
  <si>
    <t>75-100</t>
    <phoneticPr fontId="1" type="noConversion"/>
  </si>
  <si>
    <t>外径千分尺</t>
    <phoneticPr fontId="1" type="noConversion"/>
  </si>
  <si>
    <t>125-150</t>
    <phoneticPr fontId="1" type="noConversion"/>
  </si>
  <si>
    <t>0-25</t>
    <phoneticPr fontId="1" type="noConversion"/>
  </si>
  <si>
    <t>275-300</t>
    <phoneticPr fontId="1" type="noConversion"/>
  </si>
  <si>
    <t>225-250</t>
    <phoneticPr fontId="1" type="noConversion"/>
  </si>
  <si>
    <t>250-275</t>
    <phoneticPr fontId="1" type="noConversion"/>
  </si>
  <si>
    <t>150-175</t>
    <phoneticPr fontId="1" type="noConversion"/>
  </si>
  <si>
    <t>175-200</t>
    <phoneticPr fontId="1" type="noConversion"/>
  </si>
  <si>
    <t>200-225</t>
    <phoneticPr fontId="1" type="noConversion"/>
  </si>
  <si>
    <t>400-500</t>
    <phoneticPr fontId="1" type="noConversion"/>
  </si>
  <si>
    <t>500-600</t>
    <phoneticPr fontId="1" type="noConversion"/>
  </si>
  <si>
    <t>600-700</t>
    <phoneticPr fontId="1" type="noConversion"/>
  </si>
  <si>
    <t>700-800</t>
    <phoneticPr fontId="1" type="noConversion"/>
  </si>
  <si>
    <t>800-900</t>
    <phoneticPr fontId="1" type="noConversion"/>
  </si>
  <si>
    <t>25-50</t>
    <phoneticPr fontId="1" type="noConversion"/>
  </si>
  <si>
    <t>300-400</t>
    <phoneticPr fontId="1" type="noConversion"/>
  </si>
  <si>
    <t>公用</t>
    <phoneticPr fontId="1" type="noConversion"/>
  </si>
  <si>
    <t>1.5米卡尺</t>
    <phoneticPr fontId="1" type="noConversion"/>
  </si>
  <si>
    <t>Φ7.0</t>
    <phoneticPr fontId="1" type="noConversion"/>
  </si>
  <si>
    <t>Φ9.6</t>
    <phoneticPr fontId="1" type="noConversion"/>
  </si>
  <si>
    <t>Φ10.0</t>
    <phoneticPr fontId="1" type="noConversion"/>
  </si>
  <si>
    <t>Φ11.0</t>
    <phoneticPr fontId="1" type="noConversion"/>
  </si>
  <si>
    <t>Φ13.0</t>
    <phoneticPr fontId="1" type="noConversion"/>
  </si>
  <si>
    <t>Φ14.0</t>
    <phoneticPr fontId="1" type="noConversion"/>
  </si>
  <si>
    <t>Φ17.0</t>
    <phoneticPr fontId="1" type="noConversion"/>
  </si>
  <si>
    <t>Φ20.0</t>
    <phoneticPr fontId="1" type="noConversion"/>
  </si>
  <si>
    <t>Φ22.0</t>
    <phoneticPr fontId="1" type="noConversion"/>
  </si>
  <si>
    <t>Φ29.0</t>
    <phoneticPr fontId="1" type="noConversion"/>
  </si>
  <si>
    <t>Φ30.0</t>
    <phoneticPr fontId="1" type="noConversion"/>
  </si>
  <si>
    <t>Φ32.0</t>
    <phoneticPr fontId="1" type="noConversion"/>
  </si>
  <si>
    <t>Φ33.0</t>
    <phoneticPr fontId="1" type="noConversion"/>
  </si>
  <si>
    <t>Φ38.0</t>
    <phoneticPr fontId="1" type="noConversion"/>
  </si>
  <si>
    <t>Φ40.0</t>
    <phoneticPr fontId="1" type="noConversion"/>
  </si>
  <si>
    <t>Φ8.0</t>
    <phoneticPr fontId="1" type="noConversion"/>
  </si>
  <si>
    <t>30*35</t>
    <phoneticPr fontId="1" type="noConversion"/>
  </si>
  <si>
    <t>规格</t>
    <phoneticPr fontId="1" type="noConversion"/>
  </si>
  <si>
    <t>单价</t>
    <phoneticPr fontId="1" type="noConversion"/>
  </si>
  <si>
    <t>小计</t>
    <phoneticPr fontId="1" type="noConversion"/>
  </si>
  <si>
    <t>外圆90°车刀正反</t>
    <phoneticPr fontId="1" type="noConversion"/>
  </si>
  <si>
    <t>单位</t>
    <phoneticPr fontId="1" type="noConversion"/>
  </si>
  <si>
    <t>把</t>
    <phoneticPr fontId="1" type="noConversion"/>
  </si>
  <si>
    <t>外圆45°车刀正反</t>
    <phoneticPr fontId="1" type="noConversion"/>
  </si>
  <si>
    <t>25*30</t>
    <phoneticPr fontId="1" type="noConversion"/>
  </si>
  <si>
    <t>锥柄麻花钻</t>
    <phoneticPr fontId="1" type="noConversion"/>
  </si>
  <si>
    <t>根</t>
    <phoneticPr fontId="1" type="noConversion"/>
  </si>
  <si>
    <t>扫帚</t>
    <phoneticPr fontId="1" type="noConversion"/>
  </si>
  <si>
    <t>数控车刀M08</t>
    <phoneticPr fontId="1" type="noConversion"/>
  </si>
  <si>
    <t>件</t>
    <phoneticPr fontId="1" type="noConversion"/>
  </si>
  <si>
    <t>齿轮7026</t>
    <phoneticPr fontId="1" type="noConversion"/>
  </si>
  <si>
    <t>5号电池</t>
    <phoneticPr fontId="1" type="noConversion"/>
  </si>
  <si>
    <t>节</t>
    <phoneticPr fontId="1" type="noConversion"/>
  </si>
  <si>
    <t>4寸毛刷</t>
    <phoneticPr fontId="1" type="noConversion"/>
  </si>
  <si>
    <t>蝴蝶扣3.15</t>
    <phoneticPr fontId="1" type="noConversion"/>
  </si>
  <si>
    <t>只</t>
    <phoneticPr fontId="1" type="noConversion"/>
  </si>
  <si>
    <t>切割片</t>
    <phoneticPr fontId="1" type="noConversion"/>
  </si>
  <si>
    <t>片</t>
    <phoneticPr fontId="1" type="noConversion"/>
  </si>
  <si>
    <t>轴流风机</t>
    <phoneticPr fontId="1" type="noConversion"/>
  </si>
  <si>
    <t>油漆笔</t>
    <phoneticPr fontId="1" type="noConversion"/>
  </si>
  <si>
    <t>支</t>
    <phoneticPr fontId="1" type="noConversion"/>
  </si>
  <si>
    <t>3月份仓库领用</t>
    <phoneticPr fontId="1" type="noConversion"/>
  </si>
  <si>
    <t>合计</t>
    <phoneticPr fontId="1" type="noConversion"/>
  </si>
  <si>
    <t>外圆 45°车刀正反</t>
    <phoneticPr fontId="1" type="noConversion"/>
  </si>
  <si>
    <t>网纹滚花刀</t>
    <phoneticPr fontId="1" type="noConversion"/>
  </si>
  <si>
    <t>APMT1005PEER-XM
SMB100225</t>
    <phoneticPr fontId="1" type="noConversion"/>
  </si>
  <si>
    <t>盒</t>
    <phoneticPr fontId="1" type="noConversion"/>
  </si>
  <si>
    <t>镗床用</t>
    <phoneticPr fontId="1" type="noConversion"/>
  </si>
  <si>
    <r>
      <rPr>
        <sz val="11"/>
        <color theme="1"/>
        <rFont val="Calibri"/>
        <family val="2"/>
      </rPr>
      <t>Φ28/</t>
    </r>
    <r>
      <rPr>
        <sz val="11"/>
        <color theme="1"/>
        <rFont val="等线"/>
        <family val="2"/>
        <charset val="134"/>
      </rPr>
      <t>刃长55/</t>
    </r>
    <r>
      <rPr>
        <sz val="11"/>
        <color theme="1"/>
        <rFont val="Calibri"/>
        <family val="2"/>
      </rPr>
      <t>YG8</t>
    </r>
    <phoneticPr fontId="1" type="noConversion"/>
  </si>
  <si>
    <t>硬质合金4刃锥柄螺旋立铣刀</t>
    <phoneticPr fontId="1" type="noConversion"/>
  </si>
  <si>
    <t>M24*70</t>
    <phoneticPr fontId="1" type="noConversion"/>
  </si>
  <si>
    <t>外螺纹螺丝</t>
    <phoneticPr fontId="1" type="noConversion"/>
  </si>
  <si>
    <t>平垫片+弹垫片</t>
    <phoneticPr fontId="1" type="noConversion"/>
  </si>
  <si>
    <t>套</t>
    <phoneticPr fontId="1" type="noConversion"/>
  </si>
  <si>
    <t>插排</t>
    <phoneticPr fontId="1" type="noConversion"/>
  </si>
  <si>
    <t>鲍力</t>
    <phoneticPr fontId="1" type="noConversion"/>
  </si>
  <si>
    <t>APMT1005PEER-XM铣刀盘刀片</t>
    <phoneticPr fontId="1" type="noConversion"/>
  </si>
  <si>
    <t>SMB100225</t>
    <phoneticPr fontId="1" type="noConversion"/>
  </si>
  <si>
    <r>
      <t>Φ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2"/>
        <charset val="134"/>
      </rPr>
      <t>/刃长55</t>
    </r>
    <phoneticPr fontId="1" type="noConversion"/>
  </si>
  <si>
    <t>150-175外径千分尺</t>
    <phoneticPr fontId="1" type="noConversion"/>
  </si>
  <si>
    <t>Φ33*550</t>
    <phoneticPr fontId="1" type="noConversion"/>
  </si>
  <si>
    <t>滚筒</t>
    <phoneticPr fontId="1" type="noConversion"/>
  </si>
  <si>
    <t>成品刷油</t>
    <phoneticPr fontId="1" type="noConversion"/>
  </si>
  <si>
    <t>旋转开关</t>
    <phoneticPr fontId="1" type="noConversion"/>
  </si>
  <si>
    <t>维修用</t>
    <phoneticPr fontId="1" type="noConversion"/>
  </si>
  <si>
    <t>铸工胶</t>
    <phoneticPr fontId="1" type="noConversion"/>
  </si>
  <si>
    <t>修补铸件</t>
    <phoneticPr fontId="1" type="noConversion"/>
  </si>
  <si>
    <t>160A接触器</t>
    <phoneticPr fontId="1" type="noConversion"/>
  </si>
  <si>
    <t>钻床用</t>
    <phoneticPr fontId="1" type="noConversion"/>
  </si>
  <si>
    <t>魏常玉已领</t>
    <phoneticPr fontId="1" type="noConversion"/>
  </si>
  <si>
    <t>轴承座合箱用</t>
    <phoneticPr fontId="1" type="noConversion"/>
  </si>
  <si>
    <t>大斜齿</t>
    <phoneticPr fontId="1" type="noConversion"/>
  </si>
  <si>
    <t>变频器</t>
    <phoneticPr fontId="1" type="noConversion"/>
  </si>
  <si>
    <t>G1.380V.30kw</t>
    <phoneticPr fontId="1" type="noConversion"/>
  </si>
  <si>
    <t>台</t>
    <phoneticPr fontId="1" type="noConversion"/>
  </si>
  <si>
    <t>接触器</t>
    <phoneticPr fontId="1" type="noConversion"/>
  </si>
  <si>
    <t>18/110V</t>
    <phoneticPr fontId="1" type="noConversion"/>
  </si>
  <si>
    <t>压力表</t>
    <phoneticPr fontId="1" type="noConversion"/>
  </si>
  <si>
    <t>变频电机</t>
    <phoneticPr fontId="1" type="noConversion"/>
  </si>
  <si>
    <t>22kw</t>
    <phoneticPr fontId="1" type="noConversion"/>
  </si>
  <si>
    <t>24V</t>
    <phoneticPr fontId="1" type="noConversion"/>
  </si>
  <si>
    <t>4#毛刷</t>
    <phoneticPr fontId="1" type="noConversion"/>
  </si>
  <si>
    <t>3月30日 鲍力已领</t>
    <phoneticPr fontId="1" type="noConversion"/>
  </si>
  <si>
    <t>Φ25*250</t>
    <phoneticPr fontId="1" type="noConversion"/>
  </si>
  <si>
    <t>-1盒</t>
    <phoneticPr fontId="1" type="noConversion"/>
  </si>
  <si>
    <t>M48*2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</si>
</sst>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b/>
      <sz val="11"/>
      <color rgb="FFFA7D0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4" fillId="2" borderId="5" applyNumberFormat="0" applyAlignment="0" applyProtection="0">
      <alignment vertical="center"/>
    </xf>
  </cellStyleXfs>
  <cellXfs count="5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2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76" fontId="5" fillId="0" borderId="0" xfId="0" applyNumberFormat="1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vertical="center"/>
    </xf>
    <xf numFmtId="0" fontId="14" fillId="2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quotePrefix="1" applyFont="1" applyBorder="1"/>
    <xf numFmtId="0" fontId="0" fillId="0" borderId="0" xfId="0" applyNumberForma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pane ySplit="2" topLeftCell="A12" activePane="bottomLeft" state="frozen"/>
      <selection pane="bottomLeft" activeCell="B20" sqref="B20"/>
    </sheetView>
  </sheetViews>
  <sheetFormatPr defaultRowHeight="16.5"/>
  <cols>
    <col min="1" max="1" width="15.875" style="2" customWidth="1"/>
    <col min="2" max="2" width="33.5" style="2" customWidth="1"/>
    <col min="3" max="3" width="9" style="2"/>
    <col min="4" max="4" width="12.25" style="2" customWidth="1"/>
    <col min="5" max="5" width="19.125" style="2" customWidth="1"/>
    <col min="6" max="9" width="9" style="2"/>
    <col min="10" max="10" width="9" style="2" customWidth="1"/>
    <col min="11" max="16384" width="9" style="2"/>
  </cols>
  <sheetData>
    <row r="1" spans="1:5" ht="27" customHeight="1">
      <c r="A1" s="1" t="s">
        <v>0</v>
      </c>
      <c r="B1" s="1" t="s">
        <v>1</v>
      </c>
      <c r="C1" s="1" t="s">
        <v>2</v>
      </c>
      <c r="D1" s="1" t="s">
        <v>3</v>
      </c>
      <c r="E1" s="11" t="s">
        <v>140</v>
      </c>
    </row>
    <row r="2" spans="1:5">
      <c r="A2" s="39" t="s">
        <v>186</v>
      </c>
      <c r="B2" s="40"/>
      <c r="C2" s="40"/>
      <c r="D2" s="40"/>
      <c r="E2" s="41"/>
    </row>
    <row r="3" spans="1:5">
      <c r="A3" s="9" t="s">
        <v>4</v>
      </c>
      <c r="B3" s="9" t="s">
        <v>8</v>
      </c>
      <c r="C3" s="9" t="s">
        <v>6</v>
      </c>
      <c r="D3" s="9">
        <f>11-1-2</f>
        <v>8</v>
      </c>
      <c r="E3" s="9"/>
    </row>
    <row r="4" spans="1:5">
      <c r="A4" s="9" t="s">
        <v>4</v>
      </c>
      <c r="B4" s="9" t="s">
        <v>8</v>
      </c>
      <c r="C4" s="9" t="s">
        <v>7</v>
      </c>
      <c r="D4" s="9">
        <v>12</v>
      </c>
      <c r="E4" s="9"/>
    </row>
    <row r="5" spans="1:5">
      <c r="A5" s="9" t="s">
        <v>4</v>
      </c>
      <c r="B5" s="9" t="s">
        <v>9</v>
      </c>
      <c r="C5" s="9" t="s">
        <v>6</v>
      </c>
      <c r="D5" s="9">
        <f>17</f>
        <v>17</v>
      </c>
      <c r="E5" s="9"/>
    </row>
    <row r="6" spans="1:5">
      <c r="A6" s="9" t="s">
        <v>4</v>
      </c>
      <c r="B6" s="9" t="s">
        <v>9</v>
      </c>
      <c r="C6" s="9" t="s">
        <v>7</v>
      </c>
      <c r="D6" s="9">
        <f>13-1-1-1</f>
        <v>10</v>
      </c>
      <c r="E6" s="9"/>
    </row>
    <row r="7" spans="1:5">
      <c r="A7" s="9" t="s">
        <v>4</v>
      </c>
      <c r="B7" s="9" t="s">
        <v>5</v>
      </c>
      <c r="C7" s="9" t="s">
        <v>6</v>
      </c>
      <c r="D7" s="9">
        <f>11-1-1-1</f>
        <v>8</v>
      </c>
      <c r="E7" s="9"/>
    </row>
    <row r="8" spans="1:5">
      <c r="A8" s="9" t="s">
        <v>4</v>
      </c>
      <c r="B8" s="9" t="s">
        <v>5</v>
      </c>
      <c r="C8" s="9" t="s">
        <v>7</v>
      </c>
      <c r="D8" s="9">
        <f>8-1-1</f>
        <v>6</v>
      </c>
      <c r="E8" s="9"/>
    </row>
    <row r="9" spans="1:5">
      <c r="A9" s="9" t="s">
        <v>4</v>
      </c>
      <c r="B9" s="9" t="s">
        <v>10</v>
      </c>
      <c r="C9" s="9" t="s">
        <v>6</v>
      </c>
      <c r="D9" s="9">
        <f>9-1-1</f>
        <v>7</v>
      </c>
      <c r="E9" s="9"/>
    </row>
    <row r="10" spans="1:5">
      <c r="A10" s="9" t="s">
        <v>4</v>
      </c>
      <c r="B10" s="9" t="s">
        <v>10</v>
      </c>
      <c r="C10" s="9" t="s">
        <v>7</v>
      </c>
      <c r="D10" s="9">
        <v>9</v>
      </c>
      <c r="E10" s="9"/>
    </row>
    <row r="11" spans="1:5">
      <c r="A11" s="9" t="s">
        <v>4</v>
      </c>
      <c r="B11" s="9" t="s">
        <v>11</v>
      </c>
      <c r="C11" s="9" t="s">
        <v>7</v>
      </c>
      <c r="D11" s="9">
        <f>10-1</f>
        <v>9</v>
      </c>
      <c r="E11" s="9"/>
    </row>
    <row r="12" spans="1:5">
      <c r="A12" s="9" t="s">
        <v>4</v>
      </c>
      <c r="B12" s="9" t="s">
        <v>12</v>
      </c>
      <c r="C12" s="9" t="s">
        <v>6</v>
      </c>
      <c r="D12" s="9">
        <f>16-1-1</f>
        <v>14</v>
      </c>
      <c r="E12" s="9"/>
    </row>
    <row r="13" spans="1:5">
      <c r="A13" s="9" t="s">
        <v>4</v>
      </c>
      <c r="B13" s="9" t="s">
        <v>12</v>
      </c>
      <c r="C13" s="9" t="s">
        <v>7</v>
      </c>
      <c r="D13" s="9">
        <f>7-2</f>
        <v>5</v>
      </c>
      <c r="E13" s="9"/>
    </row>
    <row r="14" spans="1:5">
      <c r="A14" s="39" t="s">
        <v>13</v>
      </c>
      <c r="B14" s="40"/>
      <c r="C14" s="40"/>
      <c r="D14" s="40"/>
      <c r="E14" s="41"/>
    </row>
    <row r="15" spans="1:5">
      <c r="A15" s="9" t="s">
        <v>14</v>
      </c>
      <c r="B15" s="9" t="s">
        <v>10</v>
      </c>
      <c r="C15" s="9"/>
      <c r="D15" s="9">
        <v>3</v>
      </c>
      <c r="E15" s="9"/>
    </row>
    <row r="16" spans="1:5">
      <c r="A16" s="9" t="s">
        <v>15</v>
      </c>
      <c r="B16" s="9" t="s">
        <v>10</v>
      </c>
      <c r="C16" s="9"/>
      <c r="D16" s="9">
        <v>3</v>
      </c>
      <c r="E16" s="9"/>
    </row>
    <row r="17" spans="1:7">
      <c r="A17" s="9" t="s">
        <v>4</v>
      </c>
      <c r="B17" s="9" t="s">
        <v>5</v>
      </c>
      <c r="C17" s="9"/>
      <c r="D17" s="9">
        <v>6</v>
      </c>
      <c r="E17" s="9"/>
    </row>
    <row r="18" spans="1:7">
      <c r="A18" s="9" t="s">
        <v>4</v>
      </c>
      <c r="B18" s="9" t="s">
        <v>10</v>
      </c>
      <c r="C18" s="9"/>
      <c r="D18" s="9">
        <v>21</v>
      </c>
      <c r="E18" s="9"/>
    </row>
    <row r="19" spans="1:7">
      <c r="A19" s="9" t="s">
        <v>16</v>
      </c>
      <c r="B19" s="9" t="s">
        <v>10</v>
      </c>
      <c r="C19" s="9"/>
      <c r="D19" s="9">
        <v>43</v>
      </c>
      <c r="E19" s="9"/>
    </row>
    <row r="20" spans="1:7">
      <c r="A20" s="9" t="s">
        <v>17</v>
      </c>
      <c r="B20" s="9" t="s">
        <v>18</v>
      </c>
      <c r="C20" s="9"/>
      <c r="D20" s="9">
        <v>34</v>
      </c>
      <c r="E20" s="5"/>
    </row>
    <row r="21" spans="1:7">
      <c r="A21" s="9" t="s">
        <v>16</v>
      </c>
      <c r="B21" s="9" t="s">
        <v>19</v>
      </c>
      <c r="C21" s="9"/>
      <c r="D21" s="9">
        <v>56</v>
      </c>
      <c r="E21" s="5"/>
    </row>
    <row r="22" spans="1:7">
      <c r="A22" s="9" t="s">
        <v>20</v>
      </c>
      <c r="B22" s="9" t="s">
        <v>10</v>
      </c>
      <c r="C22" s="9"/>
      <c r="D22" s="9">
        <v>3</v>
      </c>
      <c r="E22" s="9"/>
    </row>
    <row r="23" spans="1:7">
      <c r="A23" s="9" t="s">
        <v>21</v>
      </c>
      <c r="B23" s="9" t="s">
        <v>10</v>
      </c>
      <c r="C23" s="9"/>
      <c r="D23" s="9">
        <v>19</v>
      </c>
      <c r="E23" s="9"/>
    </row>
    <row r="24" spans="1:7">
      <c r="A24" s="9" t="s">
        <v>22</v>
      </c>
      <c r="B24" s="9" t="s">
        <v>10</v>
      </c>
      <c r="C24" s="9"/>
      <c r="D24" s="9">
        <f>54-1-1</f>
        <v>52</v>
      </c>
      <c r="E24" s="9"/>
    </row>
    <row r="25" spans="1:7">
      <c r="A25" s="9" t="s">
        <v>22</v>
      </c>
      <c r="B25" s="9" t="s">
        <v>9</v>
      </c>
      <c r="C25" s="9"/>
      <c r="D25" s="9">
        <v>7</v>
      </c>
      <c r="E25" s="9"/>
    </row>
    <row r="26" spans="1:7">
      <c r="A26" s="9" t="s">
        <v>16</v>
      </c>
      <c r="B26" s="9" t="s">
        <v>23</v>
      </c>
      <c r="C26" s="9"/>
      <c r="D26" s="9">
        <v>6</v>
      </c>
      <c r="E26" s="9"/>
    </row>
    <row r="27" spans="1:7">
      <c r="A27" s="9" t="s">
        <v>4</v>
      </c>
      <c r="B27" s="9" t="s">
        <v>24</v>
      </c>
      <c r="C27" s="9"/>
      <c r="D27" s="9">
        <v>12</v>
      </c>
      <c r="E27" s="9"/>
    </row>
    <row r="28" spans="1:7">
      <c r="A28" s="9" t="s">
        <v>4</v>
      </c>
      <c r="B28" s="9" t="s">
        <v>25</v>
      </c>
      <c r="C28" s="9"/>
      <c r="D28" s="9">
        <v>21</v>
      </c>
      <c r="E28" s="9"/>
    </row>
    <row r="29" spans="1:7">
      <c r="A29" s="9" t="s">
        <v>4</v>
      </c>
      <c r="B29" s="9" t="s">
        <v>26</v>
      </c>
      <c r="C29" s="9"/>
      <c r="D29" s="9">
        <v>74</v>
      </c>
      <c r="E29" s="9"/>
    </row>
    <row r="30" spans="1:7">
      <c r="A30" s="9" t="s">
        <v>16</v>
      </c>
      <c r="B30" s="9" t="s">
        <v>27</v>
      </c>
      <c r="C30" s="9"/>
      <c r="D30" s="9">
        <v>40</v>
      </c>
      <c r="E30" s="9"/>
      <c r="G30" s="10"/>
    </row>
    <row r="31" spans="1:7">
      <c r="A31" s="9" t="s">
        <v>28</v>
      </c>
      <c r="B31" s="9" t="s">
        <v>31</v>
      </c>
      <c r="C31" s="9"/>
      <c r="D31" s="9">
        <v>9</v>
      </c>
      <c r="E31" s="42" t="s">
        <v>37</v>
      </c>
    </row>
    <row r="32" spans="1:7">
      <c r="A32" s="9" t="s">
        <v>29</v>
      </c>
      <c r="B32" s="9" t="s">
        <v>32</v>
      </c>
      <c r="C32" s="9"/>
      <c r="D32" s="9">
        <v>10</v>
      </c>
      <c r="E32" s="42"/>
    </row>
    <row r="33" spans="1:5">
      <c r="A33" s="9" t="s">
        <v>4</v>
      </c>
      <c r="B33" s="9" t="s">
        <v>33</v>
      </c>
      <c r="C33" s="9"/>
      <c r="D33" s="9">
        <v>77</v>
      </c>
      <c r="E33" s="9"/>
    </row>
    <row r="34" spans="1:5">
      <c r="A34" s="9" t="s">
        <v>30</v>
      </c>
      <c r="B34" s="9" t="s">
        <v>34</v>
      </c>
      <c r="C34" s="9"/>
      <c r="D34" s="9">
        <v>1</v>
      </c>
      <c r="E34" s="9"/>
    </row>
    <row r="35" spans="1:5" ht="21" customHeight="1">
      <c r="A35" s="34" t="s">
        <v>438</v>
      </c>
      <c r="B35" s="35" t="s">
        <v>437</v>
      </c>
      <c r="C35" s="9"/>
      <c r="D35" s="9">
        <f>50-10</f>
        <v>40</v>
      </c>
      <c r="E35" s="9"/>
    </row>
    <row r="36" spans="1:5">
      <c r="A36" s="39" t="s">
        <v>45</v>
      </c>
      <c r="B36" s="40"/>
      <c r="C36" s="40"/>
      <c r="D36" s="40"/>
      <c r="E36" s="41"/>
    </row>
    <row r="37" spans="1:5">
      <c r="A37" s="9"/>
      <c r="B37" s="9" t="s">
        <v>46</v>
      </c>
      <c r="C37" s="9"/>
      <c r="D37" s="9">
        <v>1</v>
      </c>
      <c r="E37" s="42" t="s">
        <v>37</v>
      </c>
    </row>
    <row r="38" spans="1:5">
      <c r="A38" s="9"/>
      <c r="B38" s="9" t="s">
        <v>47</v>
      </c>
      <c r="C38" s="9"/>
      <c r="D38" s="9">
        <v>1</v>
      </c>
      <c r="E38" s="42"/>
    </row>
    <row r="39" spans="1:5">
      <c r="A39" s="39" t="s">
        <v>135</v>
      </c>
      <c r="B39" s="40"/>
      <c r="C39" s="40"/>
      <c r="D39" s="40"/>
      <c r="E39" s="41"/>
    </row>
    <row r="40" spans="1:5">
      <c r="A40" s="9"/>
      <c r="B40" s="9" t="s">
        <v>464</v>
      </c>
      <c r="C40" s="9"/>
      <c r="D40" s="9">
        <f>1-1</f>
        <v>0</v>
      </c>
      <c r="E40" s="9"/>
    </row>
    <row r="41" spans="1:5">
      <c r="A41" s="39" t="s">
        <v>136</v>
      </c>
      <c r="B41" s="40"/>
      <c r="C41" s="40"/>
      <c r="D41" s="40"/>
      <c r="E41" s="41"/>
    </row>
    <row r="42" spans="1:5">
      <c r="A42" s="9"/>
      <c r="B42" s="9" t="s">
        <v>137</v>
      </c>
      <c r="C42" s="9"/>
      <c r="D42" s="9">
        <f>7+5-1</f>
        <v>11</v>
      </c>
      <c r="E42" s="9"/>
    </row>
    <row r="43" spans="1:5">
      <c r="A43" s="9"/>
      <c r="B43" s="9" t="s">
        <v>138</v>
      </c>
      <c r="C43" s="9"/>
      <c r="D43" s="9">
        <f>7-2</f>
        <v>5</v>
      </c>
      <c r="E43" s="9"/>
    </row>
    <row r="44" spans="1:5">
      <c r="A44" s="9"/>
      <c r="B44" s="9" t="s">
        <v>139</v>
      </c>
      <c r="C44" s="9"/>
      <c r="D44" s="9">
        <f>5+2</f>
        <v>7</v>
      </c>
      <c r="E44" s="9"/>
    </row>
    <row r="45" spans="1:5">
      <c r="A45" s="39" t="s">
        <v>175</v>
      </c>
      <c r="B45" s="40"/>
      <c r="C45" s="40"/>
      <c r="D45" s="40"/>
      <c r="E45" s="41"/>
    </row>
    <row r="46" spans="1:5">
      <c r="A46" s="9" t="s">
        <v>4</v>
      </c>
      <c r="B46" s="9" t="s">
        <v>176</v>
      </c>
      <c r="C46" s="9"/>
      <c r="D46" s="37" t="s">
        <v>465</v>
      </c>
      <c r="E46" s="9"/>
    </row>
    <row r="47" spans="1:5">
      <c r="A47" s="9" t="s">
        <v>16</v>
      </c>
      <c r="B47" s="9" t="s">
        <v>176</v>
      </c>
      <c r="C47" s="9"/>
      <c r="D47" s="9" t="s">
        <v>268</v>
      </c>
      <c r="E47" s="9"/>
    </row>
    <row r="49" spans="1:5">
      <c r="A49" s="9"/>
      <c r="B49" s="9" t="s">
        <v>313</v>
      </c>
      <c r="C49" s="9"/>
      <c r="D49" s="9" t="s">
        <v>314</v>
      </c>
      <c r="E49" s="9"/>
    </row>
    <row r="50" spans="1:5">
      <c r="A50" s="9"/>
      <c r="B50" s="9" t="s">
        <v>425</v>
      </c>
      <c r="C50" s="9"/>
      <c r="D50" s="9">
        <v>2</v>
      </c>
      <c r="E50" s="9"/>
    </row>
  </sheetData>
  <autoFilter ref="A1:E46" xr:uid="{00000000-0001-0000-0000-000000000000}"/>
  <mergeCells count="8">
    <mergeCell ref="A41:E41"/>
    <mergeCell ref="A45:E45"/>
    <mergeCell ref="A2:E2"/>
    <mergeCell ref="A14:E14"/>
    <mergeCell ref="A36:E36"/>
    <mergeCell ref="E37:E38"/>
    <mergeCell ref="A39:E39"/>
    <mergeCell ref="E31:E32"/>
  </mergeCells>
  <phoneticPr fontId="1" type="noConversion"/>
  <conditionalFormatting sqref="D3:D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{D8AE9B60-9411-4128-AEE7-D7C84F081506}</x14:id>
        </ext>
      </extLst>
    </cfRule>
  </conditionalFormatting>
  <conditionalFormatting sqref="B15:D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{FFAEA706-B202-488F-886F-1D190862C284}</x14:id>
        </ext>
      </extLst>
    </cfRule>
  </conditionalFormatting>
  <conditionalFormatting sqref="B37:D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{C9707BE3-3F37-4304-B724-5EEF287B4C29}</x14:id>
        </ext>
      </extLst>
    </cfRule>
  </conditionalFormatting>
  <conditionalFormatting sqref="C40:E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{D58F3EA2-675E-471D-A2E5-2794520613EF}</x14:id>
        </ext>
      </extLst>
    </cfRule>
  </conditionalFormatting>
  <conditionalFormatting sqref="D42:D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{B797908D-2313-4D91-8D5F-8C6A477120F5}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E9B60-9411-4128-AEE7-D7C84F081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FFAEA706-B202-488F-886F-1D190862C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B15:D35</xm:sqref>
        </x14:conditionalFormatting>
        <x14:conditionalFormatting xmlns:xm="http://schemas.microsoft.com/office/excel/2006/main">
          <x14:cfRule type="dataBar" id="{C9707BE3-3F37-4304-B724-5EEF287B4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B37:D38</xm:sqref>
        </x14:conditionalFormatting>
        <x14:conditionalFormatting xmlns:xm="http://schemas.microsoft.com/office/excel/2006/main">
          <x14:cfRule type="dataBar" id="{D58F3EA2-675E-471D-A2E5-279452061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C40:E40</xm:sqref>
        </x14:conditionalFormatting>
        <x14:conditionalFormatting xmlns:xm="http://schemas.microsoft.com/office/excel/2006/main">
          <x14:cfRule type="dataBar" id="{B797908D-2313-4D91-8D5F-8C6A47712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CC3B-CCD1-420A-8A31-77975682E388}">
  <dimension ref="A1:C64"/>
  <sheetViews>
    <sheetView topLeftCell="A31" workbookViewId="0">
      <selection activeCell="F47" sqref="F47"/>
    </sheetView>
  </sheetViews>
  <sheetFormatPr defaultRowHeight="14.25"/>
  <cols>
    <col min="1" max="1" width="21.375" customWidth="1"/>
    <col min="4" max="4" width="16.75" customWidth="1"/>
    <col min="6" max="6" width="19.25" customWidth="1"/>
    <col min="7" max="7" width="11.875" customWidth="1"/>
    <col min="10" max="10" width="11.5" customWidth="1"/>
  </cols>
  <sheetData>
    <row r="1" spans="1:3">
      <c r="A1" s="50" t="s">
        <v>338</v>
      </c>
      <c r="B1" s="50"/>
      <c r="C1" s="50"/>
    </row>
    <row r="2" spans="1:3">
      <c r="A2" s="18" t="s">
        <v>40</v>
      </c>
      <c r="B2" s="18" t="s">
        <v>270</v>
      </c>
      <c r="C2" s="18" t="s">
        <v>343</v>
      </c>
    </row>
    <row r="3" spans="1:3">
      <c r="A3" s="19" t="s">
        <v>339</v>
      </c>
      <c r="B3" s="19">
        <v>1</v>
      </c>
      <c r="C3" s="19" t="s">
        <v>322</v>
      </c>
    </row>
    <row r="4" spans="1:3">
      <c r="A4" s="19"/>
      <c r="B4" s="19"/>
      <c r="C4" s="19"/>
    </row>
    <row r="5" spans="1:3">
      <c r="A5" s="50" t="s">
        <v>340</v>
      </c>
      <c r="B5" s="50"/>
      <c r="C5" s="50"/>
    </row>
    <row r="6" spans="1:3">
      <c r="A6" s="18" t="s">
        <v>40</v>
      </c>
      <c r="B6" s="18" t="s">
        <v>270</v>
      </c>
      <c r="C6" s="18" t="s">
        <v>343</v>
      </c>
    </row>
    <row r="7" spans="1:3">
      <c r="A7" s="19" t="s">
        <v>330</v>
      </c>
      <c r="B7" s="19">
        <v>1</v>
      </c>
      <c r="C7" s="19" t="s">
        <v>322</v>
      </c>
    </row>
    <row r="8" spans="1:3">
      <c r="A8" s="19" t="s">
        <v>341</v>
      </c>
      <c r="B8" s="19">
        <v>1</v>
      </c>
      <c r="C8" s="19" t="s">
        <v>322</v>
      </c>
    </row>
    <row r="9" spans="1:3">
      <c r="A9" s="19" t="s">
        <v>342</v>
      </c>
      <c r="B9" s="19">
        <v>1</v>
      </c>
      <c r="C9" s="19" t="s">
        <v>322</v>
      </c>
    </row>
    <row r="10" spans="1:3">
      <c r="A10" s="19" t="s">
        <v>330</v>
      </c>
      <c r="B10" s="19">
        <v>1</v>
      </c>
      <c r="C10" s="19" t="s">
        <v>319</v>
      </c>
    </row>
    <row r="11" spans="1:3">
      <c r="A11" s="19" t="s">
        <v>344</v>
      </c>
      <c r="B11" s="19">
        <v>2</v>
      </c>
      <c r="C11" s="19"/>
    </row>
    <row r="12" spans="1:3">
      <c r="A12" s="19" t="s">
        <v>341</v>
      </c>
      <c r="B12" s="19">
        <v>1</v>
      </c>
      <c r="C12" s="19" t="s">
        <v>319</v>
      </c>
    </row>
    <row r="13" spans="1:3">
      <c r="A13" s="19" t="s">
        <v>342</v>
      </c>
      <c r="B13" s="19">
        <v>1</v>
      </c>
      <c r="C13" s="19" t="s">
        <v>322</v>
      </c>
    </row>
    <row r="14" spans="1:3">
      <c r="A14" s="19"/>
      <c r="B14" s="19"/>
      <c r="C14" s="19"/>
    </row>
    <row r="15" spans="1:3">
      <c r="A15" s="50" t="s">
        <v>345</v>
      </c>
      <c r="B15" s="50"/>
      <c r="C15" s="50"/>
    </row>
    <row r="16" spans="1:3">
      <c r="A16" s="18" t="s">
        <v>40</v>
      </c>
      <c r="B16" s="18" t="s">
        <v>270</v>
      </c>
      <c r="C16" s="18" t="s">
        <v>343</v>
      </c>
    </row>
    <row r="17" spans="1:3">
      <c r="A17" s="19" t="s">
        <v>330</v>
      </c>
      <c r="B17" s="19">
        <v>1</v>
      </c>
      <c r="C17" s="19" t="s">
        <v>322</v>
      </c>
    </row>
    <row r="18" spans="1:3">
      <c r="A18" s="19" t="s">
        <v>346</v>
      </c>
      <c r="B18" s="19">
        <v>1</v>
      </c>
      <c r="C18" s="19" t="s">
        <v>322</v>
      </c>
    </row>
    <row r="19" spans="1:3">
      <c r="A19" s="19" t="s">
        <v>335</v>
      </c>
      <c r="B19" s="19">
        <v>1</v>
      </c>
      <c r="C19" s="19" t="s">
        <v>322</v>
      </c>
    </row>
    <row r="20" spans="1:3">
      <c r="A20" s="19" t="s">
        <v>347</v>
      </c>
      <c r="B20" s="19">
        <v>1</v>
      </c>
      <c r="C20" s="19" t="s">
        <v>322</v>
      </c>
    </row>
    <row r="21" spans="1:3">
      <c r="A21" s="19" t="s">
        <v>348</v>
      </c>
      <c r="B21" s="19">
        <v>1</v>
      </c>
      <c r="C21" s="19" t="s">
        <v>322</v>
      </c>
    </row>
    <row r="22" spans="1:3">
      <c r="A22" s="19" t="s">
        <v>333</v>
      </c>
      <c r="B22" s="19">
        <v>1</v>
      </c>
      <c r="C22" s="19" t="s">
        <v>322</v>
      </c>
    </row>
    <row r="23" spans="1:3">
      <c r="A23" s="19"/>
      <c r="B23" s="19"/>
      <c r="C23" s="19"/>
    </row>
    <row r="24" spans="1:3">
      <c r="A24" s="50" t="s">
        <v>349</v>
      </c>
      <c r="B24" s="50"/>
      <c r="C24" s="50"/>
    </row>
    <row r="25" spans="1:3">
      <c r="A25" s="18" t="s">
        <v>40</v>
      </c>
      <c r="B25" s="18" t="s">
        <v>270</v>
      </c>
      <c r="C25" s="18" t="s">
        <v>343</v>
      </c>
    </row>
    <row r="26" spans="1:3">
      <c r="A26" s="20" t="s">
        <v>350</v>
      </c>
      <c r="B26" s="19">
        <v>1</v>
      </c>
      <c r="C26" s="19"/>
    </row>
    <row r="27" spans="1:3">
      <c r="A27" s="20" t="s">
        <v>330</v>
      </c>
      <c r="B27" s="19">
        <v>1</v>
      </c>
      <c r="C27" s="19"/>
    </row>
    <row r="28" spans="1:3">
      <c r="A28" s="20" t="s">
        <v>351</v>
      </c>
      <c r="B28" s="19">
        <v>1</v>
      </c>
      <c r="C28" s="19"/>
    </row>
    <row r="29" spans="1:3">
      <c r="A29" s="20" t="s">
        <v>352</v>
      </c>
      <c r="B29" s="19">
        <v>1</v>
      </c>
      <c r="C29" s="19"/>
    </row>
    <row r="30" spans="1:3">
      <c r="A30" s="20" t="s">
        <v>347</v>
      </c>
      <c r="B30" s="19">
        <v>1</v>
      </c>
      <c r="C30" s="19"/>
    </row>
    <row r="31" spans="1:3">
      <c r="A31" s="20" t="s">
        <v>353</v>
      </c>
      <c r="B31" s="19">
        <v>4</v>
      </c>
      <c r="C31" s="19"/>
    </row>
    <row r="32" spans="1:3">
      <c r="A32" s="20" t="s">
        <v>333</v>
      </c>
      <c r="B32" s="19">
        <v>4</v>
      </c>
      <c r="C32" s="19"/>
    </row>
    <row r="33" spans="1:3" ht="15">
      <c r="A33" s="20" t="s">
        <v>354</v>
      </c>
      <c r="B33" s="19">
        <v>5</v>
      </c>
      <c r="C33" s="19"/>
    </row>
    <row r="34" spans="1:3">
      <c r="A34" s="20" t="s">
        <v>355</v>
      </c>
      <c r="B34" s="19">
        <v>1</v>
      </c>
      <c r="C34" s="19"/>
    </row>
    <row r="35" spans="1:3">
      <c r="A35" s="20" t="s">
        <v>348</v>
      </c>
      <c r="B35" s="19">
        <v>1</v>
      </c>
      <c r="C35" s="19"/>
    </row>
    <row r="36" spans="1:3">
      <c r="A36" s="20"/>
      <c r="B36" s="19"/>
      <c r="C36" s="19"/>
    </row>
    <row r="37" spans="1:3">
      <c r="A37" s="50" t="s">
        <v>356</v>
      </c>
      <c r="B37" s="50"/>
      <c r="C37" s="50"/>
    </row>
    <row r="38" spans="1:3">
      <c r="A38" s="21" t="s">
        <v>40</v>
      </c>
      <c r="B38" s="21" t="s">
        <v>270</v>
      </c>
      <c r="C38" s="21" t="s">
        <v>343</v>
      </c>
    </row>
    <row r="39" spans="1:3">
      <c r="A39" s="24" t="s">
        <v>330</v>
      </c>
      <c r="B39" s="19">
        <v>1</v>
      </c>
      <c r="C39" s="19"/>
    </row>
    <row r="40" spans="1:3">
      <c r="A40" s="19" t="s">
        <v>341</v>
      </c>
      <c r="B40" s="19">
        <v>1</v>
      </c>
      <c r="C40" s="19"/>
    </row>
    <row r="41" spans="1:3">
      <c r="A41" s="19" t="s">
        <v>348</v>
      </c>
      <c r="B41" s="19">
        <v>1</v>
      </c>
      <c r="C41" s="19"/>
    </row>
    <row r="42" spans="1:3">
      <c r="A42" s="19" t="s">
        <v>333</v>
      </c>
      <c r="B42" s="19">
        <v>1</v>
      </c>
      <c r="C42" s="19"/>
    </row>
    <row r="43" spans="1:3">
      <c r="A43" s="19"/>
      <c r="B43" s="19"/>
      <c r="C43" s="19"/>
    </row>
    <row r="44" spans="1:3">
      <c r="A44" s="50" t="s">
        <v>357</v>
      </c>
      <c r="B44" s="50"/>
      <c r="C44" s="50"/>
    </row>
    <row r="45" spans="1:3">
      <c r="A45" s="21" t="s">
        <v>40</v>
      </c>
      <c r="B45" s="21" t="s">
        <v>270</v>
      </c>
      <c r="C45" s="21" t="s">
        <v>343</v>
      </c>
    </row>
    <row r="46" spans="1:3">
      <c r="A46" s="19" t="s">
        <v>351</v>
      </c>
      <c r="B46" s="19">
        <v>1</v>
      </c>
      <c r="C46" s="19"/>
    </row>
    <row r="47" spans="1:3">
      <c r="A47" s="19" t="s">
        <v>352</v>
      </c>
      <c r="B47" s="19">
        <v>1</v>
      </c>
      <c r="C47" s="19"/>
    </row>
    <row r="48" spans="1:3">
      <c r="A48" s="19" t="s">
        <v>346</v>
      </c>
      <c r="B48" s="19">
        <v>1</v>
      </c>
      <c r="C48" s="19"/>
    </row>
    <row r="49" spans="1:3">
      <c r="A49" s="19" t="s">
        <v>350</v>
      </c>
      <c r="B49" s="19">
        <v>1</v>
      </c>
      <c r="C49" s="19"/>
    </row>
    <row r="50" spans="1:3">
      <c r="A50" s="19" t="s">
        <v>330</v>
      </c>
      <c r="B50" s="19">
        <v>1</v>
      </c>
      <c r="C50" s="19"/>
    </row>
    <row r="51" spans="1:3">
      <c r="A51" s="19" t="s">
        <v>328</v>
      </c>
      <c r="B51" s="19">
        <v>3</v>
      </c>
      <c r="C51" s="19"/>
    </row>
    <row r="52" spans="1:3">
      <c r="A52" s="19" t="s">
        <v>333</v>
      </c>
      <c r="B52" s="19">
        <v>2</v>
      </c>
      <c r="C52" s="19"/>
    </row>
    <row r="53" spans="1:3">
      <c r="A53" s="19" t="s">
        <v>358</v>
      </c>
      <c r="B53" s="19">
        <v>1</v>
      </c>
      <c r="C53" s="19"/>
    </row>
    <row r="54" spans="1:3">
      <c r="A54" s="19" t="s">
        <v>440</v>
      </c>
      <c r="B54" s="19">
        <v>1</v>
      </c>
      <c r="C54" s="19"/>
    </row>
    <row r="55" spans="1:3">
      <c r="A55" s="19" t="s">
        <v>341</v>
      </c>
      <c r="B55" s="19">
        <v>1</v>
      </c>
      <c r="C55" s="19"/>
    </row>
    <row r="56" spans="1:3">
      <c r="A56" s="19"/>
      <c r="B56" s="19"/>
      <c r="C56" s="19"/>
    </row>
    <row r="57" spans="1:3">
      <c r="A57" s="50" t="s">
        <v>359</v>
      </c>
      <c r="B57" s="50"/>
      <c r="C57" s="50"/>
    </row>
    <row r="58" spans="1:3">
      <c r="A58" s="21" t="s">
        <v>40</v>
      </c>
      <c r="B58" s="21" t="s">
        <v>270</v>
      </c>
      <c r="C58" s="21" t="s">
        <v>343</v>
      </c>
    </row>
    <row r="59" spans="1:3">
      <c r="A59" s="19" t="s">
        <v>350</v>
      </c>
      <c r="B59" s="19">
        <v>1</v>
      </c>
      <c r="C59" s="19"/>
    </row>
    <row r="60" spans="1:3">
      <c r="A60" s="19" t="s">
        <v>360</v>
      </c>
      <c r="B60" s="19">
        <v>1</v>
      </c>
      <c r="C60" s="19"/>
    </row>
    <row r="61" spans="1:3">
      <c r="A61" s="19"/>
      <c r="B61" s="19"/>
      <c r="C61" s="19"/>
    </row>
    <row r="62" spans="1:3">
      <c r="A62" s="50" t="s">
        <v>379</v>
      </c>
      <c r="B62" s="50"/>
      <c r="C62" s="50"/>
    </row>
    <row r="63" spans="1:3">
      <c r="A63" s="20" t="s">
        <v>380</v>
      </c>
      <c r="B63" s="19">
        <v>1</v>
      </c>
      <c r="C63" s="19"/>
    </row>
    <row r="64" spans="1:3">
      <c r="A64" s="20" t="s">
        <v>351</v>
      </c>
      <c r="B64" s="19">
        <v>1</v>
      </c>
      <c r="C64" s="19"/>
    </row>
  </sheetData>
  <mergeCells count="8">
    <mergeCell ref="A62:C62"/>
    <mergeCell ref="A44:C44"/>
    <mergeCell ref="A57:C57"/>
    <mergeCell ref="A5:C5"/>
    <mergeCell ref="A1:C1"/>
    <mergeCell ref="A15:C15"/>
    <mergeCell ref="A24:C24"/>
    <mergeCell ref="A37:C3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5BCC-166D-4758-8100-5961A3E64FC8}">
  <dimension ref="A1:H39"/>
  <sheetViews>
    <sheetView topLeftCell="A19" workbookViewId="0">
      <selection activeCell="I30" sqref="I30"/>
    </sheetView>
  </sheetViews>
  <sheetFormatPr defaultRowHeight="14.25"/>
  <cols>
    <col min="1" max="1" width="18.125" style="31" customWidth="1"/>
    <col min="2" max="2" width="25.5" style="31" customWidth="1"/>
    <col min="3" max="3" width="7" style="16" customWidth="1"/>
    <col min="4" max="8" width="9" style="31"/>
    <col min="9" max="9" width="15.75" style="31" customWidth="1"/>
    <col min="10" max="16384" width="9" style="31"/>
  </cols>
  <sheetData>
    <row r="1" spans="1:7">
      <c r="A1" s="51" t="s">
        <v>422</v>
      </c>
      <c r="B1" s="52"/>
      <c r="C1" s="52"/>
      <c r="D1" s="52"/>
      <c r="E1" s="52"/>
      <c r="F1" s="52"/>
      <c r="G1" s="52"/>
    </row>
    <row r="2" spans="1:7">
      <c r="A2" s="26" t="s">
        <v>398</v>
      </c>
      <c r="B2" s="26" t="s">
        <v>40</v>
      </c>
      <c r="C2" s="26" t="s">
        <v>402</v>
      </c>
      <c r="D2" s="26" t="s">
        <v>270</v>
      </c>
      <c r="E2" s="26" t="s">
        <v>399</v>
      </c>
      <c r="F2" s="26" t="s">
        <v>400</v>
      </c>
      <c r="G2" s="30" t="s">
        <v>140</v>
      </c>
    </row>
    <row r="3" spans="1:7">
      <c r="A3" s="30" t="s">
        <v>397</v>
      </c>
      <c r="B3" s="30" t="s">
        <v>401</v>
      </c>
      <c r="C3" s="26" t="s">
        <v>403</v>
      </c>
      <c r="D3" s="30">
        <v>20</v>
      </c>
      <c r="E3" s="30">
        <v>43</v>
      </c>
      <c r="F3" s="33">
        <f>PRODUCT(D3:E3)</f>
        <v>860</v>
      </c>
      <c r="G3" s="30"/>
    </row>
    <row r="4" spans="1:7">
      <c r="A4" s="30" t="s">
        <v>397</v>
      </c>
      <c r="B4" s="30" t="s">
        <v>424</v>
      </c>
      <c r="C4" s="26" t="s">
        <v>403</v>
      </c>
      <c r="D4" s="30">
        <v>20</v>
      </c>
      <c r="E4" s="30">
        <v>46.5</v>
      </c>
      <c r="F4" s="33">
        <f>PRODUCT(D4:E4)</f>
        <v>930</v>
      </c>
      <c r="G4" s="30"/>
    </row>
    <row r="5" spans="1:7">
      <c r="A5" s="30" t="s">
        <v>405</v>
      </c>
      <c r="B5" s="30" t="s">
        <v>401</v>
      </c>
      <c r="C5" s="26" t="s">
        <v>403</v>
      </c>
      <c r="D5" s="30">
        <v>20</v>
      </c>
      <c r="E5" s="30">
        <v>27.52</v>
      </c>
      <c r="F5" s="33">
        <f t="shared" ref="F5:F33" si="0">PRODUCT(D5:E5)</f>
        <v>550.4</v>
      </c>
      <c r="G5" s="30"/>
    </row>
    <row r="6" spans="1:7">
      <c r="A6" s="30" t="s">
        <v>405</v>
      </c>
      <c r="B6" s="30" t="s">
        <v>404</v>
      </c>
      <c r="C6" s="26" t="s">
        <v>403</v>
      </c>
      <c r="D6" s="30">
        <v>20</v>
      </c>
      <c r="E6" s="30">
        <v>30.01</v>
      </c>
      <c r="F6" s="33">
        <f t="shared" si="0"/>
        <v>600.20000000000005</v>
      </c>
      <c r="G6" s="30"/>
    </row>
    <row r="7" spans="1:7">
      <c r="A7" s="30" t="s">
        <v>56</v>
      </c>
      <c r="B7" s="30" t="s">
        <v>406</v>
      </c>
      <c r="C7" s="26" t="s">
        <v>407</v>
      </c>
      <c r="D7" s="30">
        <v>2</v>
      </c>
      <c r="E7" s="30">
        <v>50.32</v>
      </c>
      <c r="F7" s="33">
        <f t="shared" si="0"/>
        <v>100.64</v>
      </c>
      <c r="G7" s="30"/>
    </row>
    <row r="8" spans="1:7">
      <c r="A8" s="30"/>
      <c r="B8" s="30" t="s">
        <v>408</v>
      </c>
      <c r="C8" s="26" t="s">
        <v>403</v>
      </c>
      <c r="D8" s="30">
        <v>2</v>
      </c>
      <c r="E8" s="30">
        <v>10</v>
      </c>
      <c r="F8" s="33">
        <f t="shared" si="0"/>
        <v>20</v>
      </c>
      <c r="G8" s="30"/>
    </row>
    <row r="9" spans="1:7">
      <c r="A9" s="30"/>
      <c r="B9" s="30" t="s">
        <v>409</v>
      </c>
      <c r="C9" s="26" t="s">
        <v>410</v>
      </c>
      <c r="D9" s="30">
        <v>2</v>
      </c>
      <c r="E9" s="30">
        <v>38</v>
      </c>
      <c r="F9" s="33">
        <f t="shared" si="0"/>
        <v>76</v>
      </c>
      <c r="G9" s="30"/>
    </row>
    <row r="10" spans="1:7">
      <c r="A10" s="30"/>
      <c r="B10" s="30" t="s">
        <v>411</v>
      </c>
      <c r="C10" s="26" t="s">
        <v>410</v>
      </c>
      <c r="D10" s="30">
        <v>1</v>
      </c>
      <c r="E10" s="30">
        <v>85</v>
      </c>
      <c r="F10" s="33">
        <f t="shared" si="0"/>
        <v>85</v>
      </c>
      <c r="G10" s="30"/>
    </row>
    <row r="11" spans="1:7">
      <c r="A11" s="30"/>
      <c r="B11" s="30" t="s">
        <v>412</v>
      </c>
      <c r="C11" s="26" t="s">
        <v>413</v>
      </c>
      <c r="D11" s="30">
        <v>2</v>
      </c>
      <c r="E11" s="30">
        <v>1</v>
      </c>
      <c r="F11" s="33">
        <f t="shared" si="0"/>
        <v>2</v>
      </c>
      <c r="G11" s="30"/>
    </row>
    <row r="12" spans="1:7">
      <c r="A12" s="30"/>
      <c r="B12" s="30" t="s">
        <v>414</v>
      </c>
      <c r="C12" s="26" t="s">
        <v>403</v>
      </c>
      <c r="D12" s="30">
        <v>2</v>
      </c>
      <c r="E12" s="30">
        <v>2</v>
      </c>
      <c r="F12" s="33">
        <f t="shared" si="0"/>
        <v>4</v>
      </c>
      <c r="G12" s="30"/>
    </row>
    <row r="13" spans="1:7">
      <c r="A13" s="30"/>
      <c r="B13" s="30" t="s">
        <v>415</v>
      </c>
      <c r="C13" s="26" t="s">
        <v>416</v>
      </c>
      <c r="D13" s="30">
        <v>1</v>
      </c>
      <c r="E13" s="30">
        <v>15</v>
      </c>
      <c r="F13" s="33">
        <f t="shared" si="0"/>
        <v>15</v>
      </c>
      <c r="G13" s="30"/>
    </row>
    <row r="14" spans="1:7">
      <c r="A14" s="30">
        <v>400</v>
      </c>
      <c r="B14" s="30" t="s">
        <v>417</v>
      </c>
      <c r="C14" s="26" t="s">
        <v>418</v>
      </c>
      <c r="D14" s="30">
        <v>1</v>
      </c>
      <c r="E14" s="30">
        <v>10.199999999999999</v>
      </c>
      <c r="F14" s="33">
        <f t="shared" si="0"/>
        <v>10.199999999999999</v>
      </c>
      <c r="G14" s="30"/>
    </row>
    <row r="15" spans="1:7">
      <c r="A15" s="30"/>
      <c r="B15" s="30" t="s">
        <v>419</v>
      </c>
      <c r="C15" s="26" t="s">
        <v>410</v>
      </c>
      <c r="D15" s="30">
        <v>2</v>
      </c>
      <c r="E15" s="30">
        <v>30</v>
      </c>
      <c r="F15" s="33">
        <f t="shared" si="0"/>
        <v>60</v>
      </c>
      <c r="G15" s="30"/>
    </row>
    <row r="16" spans="1:7">
      <c r="A16" s="30"/>
      <c r="B16" s="30" t="s">
        <v>420</v>
      </c>
      <c r="C16" s="26" t="s">
        <v>421</v>
      </c>
      <c r="D16" s="30">
        <v>1</v>
      </c>
      <c r="E16" s="30">
        <v>3.5</v>
      </c>
      <c r="F16" s="33">
        <f t="shared" si="0"/>
        <v>3.5</v>
      </c>
      <c r="G16" s="30"/>
    </row>
    <row r="17" spans="1:8">
      <c r="A17" s="30"/>
      <c r="B17" s="30" t="s">
        <v>435</v>
      </c>
      <c r="C17" s="28" t="s">
        <v>416</v>
      </c>
      <c r="D17" s="30">
        <v>1</v>
      </c>
      <c r="E17" s="30">
        <v>18</v>
      </c>
      <c r="F17" s="33">
        <f t="shared" si="0"/>
        <v>18</v>
      </c>
      <c r="G17" s="30" t="s">
        <v>436</v>
      </c>
    </row>
    <row r="18" spans="1:8">
      <c r="A18" s="30" t="s">
        <v>103</v>
      </c>
      <c r="B18" s="30" t="s">
        <v>433</v>
      </c>
      <c r="C18" s="26" t="s">
        <v>434</v>
      </c>
      <c r="D18" s="30">
        <v>80</v>
      </c>
      <c r="E18" s="30">
        <v>0.3</v>
      </c>
      <c r="F18" s="33">
        <f t="shared" si="0"/>
        <v>24</v>
      </c>
      <c r="G18" s="53" t="s">
        <v>451</v>
      </c>
      <c r="H18" s="55" t="s">
        <v>450</v>
      </c>
    </row>
    <row r="19" spans="1:8">
      <c r="A19" s="30" t="s">
        <v>431</v>
      </c>
      <c r="B19" s="30" t="s">
        <v>432</v>
      </c>
      <c r="C19" s="26" t="s">
        <v>407</v>
      </c>
      <c r="D19" s="30">
        <v>40</v>
      </c>
      <c r="E19" s="30">
        <v>3</v>
      </c>
      <c r="F19" s="33">
        <f t="shared" si="0"/>
        <v>120</v>
      </c>
      <c r="G19" s="54"/>
      <c r="H19" s="55"/>
    </row>
    <row r="20" spans="1:8">
      <c r="A20" s="30" t="s">
        <v>441</v>
      </c>
      <c r="B20" s="30" t="s">
        <v>406</v>
      </c>
      <c r="C20" s="26" t="s">
        <v>407</v>
      </c>
      <c r="D20" s="30">
        <v>1</v>
      </c>
      <c r="E20" s="30">
        <v>433</v>
      </c>
      <c r="F20" s="33">
        <f t="shared" si="0"/>
        <v>433</v>
      </c>
      <c r="G20" s="30" t="s">
        <v>449</v>
      </c>
      <c r="H20" s="55"/>
    </row>
    <row r="21" spans="1:8" ht="31.5" customHeight="1">
      <c r="A21" s="29" t="s">
        <v>426</v>
      </c>
      <c r="B21" s="30" t="s">
        <v>175</v>
      </c>
      <c r="C21" s="26" t="s">
        <v>427</v>
      </c>
      <c r="D21" s="30">
        <v>5</v>
      </c>
      <c r="E21" s="30">
        <v>79</v>
      </c>
      <c r="F21" s="33">
        <f t="shared" si="0"/>
        <v>395</v>
      </c>
      <c r="G21" s="30" t="s">
        <v>428</v>
      </c>
    </row>
    <row r="22" spans="1:8" ht="15">
      <c r="A22" s="32" t="s">
        <v>429</v>
      </c>
      <c r="B22" s="30" t="s">
        <v>430</v>
      </c>
      <c r="C22" s="26" t="s">
        <v>407</v>
      </c>
      <c r="D22" s="30">
        <v>1</v>
      </c>
      <c r="E22" s="30">
        <v>104</v>
      </c>
      <c r="F22" s="33">
        <f t="shared" si="0"/>
        <v>104</v>
      </c>
      <c r="G22" s="30" t="s">
        <v>428</v>
      </c>
      <c r="H22" s="31" t="s">
        <v>463</v>
      </c>
    </row>
    <row r="23" spans="1:8">
      <c r="A23" s="32"/>
      <c r="B23" s="30" t="s">
        <v>442</v>
      </c>
      <c r="C23" s="36" t="s">
        <v>403</v>
      </c>
      <c r="D23" s="30">
        <v>1</v>
      </c>
      <c r="E23" s="30">
        <v>5</v>
      </c>
      <c r="F23" s="33">
        <f t="shared" si="0"/>
        <v>5</v>
      </c>
      <c r="G23" s="30" t="s">
        <v>443</v>
      </c>
    </row>
    <row r="24" spans="1:8">
      <c r="A24" s="32"/>
      <c r="B24" s="30" t="s">
        <v>444</v>
      </c>
      <c r="C24" s="36" t="s">
        <v>416</v>
      </c>
      <c r="D24" s="30">
        <v>2</v>
      </c>
      <c r="E24" s="30">
        <v>14.5</v>
      </c>
      <c r="F24" s="33">
        <f t="shared" si="0"/>
        <v>29</v>
      </c>
      <c r="G24" s="30" t="s">
        <v>445</v>
      </c>
    </row>
    <row r="25" spans="1:8">
      <c r="A25" s="32"/>
      <c r="B25" s="30" t="s">
        <v>446</v>
      </c>
      <c r="C25" s="36" t="s">
        <v>427</v>
      </c>
      <c r="D25" s="30">
        <v>1</v>
      </c>
      <c r="E25" s="30">
        <v>15</v>
      </c>
      <c r="F25" s="33">
        <f t="shared" si="0"/>
        <v>15</v>
      </c>
      <c r="G25" s="30" t="s">
        <v>447</v>
      </c>
    </row>
    <row r="26" spans="1:8">
      <c r="A26" s="32"/>
      <c r="B26" s="30" t="s">
        <v>448</v>
      </c>
      <c r="C26" s="36" t="s">
        <v>416</v>
      </c>
      <c r="D26" s="30">
        <v>3</v>
      </c>
      <c r="E26" s="30">
        <v>590</v>
      </c>
      <c r="F26" s="33">
        <f t="shared" si="0"/>
        <v>1770</v>
      </c>
      <c r="G26" s="53" t="s">
        <v>445</v>
      </c>
    </row>
    <row r="27" spans="1:8">
      <c r="A27" s="32"/>
      <c r="B27" s="30" t="s">
        <v>452</v>
      </c>
      <c r="C27" s="36" t="s">
        <v>410</v>
      </c>
      <c r="D27" s="30">
        <v>1</v>
      </c>
      <c r="E27" s="30">
        <v>1160</v>
      </c>
      <c r="F27" s="33">
        <f t="shared" si="0"/>
        <v>1160</v>
      </c>
      <c r="G27" s="56"/>
    </row>
    <row r="28" spans="1:8">
      <c r="A28" s="32" t="s">
        <v>454</v>
      </c>
      <c r="B28" s="30" t="s">
        <v>453</v>
      </c>
      <c r="C28" s="36" t="s">
        <v>455</v>
      </c>
      <c r="D28" s="30">
        <v>1</v>
      </c>
      <c r="E28" s="30">
        <v>3200</v>
      </c>
      <c r="F28" s="33">
        <f t="shared" si="0"/>
        <v>3200</v>
      </c>
      <c r="G28" s="56"/>
    </row>
    <row r="29" spans="1:8">
      <c r="A29" s="32" t="s">
        <v>457</v>
      </c>
      <c r="B29" s="30" t="s">
        <v>456</v>
      </c>
      <c r="C29" s="36" t="s">
        <v>416</v>
      </c>
      <c r="D29" s="30">
        <v>1</v>
      </c>
      <c r="E29" s="30">
        <v>58</v>
      </c>
      <c r="F29" s="33">
        <f t="shared" si="0"/>
        <v>58</v>
      </c>
      <c r="G29" s="56"/>
    </row>
    <row r="30" spans="1:8">
      <c r="A30" s="32"/>
      <c r="B30" s="30" t="s">
        <v>458</v>
      </c>
      <c r="C30" s="36" t="s">
        <v>416</v>
      </c>
      <c r="D30" s="30">
        <v>1</v>
      </c>
      <c r="E30" s="30">
        <v>35</v>
      </c>
      <c r="F30" s="33">
        <f t="shared" si="0"/>
        <v>35</v>
      </c>
      <c r="G30" s="56"/>
    </row>
    <row r="31" spans="1:8">
      <c r="A31" s="32" t="s">
        <v>460</v>
      </c>
      <c r="B31" s="30" t="s">
        <v>459</v>
      </c>
      <c r="C31" s="36" t="s">
        <v>455</v>
      </c>
      <c r="D31" s="30">
        <v>1</v>
      </c>
      <c r="E31" s="30">
        <v>3500</v>
      </c>
      <c r="F31" s="33">
        <f t="shared" si="0"/>
        <v>3500</v>
      </c>
      <c r="G31" s="56"/>
    </row>
    <row r="32" spans="1:8">
      <c r="A32" s="32" t="s">
        <v>461</v>
      </c>
      <c r="B32" s="30" t="s">
        <v>456</v>
      </c>
      <c r="C32" s="36" t="s">
        <v>416</v>
      </c>
      <c r="D32" s="30">
        <v>1</v>
      </c>
      <c r="E32" s="30">
        <v>58</v>
      </c>
      <c r="F32" s="33">
        <f t="shared" si="0"/>
        <v>58</v>
      </c>
      <c r="G32" s="54"/>
    </row>
    <row r="33" spans="1:7">
      <c r="A33" s="32"/>
      <c r="B33" s="30" t="s">
        <v>462</v>
      </c>
      <c r="C33" s="36" t="s">
        <v>403</v>
      </c>
      <c r="D33" s="30">
        <v>1</v>
      </c>
      <c r="E33" s="30">
        <v>2</v>
      </c>
      <c r="F33" s="33">
        <f t="shared" si="0"/>
        <v>2</v>
      </c>
      <c r="G33" s="30" t="s">
        <v>356</v>
      </c>
    </row>
    <row r="34" spans="1:7">
      <c r="A34" s="32"/>
      <c r="B34" s="30"/>
      <c r="C34" s="36"/>
      <c r="D34" s="30"/>
      <c r="E34" s="30"/>
      <c r="F34" s="33"/>
      <c r="G34" s="30"/>
    </row>
    <row r="35" spans="1:7">
      <c r="A35" s="32"/>
      <c r="B35" s="30"/>
      <c r="C35" s="36"/>
      <c r="D35" s="30"/>
      <c r="E35" s="30"/>
      <c r="F35" s="33"/>
      <c r="G35" s="30"/>
    </row>
    <row r="36" spans="1:7">
      <c r="A36" s="32"/>
      <c r="B36" s="30"/>
      <c r="C36" s="36"/>
      <c r="D36" s="30"/>
      <c r="E36" s="30"/>
      <c r="F36" s="33"/>
      <c r="G36" s="30"/>
    </row>
    <row r="37" spans="1:7">
      <c r="A37" s="32"/>
      <c r="B37" s="30"/>
      <c r="C37" s="36"/>
      <c r="D37" s="30"/>
      <c r="E37" s="30"/>
      <c r="F37" s="33"/>
      <c r="G37" s="30"/>
    </row>
    <row r="38" spans="1:7">
      <c r="A38" s="32"/>
      <c r="B38" s="30"/>
      <c r="C38" s="36"/>
      <c r="D38" s="30"/>
      <c r="E38" s="30"/>
      <c r="F38" s="33"/>
      <c r="G38" s="30"/>
    </row>
    <row r="39" spans="1:7">
      <c r="A39" s="26" t="s">
        <v>423</v>
      </c>
      <c r="B39" s="30"/>
      <c r="C39" s="26"/>
      <c r="D39" s="30"/>
      <c r="E39" s="30"/>
      <c r="F39" s="33">
        <f>SUM(F3:F33)</f>
        <v>14242.94</v>
      </c>
      <c r="G39" s="30"/>
    </row>
  </sheetData>
  <mergeCells count="4">
    <mergeCell ref="A1:G1"/>
    <mergeCell ref="G18:G19"/>
    <mergeCell ref="H18:H20"/>
    <mergeCell ref="G26:G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89C-CD72-4EA0-A600-19AEF5E4A602}">
  <dimension ref="A1:O10"/>
  <sheetViews>
    <sheetView zoomScaleNormal="100" workbookViewId="0">
      <selection activeCell="L10" sqref="L10"/>
    </sheetView>
  </sheetViews>
  <sheetFormatPr defaultRowHeight="16.5"/>
  <cols>
    <col min="1" max="1" width="9" style="2"/>
    <col min="2" max="2" width="13.375" style="2" customWidth="1"/>
    <col min="3" max="3" width="12.375" style="2" customWidth="1"/>
    <col min="4" max="4" width="9" style="2"/>
    <col min="5" max="5" width="12.875" style="2" customWidth="1"/>
    <col min="6" max="6" width="13" style="2" customWidth="1"/>
    <col min="7" max="7" width="9" style="2"/>
    <col min="8" max="8" width="11.5" style="2" customWidth="1"/>
    <col min="9" max="9" width="11.375" style="2" customWidth="1"/>
    <col min="10" max="11" width="9" style="2"/>
    <col min="12" max="12" width="11.5" style="2" customWidth="1"/>
    <col min="13" max="13" width="9" style="2"/>
    <col min="14" max="14" width="13.375" style="2" customWidth="1"/>
    <col min="15" max="15" width="12.375" style="2" customWidth="1"/>
    <col min="16" max="16384" width="9" style="2"/>
  </cols>
  <sheetData>
    <row r="1" spans="1:15">
      <c r="A1" s="39" t="s">
        <v>187</v>
      </c>
      <c r="B1" s="40"/>
      <c r="C1" s="40"/>
      <c r="D1" s="39" t="s">
        <v>49</v>
      </c>
      <c r="E1" s="40"/>
      <c r="F1" s="40"/>
      <c r="G1" s="39" t="s">
        <v>50</v>
      </c>
      <c r="H1" s="40"/>
      <c r="I1" s="40"/>
      <c r="J1" s="39" t="s">
        <v>51</v>
      </c>
      <c r="K1" s="40"/>
      <c r="L1" s="40"/>
      <c r="M1" s="39" t="s">
        <v>52</v>
      </c>
      <c r="N1" s="40"/>
      <c r="O1" s="40"/>
    </row>
    <row r="2" spans="1:15">
      <c r="A2" s="7" t="s">
        <v>0</v>
      </c>
      <c r="B2" s="6" t="s">
        <v>35</v>
      </c>
      <c r="C2" s="7" t="s">
        <v>3</v>
      </c>
      <c r="D2" s="7" t="s">
        <v>0</v>
      </c>
      <c r="E2" s="6" t="s">
        <v>35</v>
      </c>
      <c r="F2" s="7" t="s">
        <v>3</v>
      </c>
      <c r="G2" s="7" t="s">
        <v>0</v>
      </c>
      <c r="H2" s="6" t="s">
        <v>35</v>
      </c>
      <c r="I2" s="7" t="s">
        <v>3</v>
      </c>
      <c r="J2" s="7" t="s">
        <v>0</v>
      </c>
      <c r="K2" s="6" t="s">
        <v>35</v>
      </c>
      <c r="L2" s="7" t="s">
        <v>3</v>
      </c>
      <c r="M2" s="7" t="s">
        <v>0</v>
      </c>
      <c r="N2" s="6" t="s">
        <v>35</v>
      </c>
      <c r="O2" s="7" t="s">
        <v>3</v>
      </c>
    </row>
    <row r="3" spans="1:15">
      <c r="A3" s="9"/>
      <c r="B3" s="9" t="s">
        <v>36</v>
      </c>
      <c r="C3" s="9">
        <v>1</v>
      </c>
      <c r="D3" s="9"/>
      <c r="E3" s="9" t="s">
        <v>53</v>
      </c>
      <c r="F3" s="9">
        <v>3</v>
      </c>
      <c r="G3" s="9"/>
      <c r="H3" s="9" t="s">
        <v>59</v>
      </c>
      <c r="I3" s="9">
        <v>1</v>
      </c>
      <c r="J3" s="9"/>
      <c r="K3" s="9" t="s">
        <v>62</v>
      </c>
      <c r="L3" s="9">
        <v>5</v>
      </c>
      <c r="M3" s="9"/>
      <c r="N3" s="9" t="s">
        <v>62</v>
      </c>
      <c r="O3" s="9">
        <v>2</v>
      </c>
    </row>
    <row r="4" spans="1:15">
      <c r="A4" s="9"/>
      <c r="B4" s="9"/>
      <c r="C4" s="9"/>
      <c r="D4" s="9"/>
      <c r="E4" s="9" t="s">
        <v>57</v>
      </c>
      <c r="F4" s="9">
        <v>1</v>
      </c>
      <c r="G4" s="9" t="s">
        <v>48</v>
      </c>
      <c r="H4" s="9" t="s">
        <v>60</v>
      </c>
      <c r="I4" s="9">
        <v>1</v>
      </c>
      <c r="J4" s="9"/>
      <c r="K4" s="9" t="s">
        <v>53</v>
      </c>
      <c r="L4" s="9">
        <v>6</v>
      </c>
      <c r="M4" s="9"/>
      <c r="N4" s="9" t="s">
        <v>63</v>
      </c>
      <c r="O4" s="9">
        <v>1</v>
      </c>
    </row>
    <row r="5" spans="1:15">
      <c r="A5" s="9"/>
      <c r="B5" s="9"/>
      <c r="C5" s="9"/>
      <c r="D5" s="9"/>
      <c r="E5" s="9" t="s">
        <v>54</v>
      </c>
      <c r="F5" s="9">
        <v>1</v>
      </c>
      <c r="G5" s="9"/>
      <c r="H5" s="9" t="s">
        <v>61</v>
      </c>
      <c r="I5" s="9">
        <v>1</v>
      </c>
      <c r="J5" s="9"/>
      <c r="K5" s="9" t="s">
        <v>42</v>
      </c>
      <c r="L5" s="9">
        <f>1+1</f>
        <v>2</v>
      </c>
      <c r="M5" s="9"/>
      <c r="N5" s="9" t="s">
        <v>64</v>
      </c>
      <c r="O5" s="9">
        <v>1</v>
      </c>
    </row>
    <row r="6" spans="1:15">
      <c r="A6" s="9"/>
      <c r="B6" s="9"/>
      <c r="C6" s="9"/>
      <c r="D6" s="9"/>
      <c r="E6" s="9" t="s">
        <v>55</v>
      </c>
      <c r="F6" s="9">
        <v>1</v>
      </c>
      <c r="G6" s="9"/>
      <c r="H6" s="9" t="s">
        <v>59</v>
      </c>
      <c r="I6" s="9">
        <v>1</v>
      </c>
      <c r="J6" s="9"/>
      <c r="K6" s="9" t="s">
        <v>60</v>
      </c>
      <c r="L6" s="9">
        <v>1</v>
      </c>
      <c r="M6" s="9"/>
      <c r="N6" s="9" t="s">
        <v>88</v>
      </c>
      <c r="O6" s="9">
        <v>1</v>
      </c>
    </row>
    <row r="7" spans="1:15">
      <c r="A7" s="9"/>
      <c r="B7" s="9"/>
      <c r="C7" s="9"/>
      <c r="D7" s="9"/>
      <c r="E7" s="9" t="s">
        <v>58</v>
      </c>
      <c r="F7" s="9">
        <v>5</v>
      </c>
      <c r="G7" s="9" t="s">
        <v>4</v>
      </c>
      <c r="H7" s="9" t="s">
        <v>439</v>
      </c>
      <c r="I7" s="9">
        <v>1</v>
      </c>
      <c r="J7" s="9"/>
      <c r="K7" s="9" t="s">
        <v>120</v>
      </c>
      <c r="L7" s="9">
        <v>1</v>
      </c>
      <c r="M7" s="9"/>
      <c r="N7" s="9" t="s">
        <v>89</v>
      </c>
      <c r="O7" s="9">
        <v>1</v>
      </c>
    </row>
    <row r="8" spans="1:15">
      <c r="A8" s="9"/>
      <c r="B8" s="9"/>
      <c r="C8" s="9"/>
      <c r="D8" s="9"/>
      <c r="E8" s="9" t="s">
        <v>56</v>
      </c>
      <c r="F8" s="9">
        <v>1</v>
      </c>
      <c r="G8" s="9"/>
      <c r="H8" s="9"/>
      <c r="I8" s="9"/>
      <c r="J8" s="9" t="s">
        <v>130</v>
      </c>
      <c r="K8" s="9" t="s">
        <v>131</v>
      </c>
      <c r="L8" s="9">
        <f>2-1</f>
        <v>1</v>
      </c>
      <c r="M8" s="9"/>
      <c r="N8" s="9" t="s">
        <v>100</v>
      </c>
      <c r="O8" s="9">
        <v>5</v>
      </c>
    </row>
    <row r="9" spans="1:15">
      <c r="A9" s="9"/>
      <c r="B9" s="9"/>
      <c r="C9" s="9"/>
      <c r="D9" s="9"/>
      <c r="E9" s="9" t="s">
        <v>60</v>
      </c>
      <c r="F9" s="9">
        <v>1</v>
      </c>
      <c r="G9" s="9"/>
      <c r="H9" s="9"/>
      <c r="I9" s="9"/>
      <c r="J9" s="9"/>
      <c r="K9" s="9"/>
      <c r="L9" s="9"/>
      <c r="M9" s="9"/>
      <c r="N9" s="9" t="s">
        <v>189</v>
      </c>
      <c r="O9" s="9">
        <v>1</v>
      </c>
    </row>
    <row r="1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 t="s">
        <v>60</v>
      </c>
      <c r="O10" s="9">
        <v>1</v>
      </c>
    </row>
  </sheetData>
  <mergeCells count="5">
    <mergeCell ref="A1:C1"/>
    <mergeCell ref="D1:F1"/>
    <mergeCell ref="G1:I1"/>
    <mergeCell ref="J1:L1"/>
    <mergeCell ref="M1:O1"/>
  </mergeCells>
  <phoneticPr fontId="1" type="noConversion"/>
  <conditionalFormatting sqref="B3:O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{B21B44F5-5C2E-4B59-8093-46AD86A8033E}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B44F5-5C2E-4B59-8093-46AD86A80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B3:O10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BB37-6CC0-4EF2-961C-B4D3FEC3EAE5}">
  <dimension ref="A1:F21"/>
  <sheetViews>
    <sheetView workbookViewId="0">
      <selection activeCell="H6" sqref="H6"/>
    </sheetView>
  </sheetViews>
  <sheetFormatPr defaultRowHeight="16.5"/>
  <cols>
    <col min="1" max="1" width="12.75" style="2" customWidth="1"/>
    <col min="2" max="3" width="9" style="2"/>
    <col min="4" max="4" width="13.125" style="2" customWidth="1"/>
    <col min="5" max="16384" width="9" style="2"/>
  </cols>
  <sheetData>
    <row r="1" spans="1:6">
      <c r="A1" s="43" t="s">
        <v>38</v>
      </c>
      <c r="B1" s="43"/>
      <c r="C1" s="43"/>
      <c r="D1" s="43" t="s">
        <v>101</v>
      </c>
      <c r="E1" s="43"/>
      <c r="F1" s="43"/>
    </row>
    <row r="2" spans="1:6">
      <c r="A2" s="6" t="s">
        <v>40</v>
      </c>
      <c r="B2" s="6" t="s">
        <v>35</v>
      </c>
      <c r="C2" s="6" t="s">
        <v>39</v>
      </c>
      <c r="D2" s="6" t="s">
        <v>40</v>
      </c>
      <c r="E2" s="6" t="s">
        <v>35</v>
      </c>
      <c r="F2" s="6" t="s">
        <v>39</v>
      </c>
    </row>
    <row r="3" spans="1:6">
      <c r="A3" s="15" t="s">
        <v>41</v>
      </c>
      <c r="B3" s="15" t="s">
        <v>42</v>
      </c>
      <c r="C3" s="9">
        <f>1+6</f>
        <v>7</v>
      </c>
      <c r="D3" s="15" t="s">
        <v>41</v>
      </c>
      <c r="E3" s="15" t="s">
        <v>42</v>
      </c>
      <c r="F3" s="9">
        <v>1</v>
      </c>
    </row>
    <row r="4" spans="1:6">
      <c r="A4" s="15" t="s">
        <v>44</v>
      </c>
      <c r="B4" s="15" t="s">
        <v>42</v>
      </c>
      <c r="C4" s="9">
        <v>1</v>
      </c>
      <c r="D4" s="15" t="s">
        <v>123</v>
      </c>
      <c r="E4" s="9" t="s">
        <v>62</v>
      </c>
      <c r="F4" s="9">
        <v>1</v>
      </c>
    </row>
    <row r="5" spans="1:6">
      <c r="A5" s="15" t="s">
        <v>41</v>
      </c>
      <c r="B5" s="9" t="s">
        <v>62</v>
      </c>
      <c r="C5" s="9">
        <v>1</v>
      </c>
      <c r="D5" s="15" t="s">
        <v>123</v>
      </c>
      <c r="E5" s="9" t="s">
        <v>144</v>
      </c>
      <c r="F5" s="9">
        <v>1</v>
      </c>
    </row>
    <row r="6" spans="1:6">
      <c r="A6" s="15" t="s">
        <v>123</v>
      </c>
      <c r="B6" s="9" t="s">
        <v>42</v>
      </c>
      <c r="C6" s="9">
        <v>3</v>
      </c>
      <c r="D6" s="15" t="s">
        <v>41</v>
      </c>
      <c r="E6" s="9" t="s">
        <v>122</v>
      </c>
      <c r="F6" s="9">
        <v>2</v>
      </c>
    </row>
    <row r="7" spans="1:6">
      <c r="A7" s="15" t="s">
        <v>123</v>
      </c>
      <c r="B7" s="9" t="s">
        <v>62</v>
      </c>
      <c r="C7" s="9">
        <v>2</v>
      </c>
      <c r="D7" s="15" t="s">
        <v>41</v>
      </c>
      <c r="E7" s="9" t="s">
        <v>121</v>
      </c>
      <c r="F7" s="9">
        <v>1</v>
      </c>
    </row>
    <row r="8" spans="1:6">
      <c r="A8" s="15" t="s">
        <v>123</v>
      </c>
      <c r="B8" s="9" t="s">
        <v>120</v>
      </c>
      <c r="C8" s="9">
        <v>3</v>
      </c>
      <c r="D8" s="15" t="s">
        <v>41</v>
      </c>
      <c r="E8" s="9" t="s">
        <v>145</v>
      </c>
      <c r="F8" s="9">
        <v>1</v>
      </c>
    </row>
    <row r="9" spans="1:6">
      <c r="A9" s="9" t="s">
        <v>141</v>
      </c>
      <c r="B9" s="9" t="s">
        <v>142</v>
      </c>
      <c r="C9" s="9">
        <v>1</v>
      </c>
      <c r="D9" s="15" t="s">
        <v>41</v>
      </c>
      <c r="E9" s="9" t="s">
        <v>143</v>
      </c>
      <c r="F9" s="9">
        <f>1+1</f>
        <v>2</v>
      </c>
    </row>
    <row r="10" spans="1:6">
      <c r="A10" s="15" t="s">
        <v>41</v>
      </c>
      <c r="B10" s="9" t="s">
        <v>53</v>
      </c>
      <c r="C10" s="9">
        <f>1+1+2+3</f>
        <v>7</v>
      </c>
      <c r="D10" s="15" t="s">
        <v>41</v>
      </c>
      <c r="E10" s="9" t="s">
        <v>146</v>
      </c>
      <c r="F10" s="9">
        <v>1</v>
      </c>
    </row>
    <row r="11" spans="1:6">
      <c r="A11" s="9"/>
      <c r="B11" s="9"/>
      <c r="C11" s="9"/>
      <c r="D11" s="15" t="s">
        <v>44</v>
      </c>
      <c r="E11" s="9" t="s">
        <v>118</v>
      </c>
      <c r="F11" s="9">
        <v>1</v>
      </c>
    </row>
    <row r="12" spans="1:6">
      <c r="A12" s="9"/>
      <c r="B12" s="9"/>
      <c r="C12" s="9"/>
      <c r="D12" s="9" t="s">
        <v>41</v>
      </c>
      <c r="E12" s="9" t="s">
        <v>169</v>
      </c>
      <c r="F12" s="9">
        <v>1</v>
      </c>
    </row>
    <row r="13" spans="1:6">
      <c r="A13" s="9"/>
      <c r="B13" s="9"/>
      <c r="C13" s="9"/>
      <c r="D13" s="15" t="s">
        <v>141</v>
      </c>
      <c r="E13" s="9" t="s">
        <v>178</v>
      </c>
      <c r="F13" s="9">
        <v>1</v>
      </c>
    </row>
    <row r="14" spans="1:6">
      <c r="A14" s="9"/>
      <c r="B14" s="9"/>
      <c r="C14" s="9"/>
      <c r="D14" s="15" t="s">
        <v>141</v>
      </c>
      <c r="E14" s="9" t="s">
        <v>118</v>
      </c>
      <c r="F14" s="9">
        <v>1</v>
      </c>
    </row>
    <row r="15" spans="1:6">
      <c r="A15" s="9"/>
      <c r="B15" s="9"/>
      <c r="C15" s="9"/>
      <c r="D15" s="15" t="s">
        <v>141</v>
      </c>
      <c r="E15" s="9" t="s">
        <v>184</v>
      </c>
      <c r="F15" s="9">
        <v>1</v>
      </c>
    </row>
    <row r="16" spans="1:6">
      <c r="A16" s="9"/>
      <c r="B16" s="9"/>
      <c r="C16" s="9"/>
      <c r="D16" s="15" t="s">
        <v>141</v>
      </c>
      <c r="E16" s="9" t="s">
        <v>152</v>
      </c>
      <c r="F16" s="9">
        <v>1</v>
      </c>
    </row>
    <row r="17" spans="1:6">
      <c r="A17" s="9"/>
      <c r="B17" s="9"/>
      <c r="C17" s="9"/>
      <c r="D17" s="15" t="s">
        <v>141</v>
      </c>
      <c r="E17" s="9" t="s">
        <v>122</v>
      </c>
      <c r="F17" s="9">
        <v>1</v>
      </c>
    </row>
    <row r="18" spans="1:6">
      <c r="A18" s="9"/>
      <c r="B18" s="9"/>
      <c r="C18" s="9"/>
      <c r="D18" s="15" t="s">
        <v>141</v>
      </c>
      <c r="E18" s="9" t="s">
        <v>190</v>
      </c>
      <c r="F18" s="9">
        <v>1</v>
      </c>
    </row>
    <row r="19" spans="1:6">
      <c r="A19" s="9"/>
      <c r="B19" s="9"/>
      <c r="C19" s="9"/>
      <c r="D19" s="15" t="s">
        <v>141</v>
      </c>
      <c r="E19" s="9" t="s">
        <v>143</v>
      </c>
      <c r="F19" s="9">
        <v>1</v>
      </c>
    </row>
    <row r="20" spans="1:6">
      <c r="A20" s="9"/>
      <c r="B20" s="9"/>
      <c r="C20" s="9"/>
      <c r="D20" s="15" t="s">
        <v>141</v>
      </c>
      <c r="E20" s="9" t="s">
        <v>121</v>
      </c>
      <c r="F20" s="9">
        <v>2</v>
      </c>
    </row>
    <row r="21" spans="1:6">
      <c r="A21" s="9"/>
      <c r="B21" s="9"/>
      <c r="C21" s="9"/>
      <c r="D21" s="15" t="s">
        <v>41</v>
      </c>
      <c r="E21" s="9" t="s">
        <v>122</v>
      </c>
      <c r="F21" s="9">
        <v>1</v>
      </c>
    </row>
  </sheetData>
  <mergeCells count="2">
    <mergeCell ref="A1:C1"/>
    <mergeCell ref="D1:F1"/>
  </mergeCells>
  <phoneticPr fontId="1" type="noConversion"/>
  <conditionalFormatting sqref="B3:F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{7B73A3F8-9F59-41DE-9F0C-F0AA5DC7EAAB}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73A3F8-9F59-41DE-9F0C-F0AA5DC7E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9394-D563-4FCE-BF70-F4B702971C58}">
  <dimension ref="A1:F45"/>
  <sheetViews>
    <sheetView tabSelected="1" workbookViewId="0">
      <selection activeCell="E6" sqref="E6"/>
    </sheetView>
  </sheetViews>
  <sheetFormatPr defaultRowHeight="16.5"/>
  <cols>
    <col min="1" max="1" width="9" style="13"/>
    <col min="2" max="2" width="10.375" style="13" customWidth="1"/>
    <col min="3" max="16384" width="9" style="13"/>
  </cols>
  <sheetData>
    <row r="1" spans="1:6">
      <c r="A1" s="44" t="s">
        <v>38</v>
      </c>
      <c r="B1" s="44"/>
      <c r="C1" s="44"/>
      <c r="D1" s="44" t="s">
        <v>101</v>
      </c>
      <c r="E1" s="44"/>
      <c r="F1" s="44"/>
    </row>
    <row r="2" spans="1:6">
      <c r="A2" s="11" t="s">
        <v>43</v>
      </c>
      <c r="B2" s="12" t="s">
        <v>35</v>
      </c>
      <c r="C2" s="12" t="s">
        <v>39</v>
      </c>
      <c r="D2" s="11" t="s">
        <v>43</v>
      </c>
      <c r="E2" s="12" t="s">
        <v>35</v>
      </c>
      <c r="F2" s="12" t="s">
        <v>39</v>
      </c>
    </row>
    <row r="3" spans="1:6">
      <c r="A3" s="5"/>
      <c r="B3" s="5" t="s">
        <v>69</v>
      </c>
      <c r="C3" s="5">
        <f>2+1-1</f>
        <v>2</v>
      </c>
      <c r="D3" s="5"/>
      <c r="E3" s="5" t="s">
        <v>87</v>
      </c>
      <c r="F3" s="5">
        <f>1+2</f>
        <v>3</v>
      </c>
    </row>
    <row r="4" spans="1:6">
      <c r="A4" s="5"/>
      <c r="B4" s="5" t="s">
        <v>68</v>
      </c>
      <c r="C4" s="5">
        <v>3</v>
      </c>
      <c r="D4" s="5"/>
      <c r="E4" s="5" t="s">
        <v>102</v>
      </c>
      <c r="F4" s="5">
        <v>1</v>
      </c>
    </row>
    <row r="5" spans="1:6">
      <c r="A5" s="5"/>
      <c r="B5" s="5" t="s">
        <v>70</v>
      </c>
      <c r="C5" s="5">
        <f>1+1+4+2</f>
        <v>8</v>
      </c>
      <c r="D5" s="5"/>
      <c r="E5" s="5" t="s">
        <v>76</v>
      </c>
      <c r="F5" s="5">
        <f>1+1+1+1+3+1+1</f>
        <v>9</v>
      </c>
    </row>
    <row r="6" spans="1:6">
      <c r="A6" s="5"/>
      <c r="B6" s="5" t="s">
        <v>68</v>
      </c>
      <c r="C6" s="5">
        <f>2+2+1</f>
        <v>5</v>
      </c>
      <c r="D6" s="5"/>
      <c r="E6" s="5" t="s">
        <v>466</v>
      </c>
      <c r="F6" s="5">
        <v>1</v>
      </c>
    </row>
    <row r="7" spans="1:6">
      <c r="A7" s="5" t="s">
        <v>66</v>
      </c>
      <c r="B7" s="5" t="s">
        <v>68</v>
      </c>
      <c r="C7" s="5">
        <v>1</v>
      </c>
      <c r="D7" s="5"/>
      <c r="E7" s="5" t="s">
        <v>103</v>
      </c>
      <c r="F7" s="5">
        <f>1+1</f>
        <v>2</v>
      </c>
    </row>
    <row r="8" spans="1:6">
      <c r="A8" s="5" t="s">
        <v>66</v>
      </c>
      <c r="B8" s="5" t="s">
        <v>70</v>
      </c>
      <c r="C8" s="5">
        <f>1+1</f>
        <v>2</v>
      </c>
      <c r="D8" s="5"/>
      <c r="E8" s="5" t="s">
        <v>73</v>
      </c>
      <c r="F8" s="5">
        <f>1+1</f>
        <v>2</v>
      </c>
    </row>
    <row r="9" spans="1:6">
      <c r="A9" s="5" t="s">
        <v>66</v>
      </c>
      <c r="B9" s="5" t="s">
        <v>71</v>
      </c>
      <c r="C9" s="5">
        <f>1+1</f>
        <v>2</v>
      </c>
      <c r="D9" s="5"/>
      <c r="E9" s="5" t="s">
        <v>90</v>
      </c>
      <c r="F9" s="5">
        <v>1</v>
      </c>
    </row>
    <row r="10" spans="1:6">
      <c r="A10" s="5" t="s">
        <v>66</v>
      </c>
      <c r="B10" s="5" t="s">
        <v>72</v>
      </c>
      <c r="C10" s="5">
        <v>2</v>
      </c>
      <c r="D10" s="5"/>
      <c r="E10" s="5" t="s">
        <v>104</v>
      </c>
      <c r="F10" s="5">
        <f>1+1+1+1+1</f>
        <v>5</v>
      </c>
    </row>
    <row r="11" spans="1:6">
      <c r="A11" s="5"/>
      <c r="B11" s="5" t="s">
        <v>73</v>
      </c>
      <c r="C11" s="5">
        <v>1</v>
      </c>
      <c r="D11" s="5"/>
      <c r="E11" s="5" t="s">
        <v>74</v>
      </c>
      <c r="F11" s="5">
        <v>1</v>
      </c>
    </row>
    <row r="12" spans="1:6">
      <c r="A12" s="5"/>
      <c r="B12" s="5" t="s">
        <v>74</v>
      </c>
      <c r="C12" s="5">
        <v>1</v>
      </c>
      <c r="D12" s="5"/>
      <c r="E12" s="5" t="s">
        <v>105</v>
      </c>
      <c r="F12" s="5">
        <v>1</v>
      </c>
    </row>
    <row r="13" spans="1:6">
      <c r="A13" s="5"/>
      <c r="B13" s="5" t="s">
        <v>75</v>
      </c>
      <c r="C13" s="5">
        <v>1</v>
      </c>
      <c r="D13" s="5"/>
      <c r="E13" s="5" t="s">
        <v>106</v>
      </c>
      <c r="F13" s="5">
        <v>1</v>
      </c>
    </row>
    <row r="14" spans="1:6">
      <c r="A14" s="5"/>
      <c r="B14" s="5" t="s">
        <v>71</v>
      </c>
      <c r="C14" s="5">
        <f>3+5</f>
        <v>8</v>
      </c>
      <c r="D14" s="5"/>
      <c r="E14" s="5" t="s">
        <v>107</v>
      </c>
      <c r="F14" s="5">
        <v>1</v>
      </c>
    </row>
    <row r="15" spans="1:6">
      <c r="A15" s="5"/>
      <c r="B15" s="5" t="s">
        <v>76</v>
      </c>
      <c r="C15" s="5">
        <v>2</v>
      </c>
      <c r="D15" s="5"/>
      <c r="E15" s="5" t="s">
        <v>108</v>
      </c>
      <c r="F15" s="5">
        <v>1</v>
      </c>
    </row>
    <row r="16" spans="1:6">
      <c r="A16" s="5"/>
      <c r="B16" s="5" t="s">
        <v>77</v>
      </c>
      <c r="C16" s="5">
        <f>1+1+1</f>
        <v>3</v>
      </c>
      <c r="D16" s="5"/>
      <c r="E16" s="5" t="s">
        <v>109</v>
      </c>
      <c r="F16" s="5">
        <v>1</v>
      </c>
    </row>
    <row r="17" spans="1:6">
      <c r="A17" s="5"/>
      <c r="B17" s="5" t="s">
        <v>73</v>
      </c>
      <c r="C17" s="5">
        <v>2</v>
      </c>
      <c r="D17" s="5"/>
      <c r="E17" s="5" t="s">
        <v>110</v>
      </c>
      <c r="F17" s="5">
        <v>1</v>
      </c>
    </row>
    <row r="18" spans="1:6">
      <c r="A18" s="5"/>
      <c r="B18" s="5" t="s">
        <v>78</v>
      </c>
      <c r="C18" s="5">
        <f>2+1</f>
        <v>3</v>
      </c>
      <c r="D18" s="5"/>
      <c r="E18" s="5" t="s">
        <v>111</v>
      </c>
      <c r="F18" s="5">
        <v>1</v>
      </c>
    </row>
    <row r="19" spans="1:6">
      <c r="A19" s="5"/>
      <c r="B19" s="5" t="s">
        <v>79</v>
      </c>
      <c r="C19" s="5">
        <v>1</v>
      </c>
      <c r="D19" s="5"/>
      <c r="E19" s="5" t="s">
        <v>112</v>
      </c>
      <c r="F19" s="5">
        <v>1</v>
      </c>
    </row>
    <row r="20" spans="1:6">
      <c r="A20" s="5"/>
      <c r="B20" s="5" t="s">
        <v>80</v>
      </c>
      <c r="C20" s="5">
        <v>1</v>
      </c>
      <c r="D20" s="5"/>
      <c r="E20" s="5" t="s">
        <v>79</v>
      </c>
      <c r="F20" s="5">
        <f>1-1</f>
        <v>0</v>
      </c>
    </row>
    <row r="21" spans="1:6">
      <c r="A21" s="5"/>
      <c r="B21" s="5" t="s">
        <v>81</v>
      </c>
      <c r="C21" s="5">
        <f>1+2+1+1+2+2</f>
        <v>9</v>
      </c>
      <c r="D21" s="5"/>
      <c r="E21" s="5" t="s">
        <v>113</v>
      </c>
      <c r="F21" s="5">
        <v>1</v>
      </c>
    </row>
    <row r="22" spans="1:6">
      <c r="A22" s="5"/>
      <c r="B22" s="5" t="s">
        <v>82</v>
      </c>
      <c r="C22" s="5">
        <v>2</v>
      </c>
      <c r="D22" s="5"/>
      <c r="E22" s="5" t="s">
        <v>114</v>
      </c>
      <c r="F22" s="5">
        <v>1</v>
      </c>
    </row>
    <row r="23" spans="1:6">
      <c r="A23" s="5"/>
      <c r="B23" s="5" t="s">
        <v>83</v>
      </c>
      <c r="C23" s="5">
        <f>3+1-1-1</f>
        <v>2</v>
      </c>
      <c r="D23" s="5"/>
      <c r="E23" s="5" t="s">
        <v>115</v>
      </c>
      <c r="F23" s="5">
        <v>1</v>
      </c>
    </row>
    <row r="24" spans="1:6">
      <c r="A24" s="5" t="s">
        <v>66</v>
      </c>
      <c r="B24" s="5" t="s">
        <v>81</v>
      </c>
      <c r="C24" s="5">
        <f>3+1</f>
        <v>4</v>
      </c>
      <c r="D24" s="5"/>
      <c r="E24" s="5" t="s">
        <v>68</v>
      </c>
      <c r="F24" s="5">
        <f>4+1+1+1</f>
        <v>7</v>
      </c>
    </row>
    <row r="25" spans="1:6">
      <c r="A25" s="5"/>
      <c r="B25" s="5" t="s">
        <v>84</v>
      </c>
      <c r="C25" s="5">
        <v>1</v>
      </c>
      <c r="D25" s="5"/>
      <c r="E25" s="5" t="s">
        <v>93</v>
      </c>
      <c r="F25" s="5">
        <f>1+1</f>
        <v>2</v>
      </c>
    </row>
    <row r="26" spans="1:6">
      <c r="A26" s="5"/>
      <c r="B26" s="5" t="s">
        <v>85</v>
      </c>
      <c r="C26" s="5">
        <v>2</v>
      </c>
      <c r="D26" s="5"/>
      <c r="E26" s="5" t="s">
        <v>71</v>
      </c>
      <c r="F26" s="5">
        <f>1+1+1+1+1+1</f>
        <v>6</v>
      </c>
    </row>
    <row r="27" spans="1:6">
      <c r="A27" s="5"/>
      <c r="B27" s="5" t="s">
        <v>82</v>
      </c>
      <c r="C27" s="5">
        <v>2</v>
      </c>
      <c r="D27" s="5"/>
      <c r="E27" s="5" t="s">
        <v>69</v>
      </c>
      <c r="F27" s="5">
        <f>1+1</f>
        <v>2</v>
      </c>
    </row>
    <row r="28" spans="1:6">
      <c r="A28" s="5" t="s">
        <v>66</v>
      </c>
      <c r="B28" s="5" t="s">
        <v>81</v>
      </c>
      <c r="C28" s="5">
        <v>1</v>
      </c>
      <c r="D28" s="5"/>
      <c r="E28" s="5" t="s">
        <v>116</v>
      </c>
      <c r="F28" s="5">
        <v>1</v>
      </c>
    </row>
    <row r="29" spans="1:6">
      <c r="A29" s="5"/>
      <c r="B29" s="5" t="s">
        <v>84</v>
      </c>
      <c r="C29" s="5">
        <v>1</v>
      </c>
      <c r="D29" s="5"/>
      <c r="E29" s="5" t="s">
        <v>70</v>
      </c>
      <c r="F29" s="5">
        <f>1+1+1</f>
        <v>3</v>
      </c>
    </row>
    <row r="30" spans="1:6">
      <c r="A30" s="5"/>
      <c r="B30" s="5" t="s">
        <v>85</v>
      </c>
      <c r="C30" s="5">
        <v>2</v>
      </c>
      <c r="D30" s="5"/>
      <c r="E30" s="5" t="s">
        <v>83</v>
      </c>
      <c r="F30" s="5">
        <f>1</f>
        <v>1</v>
      </c>
    </row>
    <row r="31" spans="1:6">
      <c r="A31" s="5"/>
      <c r="B31" s="5" t="s">
        <v>82</v>
      </c>
      <c r="C31" s="5">
        <v>2</v>
      </c>
      <c r="D31" s="5"/>
      <c r="E31" s="5" t="s">
        <v>117</v>
      </c>
      <c r="F31" s="5">
        <v>1</v>
      </c>
    </row>
    <row r="32" spans="1:6">
      <c r="A32" s="5" t="s">
        <v>66</v>
      </c>
      <c r="B32" s="5" t="s">
        <v>69</v>
      </c>
      <c r="C32" s="5">
        <v>1</v>
      </c>
      <c r="D32" s="5"/>
      <c r="E32" s="5" t="s">
        <v>109</v>
      </c>
      <c r="F32" s="5">
        <v>1</v>
      </c>
    </row>
    <row r="33" spans="1:6">
      <c r="A33" s="5"/>
      <c r="B33" s="5" t="s">
        <v>86</v>
      </c>
      <c r="C33" s="5">
        <f>7+3</f>
        <v>10</v>
      </c>
      <c r="D33" s="5"/>
      <c r="E33" s="5" t="s">
        <v>86</v>
      </c>
      <c r="F33" s="5">
        <v>1</v>
      </c>
    </row>
    <row r="34" spans="1:6">
      <c r="A34" s="5"/>
      <c r="B34" s="5" t="s">
        <v>87</v>
      </c>
      <c r="C34" s="5">
        <v>1</v>
      </c>
      <c r="D34" s="5"/>
      <c r="E34" s="5" t="s">
        <v>78</v>
      </c>
      <c r="F34" s="5">
        <v>1</v>
      </c>
    </row>
    <row r="35" spans="1:6">
      <c r="A35" s="5"/>
      <c r="B35" s="5" t="s">
        <v>90</v>
      </c>
      <c r="C35" s="5">
        <v>1</v>
      </c>
      <c r="D35" s="5"/>
      <c r="E35" s="5"/>
      <c r="F35" s="14"/>
    </row>
    <row r="36" spans="1:6">
      <c r="A36" s="5"/>
      <c r="B36" s="5" t="s">
        <v>91</v>
      </c>
      <c r="C36" s="5">
        <f>1+1</f>
        <v>2</v>
      </c>
      <c r="D36" s="5"/>
      <c r="E36" s="5"/>
      <c r="F36" s="5"/>
    </row>
    <row r="37" spans="1:6">
      <c r="A37" s="5"/>
      <c r="B37" s="5" t="s">
        <v>72</v>
      </c>
      <c r="C37" s="5">
        <f>3+6</f>
        <v>9</v>
      </c>
      <c r="D37" s="5"/>
      <c r="E37" s="5"/>
      <c r="F37" s="5"/>
    </row>
    <row r="38" spans="1:6">
      <c r="A38" s="5"/>
      <c r="B38" s="5" t="s">
        <v>93</v>
      </c>
      <c r="C38" s="5">
        <v>9</v>
      </c>
      <c r="D38" s="5"/>
      <c r="E38" s="5"/>
      <c r="F38" s="5"/>
    </row>
    <row r="39" spans="1:6">
      <c r="A39" s="5"/>
      <c r="B39" s="5" t="s">
        <v>82</v>
      </c>
      <c r="C39" s="5">
        <v>4</v>
      </c>
      <c r="D39" s="5"/>
      <c r="E39" s="5"/>
      <c r="F39" s="5"/>
    </row>
    <row r="40" spans="1:6">
      <c r="A40" s="5"/>
      <c r="B40" s="5" t="s">
        <v>94</v>
      </c>
      <c r="C40" s="5">
        <f>1+1+1+1+1</f>
        <v>5</v>
      </c>
      <c r="D40" s="5"/>
      <c r="E40" s="5"/>
      <c r="F40" s="5"/>
    </row>
    <row r="41" spans="1:6">
      <c r="A41" s="5"/>
      <c r="B41" s="5" t="s">
        <v>95</v>
      </c>
      <c r="C41" s="5">
        <f>1+1</f>
        <v>2</v>
      </c>
      <c r="D41" s="5"/>
      <c r="E41" s="5"/>
      <c r="F41" s="5"/>
    </row>
    <row r="42" spans="1:6">
      <c r="A42" s="5"/>
      <c r="B42" s="5" t="s">
        <v>96</v>
      </c>
      <c r="C42" s="5">
        <v>1</v>
      </c>
      <c r="D42" s="5"/>
      <c r="E42" s="5"/>
      <c r="F42" s="5"/>
    </row>
    <row r="43" spans="1:6">
      <c r="A43" s="5"/>
      <c r="B43" s="5" t="s">
        <v>97</v>
      </c>
      <c r="C43" s="5">
        <f>1+1</f>
        <v>2</v>
      </c>
      <c r="D43" s="5"/>
      <c r="E43" s="5"/>
      <c r="F43" s="5"/>
    </row>
    <row r="44" spans="1:6">
      <c r="A44" s="5"/>
      <c r="B44" s="5" t="s">
        <v>98</v>
      </c>
      <c r="C44" s="5">
        <v>1</v>
      </c>
      <c r="D44" s="5"/>
      <c r="E44" s="5"/>
      <c r="F44" s="5"/>
    </row>
    <row r="45" spans="1:6">
      <c r="A45" s="5"/>
      <c r="B45" s="5" t="s">
        <v>99</v>
      </c>
      <c r="C45" s="5">
        <v>1</v>
      </c>
      <c r="D45" s="5"/>
      <c r="E45" s="5"/>
      <c r="F45" s="5"/>
    </row>
  </sheetData>
  <mergeCells count="2">
    <mergeCell ref="A1:C1"/>
    <mergeCell ref="D1:F1"/>
  </mergeCells>
  <phoneticPr fontId="1" type="noConversion"/>
  <conditionalFormatting sqref="B3:F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{5BEC4979-6820-49B4-ADEA-716DE78C48B8}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EC4979-6820-49B4-ADEA-716DE78C4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B7C7-1A4C-45FB-961A-E0BF94348016}">
  <dimension ref="A1:K42"/>
  <sheetViews>
    <sheetView topLeftCell="A28" zoomScaleNormal="100" workbookViewId="0">
      <selection activeCell="I42" sqref="I42"/>
    </sheetView>
  </sheetViews>
  <sheetFormatPr defaultRowHeight="16.5"/>
  <cols>
    <col min="1" max="2" width="9" style="10"/>
    <col min="3" max="3" width="10.625" style="2" customWidth="1"/>
    <col min="4" max="4" width="9" style="2"/>
    <col min="5" max="5" width="9" style="10"/>
    <col min="6" max="6" width="10.875" style="10" customWidth="1"/>
    <col min="7" max="7" width="10.5" style="2" customWidth="1"/>
    <col min="8" max="10" width="9" style="2"/>
    <col min="11" max="11" width="9" style="25"/>
    <col min="12" max="16384" width="9" style="2"/>
  </cols>
  <sheetData>
    <row r="1" spans="1:8">
      <c r="A1" s="43" t="s">
        <v>38</v>
      </c>
      <c r="B1" s="43"/>
      <c r="C1" s="43"/>
      <c r="D1" s="43"/>
      <c r="E1" s="43" t="s">
        <v>101</v>
      </c>
      <c r="F1" s="43"/>
      <c r="G1" s="43"/>
      <c r="H1" s="43"/>
    </row>
    <row r="2" spans="1:8">
      <c r="A2" s="6" t="s">
        <v>65</v>
      </c>
      <c r="B2" s="6" t="s">
        <v>124</v>
      </c>
      <c r="C2" s="7" t="s">
        <v>35</v>
      </c>
      <c r="D2" s="7" t="s">
        <v>39</v>
      </c>
      <c r="E2" s="6" t="s">
        <v>65</v>
      </c>
      <c r="F2" s="6" t="s">
        <v>124</v>
      </c>
      <c r="G2" s="7" t="s">
        <v>35</v>
      </c>
      <c r="H2" s="7" t="s">
        <v>39</v>
      </c>
    </row>
    <row r="3" spans="1:8">
      <c r="A3" s="8" t="s">
        <v>66</v>
      </c>
      <c r="B3" s="8" t="s">
        <v>127</v>
      </c>
      <c r="C3" s="9" t="s">
        <v>67</v>
      </c>
      <c r="D3" s="9">
        <v>1</v>
      </c>
      <c r="E3" s="8" t="s">
        <v>128</v>
      </c>
      <c r="F3" s="8" t="s">
        <v>127</v>
      </c>
      <c r="G3" s="9" t="s">
        <v>166</v>
      </c>
      <c r="H3" s="9">
        <v>1</v>
      </c>
    </row>
    <row r="4" spans="1:8">
      <c r="A4" s="8"/>
      <c r="B4" s="8"/>
      <c r="C4" s="9" t="s">
        <v>92</v>
      </c>
      <c r="D4" s="9">
        <v>2</v>
      </c>
      <c r="E4" s="8" t="s">
        <v>128</v>
      </c>
      <c r="F4" s="8" t="s">
        <v>134</v>
      </c>
      <c r="G4" s="9" t="s">
        <v>161</v>
      </c>
      <c r="H4" s="9">
        <v>1</v>
      </c>
    </row>
    <row r="5" spans="1:8">
      <c r="A5" s="8" t="s">
        <v>48</v>
      </c>
      <c r="B5" s="8" t="s">
        <v>125</v>
      </c>
      <c r="C5" s="9" t="s">
        <v>126</v>
      </c>
      <c r="D5" s="9">
        <v>1</v>
      </c>
      <c r="E5" s="8" t="s">
        <v>66</v>
      </c>
      <c r="F5" s="8" t="s">
        <v>127</v>
      </c>
      <c r="G5" s="9" t="s">
        <v>381</v>
      </c>
      <c r="H5" s="9">
        <v>11</v>
      </c>
    </row>
    <row r="6" spans="1:8">
      <c r="A6" s="8" t="s">
        <v>128</v>
      </c>
      <c r="B6" s="8" t="s">
        <v>125</v>
      </c>
      <c r="C6" s="9" t="s">
        <v>148</v>
      </c>
      <c r="D6" s="9">
        <v>1</v>
      </c>
      <c r="E6" s="8" t="s">
        <v>128</v>
      </c>
      <c r="F6" s="8" t="s">
        <v>127</v>
      </c>
      <c r="G6" s="9" t="s">
        <v>163</v>
      </c>
      <c r="H6" s="9">
        <f>1+1</f>
        <v>2</v>
      </c>
    </row>
    <row r="7" spans="1:8">
      <c r="A7" s="8" t="s">
        <v>128</v>
      </c>
      <c r="B7" s="8" t="s">
        <v>125</v>
      </c>
      <c r="C7" s="9" t="s">
        <v>147</v>
      </c>
      <c r="D7" s="9">
        <f>1+1+1+1</f>
        <v>4</v>
      </c>
      <c r="E7" s="8" t="s">
        <v>128</v>
      </c>
      <c r="F7" s="8" t="s">
        <v>127</v>
      </c>
      <c r="G7" s="9" t="s">
        <v>396</v>
      </c>
      <c r="H7" s="9">
        <v>1</v>
      </c>
    </row>
    <row r="8" spans="1:8">
      <c r="A8" s="8" t="s">
        <v>128</v>
      </c>
      <c r="B8" s="8" t="s">
        <v>125</v>
      </c>
      <c r="C8" s="9" t="s">
        <v>151</v>
      </c>
      <c r="D8" s="9">
        <v>1</v>
      </c>
      <c r="E8" s="8" t="s">
        <v>128</v>
      </c>
      <c r="F8" s="8" t="s">
        <v>127</v>
      </c>
      <c r="G8" s="9" t="s">
        <v>156</v>
      </c>
      <c r="H8" s="9">
        <f>1+1</f>
        <v>2</v>
      </c>
    </row>
    <row r="9" spans="1:8">
      <c r="A9" s="8" t="s">
        <v>128</v>
      </c>
      <c r="B9" s="8" t="s">
        <v>125</v>
      </c>
      <c r="C9" s="9" t="s">
        <v>152</v>
      </c>
      <c r="D9" s="9">
        <v>1</v>
      </c>
      <c r="E9" s="8" t="s">
        <v>128</v>
      </c>
      <c r="F9" s="8" t="s">
        <v>127</v>
      </c>
      <c r="G9" s="9" t="s">
        <v>158</v>
      </c>
      <c r="H9" s="9">
        <v>1</v>
      </c>
    </row>
    <row r="10" spans="1:8">
      <c r="A10" s="8" t="s">
        <v>128</v>
      </c>
      <c r="B10" s="8" t="s">
        <v>125</v>
      </c>
      <c r="C10" s="9" t="s">
        <v>153</v>
      </c>
      <c r="D10" s="9">
        <v>1</v>
      </c>
      <c r="E10" s="8" t="s">
        <v>128</v>
      </c>
      <c r="F10" s="8" t="s">
        <v>127</v>
      </c>
      <c r="G10" s="9" t="s">
        <v>382</v>
      </c>
      <c r="H10" s="9">
        <v>1</v>
      </c>
    </row>
    <row r="11" spans="1:8">
      <c r="A11" s="8" t="s">
        <v>128</v>
      </c>
      <c r="B11" s="8" t="s">
        <v>125</v>
      </c>
      <c r="C11" s="9" t="s">
        <v>155</v>
      </c>
      <c r="D11" s="9">
        <f>1+1+1</f>
        <v>3</v>
      </c>
      <c r="E11" s="8" t="s">
        <v>128</v>
      </c>
      <c r="F11" s="8" t="s">
        <v>127</v>
      </c>
      <c r="G11" s="9" t="s">
        <v>383</v>
      </c>
      <c r="H11" s="9">
        <f>1+1</f>
        <v>2</v>
      </c>
    </row>
    <row r="12" spans="1:8">
      <c r="A12" s="8" t="s">
        <v>128</v>
      </c>
      <c r="B12" s="8" t="s">
        <v>125</v>
      </c>
      <c r="C12" s="9" t="s">
        <v>156</v>
      </c>
      <c r="D12" s="9">
        <f>11-1</f>
        <v>10</v>
      </c>
      <c r="E12" s="8" t="s">
        <v>128</v>
      </c>
      <c r="F12" s="8" t="s">
        <v>125</v>
      </c>
      <c r="G12" s="9" t="s">
        <v>149</v>
      </c>
      <c r="H12" s="9">
        <v>1</v>
      </c>
    </row>
    <row r="13" spans="1:8">
      <c r="A13" s="8" t="s">
        <v>128</v>
      </c>
      <c r="B13" s="8" t="s">
        <v>125</v>
      </c>
      <c r="C13" s="9" t="s">
        <v>157</v>
      </c>
      <c r="D13" s="9">
        <v>4</v>
      </c>
      <c r="E13" s="8" t="s">
        <v>128</v>
      </c>
      <c r="F13" s="8" t="s">
        <v>125</v>
      </c>
      <c r="G13" s="9" t="s">
        <v>149</v>
      </c>
      <c r="H13" s="9">
        <v>1</v>
      </c>
    </row>
    <row r="14" spans="1:8">
      <c r="A14" s="8" t="s">
        <v>128</v>
      </c>
      <c r="B14" s="8" t="s">
        <v>125</v>
      </c>
      <c r="C14" s="9" t="s">
        <v>159</v>
      </c>
      <c r="D14" s="9">
        <f>5+1+1+1+1-1</f>
        <v>8</v>
      </c>
      <c r="E14" s="8" t="s">
        <v>128</v>
      </c>
      <c r="F14" s="8" t="s">
        <v>125</v>
      </c>
      <c r="G14" s="9" t="s">
        <v>384</v>
      </c>
      <c r="H14" s="9">
        <v>1</v>
      </c>
    </row>
    <row r="15" spans="1:8">
      <c r="A15" s="8" t="s">
        <v>128</v>
      </c>
      <c r="B15" s="8" t="s">
        <v>125</v>
      </c>
      <c r="C15" s="9" t="s">
        <v>146</v>
      </c>
      <c r="D15" s="9">
        <f>1+1</f>
        <v>2</v>
      </c>
      <c r="E15" s="8" t="s">
        <v>128</v>
      </c>
      <c r="F15" s="8" t="s">
        <v>127</v>
      </c>
      <c r="G15" s="9" t="s">
        <v>168</v>
      </c>
      <c r="H15" s="9">
        <v>1</v>
      </c>
    </row>
    <row r="16" spans="1:8">
      <c r="A16" s="8" t="s">
        <v>128</v>
      </c>
      <c r="B16" s="8" t="s">
        <v>125</v>
      </c>
      <c r="C16" s="9" t="s">
        <v>162</v>
      </c>
      <c r="D16" s="9">
        <v>1</v>
      </c>
      <c r="E16" s="8" t="s">
        <v>128</v>
      </c>
      <c r="F16" s="8" t="s">
        <v>125</v>
      </c>
      <c r="G16" s="9" t="s">
        <v>182</v>
      </c>
      <c r="H16" s="9">
        <v>1</v>
      </c>
    </row>
    <row r="17" spans="1:8">
      <c r="A17" s="8" t="s">
        <v>128</v>
      </c>
      <c r="B17" s="8" t="s">
        <v>125</v>
      </c>
      <c r="C17" s="9" t="s">
        <v>160</v>
      </c>
      <c r="D17" s="9">
        <v>1</v>
      </c>
      <c r="E17" s="8" t="s">
        <v>128</v>
      </c>
      <c r="F17" s="8" t="s">
        <v>125</v>
      </c>
      <c r="G17" s="9" t="s">
        <v>385</v>
      </c>
      <c r="H17" s="9">
        <v>1</v>
      </c>
    </row>
    <row r="18" spans="1:8">
      <c r="A18" s="8" t="s">
        <v>128</v>
      </c>
      <c r="B18" s="8" t="s">
        <v>125</v>
      </c>
      <c r="C18" s="9" t="s">
        <v>164</v>
      </c>
      <c r="D18" s="9">
        <v>1</v>
      </c>
      <c r="E18" s="8" t="s">
        <v>128</v>
      </c>
      <c r="F18" s="8" t="s">
        <v>127</v>
      </c>
      <c r="G18" s="9" t="s">
        <v>386</v>
      </c>
      <c r="H18" s="9">
        <v>1</v>
      </c>
    </row>
    <row r="19" spans="1:8">
      <c r="A19" s="8" t="s">
        <v>128</v>
      </c>
      <c r="B19" s="8" t="s">
        <v>125</v>
      </c>
      <c r="C19" s="9" t="s">
        <v>165</v>
      </c>
      <c r="D19" s="9">
        <v>1</v>
      </c>
      <c r="E19" s="8" t="s">
        <v>128</v>
      </c>
      <c r="F19" s="8" t="s">
        <v>125</v>
      </c>
      <c r="G19" s="9" t="s">
        <v>147</v>
      </c>
      <c r="H19" s="9">
        <v>1</v>
      </c>
    </row>
    <row r="20" spans="1:8">
      <c r="A20" s="8" t="s">
        <v>128</v>
      </c>
      <c r="B20" s="8" t="s">
        <v>125</v>
      </c>
      <c r="C20" s="9" t="s">
        <v>129</v>
      </c>
      <c r="D20" s="9">
        <v>1</v>
      </c>
      <c r="E20" s="8" t="s">
        <v>128</v>
      </c>
      <c r="F20" s="8" t="s">
        <v>125</v>
      </c>
      <c r="G20" s="9" t="s">
        <v>180</v>
      </c>
      <c r="H20" s="9">
        <v>1</v>
      </c>
    </row>
    <row r="21" spans="1:8">
      <c r="A21" s="8" t="s">
        <v>128</v>
      </c>
      <c r="B21" s="8" t="s">
        <v>125</v>
      </c>
      <c r="C21" s="9" t="s">
        <v>167</v>
      </c>
      <c r="D21" s="9">
        <v>1</v>
      </c>
      <c r="E21" s="8" t="s">
        <v>128</v>
      </c>
      <c r="F21" s="8" t="s">
        <v>125</v>
      </c>
      <c r="G21" s="9" t="s">
        <v>387</v>
      </c>
      <c r="H21" s="9">
        <v>1</v>
      </c>
    </row>
    <row r="22" spans="1:8">
      <c r="A22" s="8" t="s">
        <v>128</v>
      </c>
      <c r="B22" s="8" t="s">
        <v>125</v>
      </c>
      <c r="C22" s="9" t="s">
        <v>154</v>
      </c>
      <c r="D22" s="9">
        <v>1</v>
      </c>
      <c r="E22" s="8" t="s">
        <v>128</v>
      </c>
      <c r="F22" s="8" t="s">
        <v>125</v>
      </c>
      <c r="G22" s="9" t="s">
        <v>183</v>
      </c>
      <c r="H22" s="9">
        <v>1</v>
      </c>
    </row>
    <row r="23" spans="1:8">
      <c r="A23" s="8" t="s">
        <v>128</v>
      </c>
      <c r="B23" s="8" t="s">
        <v>125</v>
      </c>
      <c r="C23" s="9" t="s">
        <v>169</v>
      </c>
      <c r="D23" s="9">
        <v>1</v>
      </c>
      <c r="E23" s="8" t="s">
        <v>128</v>
      </c>
      <c r="F23" s="8" t="s">
        <v>125</v>
      </c>
      <c r="G23" s="9" t="s">
        <v>388</v>
      </c>
      <c r="H23" s="9">
        <v>1</v>
      </c>
    </row>
    <row r="24" spans="1:8">
      <c r="A24" s="8" t="s">
        <v>128</v>
      </c>
      <c r="B24" s="8" t="s">
        <v>127</v>
      </c>
      <c r="C24" s="9" t="s">
        <v>121</v>
      </c>
      <c r="D24" s="9">
        <f>4+1+1+1+1</f>
        <v>8</v>
      </c>
      <c r="E24" s="8" t="s">
        <v>128</v>
      </c>
      <c r="F24" s="8" t="s">
        <v>125</v>
      </c>
      <c r="G24" s="9" t="s">
        <v>388</v>
      </c>
      <c r="H24" s="9">
        <f>1+1</f>
        <v>2</v>
      </c>
    </row>
    <row r="25" spans="1:8">
      <c r="A25" s="8" t="s">
        <v>128</v>
      </c>
      <c r="B25" s="8" t="s">
        <v>127</v>
      </c>
      <c r="C25" s="9" t="s">
        <v>170</v>
      </c>
      <c r="D25" s="9">
        <f>1+1+2</f>
        <v>4</v>
      </c>
      <c r="E25" s="8" t="s">
        <v>128</v>
      </c>
      <c r="F25" s="8" t="s">
        <v>125</v>
      </c>
      <c r="G25" s="9" t="s">
        <v>148</v>
      </c>
      <c r="H25" s="9">
        <v>1</v>
      </c>
    </row>
    <row r="26" spans="1:8">
      <c r="A26" s="8" t="s">
        <v>128</v>
      </c>
      <c r="B26" s="8" t="s">
        <v>127</v>
      </c>
      <c r="C26" s="9" t="s">
        <v>160</v>
      </c>
      <c r="D26" s="9">
        <v>1</v>
      </c>
      <c r="E26" s="8" t="s">
        <v>128</v>
      </c>
      <c r="F26" s="8" t="s">
        <v>125</v>
      </c>
      <c r="G26" s="9" t="s">
        <v>389</v>
      </c>
      <c r="H26" s="9">
        <v>1</v>
      </c>
    </row>
    <row r="27" spans="1:8">
      <c r="A27" s="8" t="s">
        <v>128</v>
      </c>
      <c r="B27" s="8" t="s">
        <v>127</v>
      </c>
      <c r="C27" s="9" t="s">
        <v>145</v>
      </c>
      <c r="D27" s="9">
        <f>2+1+2</f>
        <v>5</v>
      </c>
      <c r="E27" s="8" t="s">
        <v>128</v>
      </c>
      <c r="F27" s="8" t="s">
        <v>125</v>
      </c>
      <c r="G27" s="9" t="s">
        <v>185</v>
      </c>
      <c r="H27" s="9">
        <v>1</v>
      </c>
    </row>
    <row r="28" spans="1:8">
      <c r="A28" s="8" t="s">
        <v>128</v>
      </c>
      <c r="B28" s="8" t="s">
        <v>127</v>
      </c>
      <c r="C28" s="9" t="s">
        <v>119</v>
      </c>
      <c r="D28" s="9">
        <f>1+1+1</f>
        <v>3</v>
      </c>
      <c r="E28" s="8" t="s">
        <v>128</v>
      </c>
      <c r="F28" s="8" t="s">
        <v>125</v>
      </c>
      <c r="G28" s="9" t="s">
        <v>167</v>
      </c>
      <c r="H28" s="9">
        <v>1</v>
      </c>
    </row>
    <row r="29" spans="1:8">
      <c r="A29" s="8" t="s">
        <v>128</v>
      </c>
      <c r="B29" s="8" t="s">
        <v>127</v>
      </c>
      <c r="C29" s="9" t="s">
        <v>171</v>
      </c>
      <c r="D29" s="9">
        <f>1+1+6</f>
        <v>8</v>
      </c>
      <c r="E29" s="8" t="s">
        <v>128</v>
      </c>
      <c r="F29" s="8" t="s">
        <v>125</v>
      </c>
      <c r="G29" s="9" t="s">
        <v>390</v>
      </c>
      <c r="H29" s="9">
        <v>1</v>
      </c>
    </row>
    <row r="30" spans="1:8">
      <c r="A30" s="8" t="s">
        <v>128</v>
      </c>
      <c r="B30" s="8" t="s">
        <v>127</v>
      </c>
      <c r="C30" s="9" t="s">
        <v>161</v>
      </c>
      <c r="D30" s="9">
        <f>5+2+2+1+1</f>
        <v>11</v>
      </c>
      <c r="E30" s="8" t="s">
        <v>128</v>
      </c>
      <c r="F30" s="8" t="s">
        <v>125</v>
      </c>
      <c r="G30" s="9" t="s">
        <v>391</v>
      </c>
      <c r="H30" s="9">
        <f>1+1+1</f>
        <v>3</v>
      </c>
    </row>
    <row r="31" spans="1:8">
      <c r="A31" s="8" t="s">
        <v>128</v>
      </c>
      <c r="B31" s="8" t="s">
        <v>127</v>
      </c>
      <c r="C31" s="9" t="s">
        <v>172</v>
      </c>
      <c r="D31" s="9">
        <v>1</v>
      </c>
      <c r="E31" s="8" t="s">
        <v>128</v>
      </c>
      <c r="F31" s="8" t="s">
        <v>132</v>
      </c>
      <c r="G31" s="9" t="s">
        <v>133</v>
      </c>
      <c r="H31" s="9">
        <v>6</v>
      </c>
    </row>
    <row r="32" spans="1:8">
      <c r="A32" s="8" t="s">
        <v>128</v>
      </c>
      <c r="B32" s="8" t="s">
        <v>127</v>
      </c>
      <c r="C32" s="9" t="s">
        <v>173</v>
      </c>
      <c r="D32" s="9">
        <v>1</v>
      </c>
      <c r="E32" s="8" t="s">
        <v>128</v>
      </c>
      <c r="F32" s="8" t="s">
        <v>125</v>
      </c>
      <c r="G32" s="9" t="s">
        <v>179</v>
      </c>
      <c r="H32" s="9">
        <v>1</v>
      </c>
    </row>
    <row r="33" spans="1:8">
      <c r="A33" s="8" t="s">
        <v>128</v>
      </c>
      <c r="B33" s="8" t="s">
        <v>127</v>
      </c>
      <c r="C33" s="9" t="s">
        <v>166</v>
      </c>
      <c r="D33" s="9">
        <v>1</v>
      </c>
      <c r="E33" s="8" t="s">
        <v>128</v>
      </c>
      <c r="F33" s="8" t="s">
        <v>125</v>
      </c>
      <c r="G33" s="9" t="s">
        <v>181</v>
      </c>
      <c r="H33" s="9">
        <v>1</v>
      </c>
    </row>
    <row r="34" spans="1:8">
      <c r="A34" s="8" t="s">
        <v>128</v>
      </c>
      <c r="B34" s="8" t="s">
        <v>127</v>
      </c>
      <c r="C34" s="9" t="s">
        <v>174</v>
      </c>
      <c r="D34" s="9">
        <v>1</v>
      </c>
      <c r="E34" s="8" t="s">
        <v>128</v>
      </c>
      <c r="F34" s="8" t="s">
        <v>125</v>
      </c>
      <c r="G34" s="9" t="s">
        <v>181</v>
      </c>
      <c r="H34" s="9">
        <v>1</v>
      </c>
    </row>
    <row r="35" spans="1:8">
      <c r="A35" s="8" t="s">
        <v>128</v>
      </c>
      <c r="B35" s="8" t="s">
        <v>127</v>
      </c>
      <c r="C35" s="9" t="s">
        <v>150</v>
      </c>
      <c r="D35" s="9">
        <f>1+1</f>
        <v>2</v>
      </c>
      <c r="E35" s="8" t="s">
        <v>128</v>
      </c>
      <c r="F35" s="8" t="s">
        <v>125</v>
      </c>
      <c r="G35" s="9" t="s">
        <v>392</v>
      </c>
      <c r="H35" s="9">
        <v>1</v>
      </c>
    </row>
    <row r="36" spans="1:8">
      <c r="A36" s="8" t="s">
        <v>128</v>
      </c>
      <c r="B36" s="8" t="s">
        <v>127</v>
      </c>
      <c r="C36" s="9" t="s">
        <v>156</v>
      </c>
      <c r="D36" s="9">
        <v>1</v>
      </c>
      <c r="E36" s="8" t="s">
        <v>128</v>
      </c>
      <c r="F36" s="8" t="s">
        <v>125</v>
      </c>
      <c r="G36" s="9" t="s">
        <v>393</v>
      </c>
      <c r="H36" s="9">
        <f>1+1</f>
        <v>2</v>
      </c>
    </row>
    <row r="37" spans="1:8">
      <c r="A37" s="8" t="s">
        <v>128</v>
      </c>
      <c r="B37" s="8" t="s">
        <v>127</v>
      </c>
      <c r="C37" s="9" t="s">
        <v>149</v>
      </c>
      <c r="D37" s="9">
        <v>7</v>
      </c>
      <c r="E37" s="8" t="s">
        <v>128</v>
      </c>
      <c r="F37" s="8" t="s">
        <v>125</v>
      </c>
      <c r="G37" s="9" t="s">
        <v>393</v>
      </c>
      <c r="H37" s="9">
        <v>1</v>
      </c>
    </row>
    <row r="38" spans="1:8">
      <c r="A38" s="8" t="s">
        <v>128</v>
      </c>
      <c r="B38" s="8" t="s">
        <v>127</v>
      </c>
      <c r="C38" s="9" t="s">
        <v>67</v>
      </c>
      <c r="D38" s="9">
        <v>2</v>
      </c>
      <c r="E38" s="8" t="s">
        <v>128</v>
      </c>
      <c r="F38" s="8" t="s">
        <v>125</v>
      </c>
      <c r="G38" s="9" t="s">
        <v>177</v>
      </c>
      <c r="H38" s="9">
        <v>1</v>
      </c>
    </row>
    <row r="39" spans="1:8">
      <c r="A39" s="8" t="s">
        <v>128</v>
      </c>
      <c r="B39" s="8" t="s">
        <v>125</v>
      </c>
      <c r="C39" s="9" t="s">
        <v>304</v>
      </c>
      <c r="D39" s="9">
        <v>1</v>
      </c>
      <c r="E39" s="8" t="s">
        <v>128</v>
      </c>
      <c r="F39" s="8" t="s">
        <v>125</v>
      </c>
      <c r="G39" s="9" t="s">
        <v>394</v>
      </c>
      <c r="H39" s="9">
        <v>1</v>
      </c>
    </row>
    <row r="40" spans="1:8">
      <c r="A40" s="8" t="s">
        <v>128</v>
      </c>
      <c r="B40" s="8" t="s">
        <v>125</v>
      </c>
      <c r="C40" s="9" t="s">
        <v>305</v>
      </c>
      <c r="D40" s="9">
        <f>1-1</f>
        <v>0</v>
      </c>
      <c r="E40" s="8" t="s">
        <v>128</v>
      </c>
      <c r="F40" s="8" t="s">
        <v>125</v>
      </c>
      <c r="G40" s="9" t="s">
        <v>395</v>
      </c>
      <c r="H40" s="9">
        <v>1</v>
      </c>
    </row>
    <row r="41" spans="1:8">
      <c r="A41" s="8" t="s">
        <v>128</v>
      </c>
      <c r="B41" s="8" t="s">
        <v>125</v>
      </c>
      <c r="C41" s="9" t="s">
        <v>306</v>
      </c>
      <c r="D41" s="9">
        <v>1</v>
      </c>
      <c r="E41" s="8"/>
      <c r="F41" s="8"/>
      <c r="G41" s="9"/>
      <c r="H41" s="9"/>
    </row>
    <row r="42" spans="1:8">
      <c r="E42" s="2"/>
      <c r="F42" s="2"/>
    </row>
  </sheetData>
  <autoFilter ref="E2:H41" xr:uid="{A0E7B7C7-1A4C-45FB-961A-E0BF94348016}">
    <sortState xmlns:xlrd2="http://schemas.microsoft.com/office/spreadsheetml/2017/richdata2" ref="E3:H41">
      <sortCondition ref="G2:G41" customList="Φ1.0,Φ1.1,Φ1.2,Φ1.3,Φ1.4,Φ1.5,Φ1.6,Φ1.7,Φ1.8,Φ1.9,Φ2.0,Φ2.1,Φ2.2,Φ2.3,Φ2.4,Φ2.5,Φ2.6,Φ2.7,Φ2.8,Φ2.9,Φ3.0,Φ3.1,Φ3.2,Φ3.3,Φ3.4,Φ3.5,Φ3.6,Φ3.7,Φ3.8,Φ3.9,Φ4.0,Φ4.1,Φ4.2,Φ4.3,Φ4.4,Φ4.5,Φ4.6,Φ4.7,Φ4.8,Φ4.9,Φ5.0,Φ5.1,Φ5.2,Φ5.3,Φ5.4,Φ5.5,Φ5.6,Φ5.7,Φ5.8,Φ5.9,Φ6.0,Φ6.1,Φ6.2,Φ6.3,Φ6.4,Φ6.5,Φ6.6,Φ6.7,Φ6.8,Φ6.9,Φ7.0,Φ7.1,Φ7.2,Φ7.3,Φ7.4,Φ7.5,Φ7.6,Φ7.7,Φ7.8,Φ7.9,Φ8.0,Φ8.1,Φ8.2,Φ8.3,Φ8.4,Φ8.5,Φ8.6,Φ8.7,Φ8.8,Φ8.9,Φ9.0,Φ9.1,Φ9.2,Φ9.3,Φ9.4,Φ9.5,Φ9.6,Φ9.7,Φ9.8,Φ9.9,Φ10.0,Φ10.1,Φ10.2,Φ10.3,Φ10.4,Φ10.5,Φ10.6,Φ10.7,Φ10.8,Φ10.9,Φ11.0,Φ11.1,Φ11.2,Φ11.3,Φ11.4,Φ11.5,Φ11.6,Φ11.7,Φ11.8,Φ11.9,Φ12.0,Φ12.1,Φ12.2,Φ12.3,Φ12.4,Φ12.5,Φ12.6,Φ12.7,Φ12.8,Φ12.9,Φ13.0,Φ13.1,Φ13.2,Φ13.3,Φ13.4,Φ13.5,Φ13.6,Φ13.7,Φ13.8,Φ13.9,Φ14.0,Φ14.1,Φ14.2,Φ14.3,Φ14.4,Φ14.5,Φ14.6,Φ14.7,Φ14.8,Φ14.9,Φ15.0,Φ15.1,Φ15.2,Φ15.3,Φ15.4,Φ15.5,Φ15.6,Φ15.7,Φ15.8,Φ15.9,Φ16.0,Φ16.1,Φ16.2,Φ16.3,Φ16.4,Φ16.5,Φ16.6,Φ16.7,Φ16.8,Φ16.9,Φ17.0,Φ17.1,Φ17.2,Φ17.3,Φ17.4,Φ17.5,Φ17.6,Φ17.7,Φ17.8,Φ17.9,Φ18.0,Φ18.1,Φ18.2,Φ18.3,Φ18.4,Φ18.5,Φ18.6,Φ18.7,Φ18.8,Φ18.9,Φ19.0,Φ19.1,Φ19.2,Φ19.3,Φ19.4,Φ19.5,Φ19.6,Φ19.7,Φ19.8,Φ19.9,Φ20.0,Φ20.1,Φ20.2,Φ20.3,Φ20.4,Φ20.5,Φ20.6,Φ20.7,Φ20.8,Φ20.9,Φ21.0,Φ21.1,Φ21.2,Φ21.3,Φ21.4,Φ21.5,Φ21.6,Φ21.7,Φ21.8,Φ21.9,Φ22.0,Φ22.1,Φ22.2,Φ22.3,Φ22.4,Φ22.5,Φ22.6,Φ22.7,Φ22.8,Φ22.9,Φ23.0,Φ23.1,Φ23.2,Φ23.3,Φ23.4,Φ23.5,Φ23.6,Φ23.7,Φ23.8,Φ23.9,Φ24.0,Φ24.1,Φ24.2,Φ24.3,Φ24.4,Φ24.5,Φ24.6,Φ24.7,Φ24.8,Φ24.9,Φ25.0,Φ25.1,Φ25.2,Φ25.3,Φ25.4,Φ25.5,Φ25.6,Φ25.7,Φ25.8,Φ25.9,Φ26.0,Φ26.1,Φ26.2,Φ26.3,Φ26.4,Φ26.5,Φ26.6,Φ26.7,Φ26.8,Φ26.9,Φ27.0,Φ27.1,Φ27.2,Φ27.3,Φ27.4,Φ27.5,Φ27.6,Φ27.7,Φ27.8,Φ27.9,Φ28.0,Φ28.1,Φ28.2,Φ28.3,Φ28.4,Φ28.5,Φ28.6,Φ28.7,Φ28.8,Φ28.9,Φ29.0,Φ29.1,Φ29.2,Φ29.3,Φ29.4,Φ29.5,Φ29.6,Φ29.7,Φ29.8,Φ29.9,Φ30.0"/>
    </sortState>
  </autoFilter>
  <sortState xmlns:xlrd2="http://schemas.microsoft.com/office/spreadsheetml/2017/richdata2" ref="E3:H41">
    <sortCondition ref="G3:G41"/>
  </sortState>
  <mergeCells count="2">
    <mergeCell ref="A1:D1"/>
    <mergeCell ref="E1:H1"/>
  </mergeCells>
  <phoneticPr fontId="1" type="noConversion"/>
  <conditionalFormatting sqref="B3:H39 B40:B41 F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{67F217DD-090E-4CF5-9749-A004EC929A6E}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F217DD-090E-4CF5-9749-A004EC929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B3:H39 B40:B41 F40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DB81-29B9-4D74-97BA-467B673AC05C}">
  <dimension ref="A1:D70"/>
  <sheetViews>
    <sheetView workbookViewId="0">
      <selection activeCell="C4" sqref="C4:D11"/>
    </sheetView>
  </sheetViews>
  <sheetFormatPr defaultRowHeight="16.5"/>
  <cols>
    <col min="1" max="3" width="9" style="2"/>
    <col min="4" max="4" width="12.875" style="2" customWidth="1"/>
    <col min="5" max="16384" width="9" style="2"/>
  </cols>
  <sheetData>
    <row r="1" spans="1:4">
      <c r="A1" s="46" t="s">
        <v>191</v>
      </c>
      <c r="B1" s="47"/>
      <c r="C1" s="47"/>
      <c r="D1" s="48"/>
    </row>
    <row r="2" spans="1:4">
      <c r="A2" s="45" t="s">
        <v>192</v>
      </c>
      <c r="B2" s="45"/>
      <c r="C2" s="45" t="s">
        <v>193</v>
      </c>
      <c r="D2" s="45"/>
    </row>
    <row r="3" spans="1:4">
      <c r="A3" s="3" t="s">
        <v>35</v>
      </c>
      <c r="B3" s="3" t="s">
        <v>39</v>
      </c>
      <c r="C3" s="3" t="s">
        <v>35</v>
      </c>
      <c r="D3" s="3" t="s">
        <v>39</v>
      </c>
    </row>
    <row r="4" spans="1:4">
      <c r="A4" s="4" t="s">
        <v>195</v>
      </c>
      <c r="B4" s="5">
        <f>1+1</f>
        <v>2</v>
      </c>
      <c r="C4" s="3" t="s">
        <v>194</v>
      </c>
      <c r="D4" s="4">
        <v>1</v>
      </c>
    </row>
    <row r="5" spans="1:4">
      <c r="A5" s="4" t="s">
        <v>197</v>
      </c>
      <c r="B5" s="4">
        <f>1+1</f>
        <v>2</v>
      </c>
      <c r="C5" s="3" t="s">
        <v>195</v>
      </c>
      <c r="D5" s="4">
        <f>1+1+1+1+1+1-1</f>
        <v>5</v>
      </c>
    </row>
    <row r="6" spans="1:4">
      <c r="A6" s="4" t="s">
        <v>200</v>
      </c>
      <c r="B6" s="4">
        <f>2+3-3</f>
        <v>2</v>
      </c>
      <c r="C6" s="3" t="s">
        <v>196</v>
      </c>
      <c r="D6" s="5">
        <f>5-2</f>
        <v>3</v>
      </c>
    </row>
    <row r="7" spans="1:4">
      <c r="A7" s="4" t="s">
        <v>202</v>
      </c>
      <c r="B7" s="4">
        <f>3+1-2</f>
        <v>2</v>
      </c>
      <c r="C7" s="3" t="s">
        <v>198</v>
      </c>
      <c r="D7" s="4">
        <f>1+1+1+1+1+1+1+1+1-1</f>
        <v>8</v>
      </c>
    </row>
    <row r="8" spans="1:4">
      <c r="A8" s="4" t="s">
        <v>204</v>
      </c>
      <c r="B8" s="4">
        <f>3+4-3</f>
        <v>4</v>
      </c>
      <c r="C8" s="3" t="s">
        <v>199</v>
      </c>
      <c r="D8" s="4">
        <f>1+1+1+1+1+1+3-1</f>
        <v>8</v>
      </c>
    </row>
    <row r="9" spans="1:4">
      <c r="A9" s="4" t="s">
        <v>206</v>
      </c>
      <c r="B9" s="5">
        <v>1</v>
      </c>
      <c r="C9" s="3" t="s">
        <v>201</v>
      </c>
      <c r="D9" s="4">
        <f>1+1+1+1</f>
        <v>4</v>
      </c>
    </row>
    <row r="10" spans="1:4">
      <c r="A10" s="4" t="s">
        <v>188</v>
      </c>
      <c r="B10" s="4">
        <f>3+6-2</f>
        <v>7</v>
      </c>
      <c r="C10" s="3" t="s">
        <v>203</v>
      </c>
      <c r="D10" s="4">
        <f>1+1+1+7-2</f>
        <v>8</v>
      </c>
    </row>
    <row r="11" spans="1:4">
      <c r="A11" s="4" t="s">
        <v>208</v>
      </c>
      <c r="B11" s="5">
        <v>1</v>
      </c>
      <c r="C11" s="3" t="s">
        <v>205</v>
      </c>
      <c r="D11" s="5">
        <f>1+4-3</f>
        <v>2</v>
      </c>
    </row>
    <row r="12" spans="1:4">
      <c r="A12" s="4" t="s">
        <v>210</v>
      </c>
      <c r="B12" s="5">
        <f>3-1</f>
        <v>2</v>
      </c>
      <c r="C12" s="3" t="s">
        <v>207</v>
      </c>
      <c r="D12" s="5">
        <f>1+1+1+1-2</f>
        <v>2</v>
      </c>
    </row>
    <row r="13" spans="1:4">
      <c r="A13" s="4" t="s">
        <v>212</v>
      </c>
      <c r="B13" s="5">
        <v>2</v>
      </c>
      <c r="C13" s="3" t="s">
        <v>209</v>
      </c>
      <c r="D13" s="5">
        <f>1+1-1</f>
        <v>1</v>
      </c>
    </row>
    <row r="14" spans="1:4">
      <c r="A14" s="4" t="s">
        <v>213</v>
      </c>
      <c r="B14" s="5">
        <f>3</f>
        <v>3</v>
      </c>
      <c r="C14" s="3" t="s">
        <v>211</v>
      </c>
      <c r="D14" s="5">
        <v>1</v>
      </c>
    </row>
    <row r="15" spans="1:4">
      <c r="A15" s="4" t="s">
        <v>215</v>
      </c>
      <c r="B15" s="4">
        <f>2+5-4</f>
        <v>3</v>
      </c>
      <c r="C15" s="3" t="s">
        <v>214</v>
      </c>
      <c r="D15" s="5">
        <f>1+1+1-1</f>
        <v>2</v>
      </c>
    </row>
    <row r="16" spans="1:4">
      <c r="A16" s="4" t="s">
        <v>218</v>
      </c>
      <c r="B16" s="5">
        <f>1+2</f>
        <v>3</v>
      </c>
      <c r="C16" s="3" t="s">
        <v>216</v>
      </c>
      <c r="D16" s="5">
        <f>1+1+1+1-2</f>
        <v>2</v>
      </c>
    </row>
    <row r="17" spans="1:4">
      <c r="A17" s="4" t="s">
        <v>220</v>
      </c>
      <c r="B17" s="5">
        <v>1</v>
      </c>
      <c r="C17" s="3" t="s">
        <v>217</v>
      </c>
      <c r="D17" s="5">
        <v>1</v>
      </c>
    </row>
    <row r="18" spans="1:4">
      <c r="A18" s="4" t="s">
        <v>222</v>
      </c>
      <c r="B18" s="5">
        <v>1</v>
      </c>
      <c r="C18" s="3" t="s">
        <v>219</v>
      </c>
      <c r="D18" s="5">
        <f>1+1+1+1+1+2+1-3</f>
        <v>5</v>
      </c>
    </row>
    <row r="19" spans="1:4">
      <c r="A19" s="4" t="s">
        <v>224</v>
      </c>
      <c r="B19" s="5">
        <f>1+1</f>
        <v>2</v>
      </c>
      <c r="C19" s="3" t="s">
        <v>221</v>
      </c>
      <c r="D19" s="5">
        <v>1</v>
      </c>
    </row>
    <row r="20" spans="1:4">
      <c r="A20" s="4" t="s">
        <v>226</v>
      </c>
      <c r="B20" s="5">
        <f>1+3</f>
        <v>4</v>
      </c>
      <c r="C20" s="3" t="s">
        <v>223</v>
      </c>
      <c r="D20" s="5">
        <f>1+1+1-1</f>
        <v>2</v>
      </c>
    </row>
    <row r="21" spans="1:4">
      <c r="A21" s="4" t="s">
        <v>201</v>
      </c>
      <c r="B21" s="5">
        <f>1+1-1</f>
        <v>1</v>
      </c>
      <c r="C21" s="3" t="s">
        <v>225</v>
      </c>
      <c r="D21" s="5">
        <v>1</v>
      </c>
    </row>
    <row r="22" spans="1:4">
      <c r="A22" s="4" t="s">
        <v>229</v>
      </c>
      <c r="B22" s="5">
        <f>1+5-1-1</f>
        <v>4</v>
      </c>
      <c r="C22" s="3" t="s">
        <v>228</v>
      </c>
      <c r="D22" s="5">
        <f>1+1-1</f>
        <v>1</v>
      </c>
    </row>
    <row r="23" spans="1:4">
      <c r="A23" s="4" t="s">
        <v>230</v>
      </c>
      <c r="B23" s="5">
        <v>1</v>
      </c>
      <c r="C23" s="5"/>
      <c r="D23" s="5"/>
    </row>
    <row r="24" spans="1:4">
      <c r="A24" s="5" t="s">
        <v>231</v>
      </c>
      <c r="B24" s="5">
        <f>1+1-1</f>
        <v>1</v>
      </c>
      <c r="C24" s="5"/>
      <c r="D24" s="5"/>
    </row>
    <row r="25" spans="1:4">
      <c r="A25" s="4" t="s">
        <v>232</v>
      </c>
      <c r="B25" s="5">
        <f>2+2</f>
        <v>4</v>
      </c>
      <c r="C25" s="5"/>
      <c r="D25" s="5"/>
    </row>
    <row r="26" spans="1:4">
      <c r="A26" s="4" t="s">
        <v>203</v>
      </c>
      <c r="B26" s="5">
        <f>3+2-3</f>
        <v>2</v>
      </c>
      <c r="C26" s="5"/>
      <c r="D26" s="5"/>
    </row>
    <row r="27" spans="1:4">
      <c r="A27" s="4" t="s">
        <v>233</v>
      </c>
      <c r="B27" s="5">
        <v>1</v>
      </c>
      <c r="C27" s="5"/>
      <c r="D27" s="5"/>
    </row>
    <row r="28" spans="1:4">
      <c r="A28" s="4" t="s">
        <v>234</v>
      </c>
      <c r="B28" s="5">
        <v>1</v>
      </c>
      <c r="C28" s="5"/>
      <c r="D28" s="5"/>
    </row>
    <row r="29" spans="1:4">
      <c r="A29" s="4" t="s">
        <v>235</v>
      </c>
      <c r="B29" s="5">
        <v>2</v>
      </c>
      <c r="C29" s="5"/>
      <c r="D29" s="5"/>
    </row>
    <row r="30" spans="1:4">
      <c r="A30" s="4" t="s">
        <v>236</v>
      </c>
      <c r="B30" s="5">
        <f>1+1+1-2</f>
        <v>1</v>
      </c>
      <c r="C30" s="5"/>
      <c r="D30" s="5"/>
    </row>
    <row r="31" spans="1:4">
      <c r="A31" s="4" t="s">
        <v>237</v>
      </c>
      <c r="B31" s="5">
        <v>1</v>
      </c>
      <c r="C31" s="5"/>
      <c r="D31" s="5"/>
    </row>
    <row r="32" spans="1:4">
      <c r="A32" s="5" t="s">
        <v>238</v>
      </c>
      <c r="B32" s="5">
        <f>2+2-2</f>
        <v>2</v>
      </c>
      <c r="C32" s="5"/>
      <c r="D32" s="5"/>
    </row>
    <row r="33" spans="1:4">
      <c r="A33" s="4" t="s">
        <v>239</v>
      </c>
      <c r="B33" s="5">
        <f>6-1</f>
        <v>5</v>
      </c>
      <c r="C33" s="5"/>
      <c r="D33" s="5"/>
    </row>
    <row r="34" spans="1:4">
      <c r="A34" s="4" t="s">
        <v>240</v>
      </c>
      <c r="B34" s="5">
        <v>1</v>
      </c>
      <c r="C34" s="5"/>
      <c r="D34" s="5"/>
    </row>
    <row r="35" spans="1:4">
      <c r="A35" s="5" t="s">
        <v>205</v>
      </c>
      <c r="B35" s="5">
        <f>2+3-2</f>
        <v>3</v>
      </c>
      <c r="C35" s="5"/>
      <c r="D35" s="5"/>
    </row>
    <row r="36" spans="1:4">
      <c r="A36" s="4" t="s">
        <v>241</v>
      </c>
      <c r="B36" s="5">
        <f>3+1</f>
        <v>4</v>
      </c>
      <c r="C36" s="5"/>
      <c r="D36" s="5"/>
    </row>
    <row r="37" spans="1:4">
      <c r="A37" s="4" t="s">
        <v>242</v>
      </c>
      <c r="B37" s="5">
        <v>2</v>
      </c>
      <c r="C37" s="5"/>
      <c r="D37" s="5"/>
    </row>
    <row r="38" spans="1:4">
      <c r="A38" s="4" t="s">
        <v>243</v>
      </c>
      <c r="B38" s="5">
        <v>1</v>
      </c>
      <c r="C38" s="5"/>
      <c r="D38" s="5"/>
    </row>
    <row r="39" spans="1:4">
      <c r="A39" s="5" t="s">
        <v>244</v>
      </c>
      <c r="B39" s="5">
        <f>2+4-3</f>
        <v>3</v>
      </c>
      <c r="C39" s="5"/>
      <c r="D39" s="5"/>
    </row>
    <row r="40" spans="1:4">
      <c r="A40" s="5" t="s">
        <v>245</v>
      </c>
      <c r="B40" s="5">
        <f>1+4-1</f>
        <v>4</v>
      </c>
      <c r="C40" s="5"/>
      <c r="D40" s="5"/>
    </row>
    <row r="41" spans="1:4">
      <c r="A41" s="5" t="s">
        <v>246</v>
      </c>
      <c r="B41" s="5">
        <f>3+3-2</f>
        <v>4</v>
      </c>
      <c r="C41" s="5"/>
      <c r="D41" s="5"/>
    </row>
    <row r="42" spans="1:4">
      <c r="A42" s="4" t="s">
        <v>247</v>
      </c>
      <c r="B42" s="5">
        <f>1</f>
        <v>1</v>
      </c>
      <c r="C42" s="5"/>
      <c r="D42" s="5"/>
    </row>
    <row r="43" spans="1:4">
      <c r="A43" s="5" t="s">
        <v>207</v>
      </c>
      <c r="B43" s="5">
        <f>1+1+5-3</f>
        <v>4</v>
      </c>
      <c r="C43" s="5"/>
      <c r="D43" s="5"/>
    </row>
    <row r="44" spans="1:4">
      <c r="A44" s="4" t="s">
        <v>248</v>
      </c>
      <c r="B44" s="5">
        <f>3-1</f>
        <v>2</v>
      </c>
      <c r="C44" s="5"/>
      <c r="D44" s="5"/>
    </row>
    <row r="45" spans="1:4">
      <c r="A45" s="4" t="s">
        <v>249</v>
      </c>
      <c r="B45" s="5">
        <f>2+1+1</f>
        <v>4</v>
      </c>
      <c r="C45" s="5"/>
      <c r="D45" s="5"/>
    </row>
    <row r="46" spans="1:4">
      <c r="A46" s="5" t="s">
        <v>250</v>
      </c>
      <c r="B46" s="5">
        <f>3+6-1</f>
        <v>8</v>
      </c>
      <c r="C46" s="5"/>
      <c r="D46" s="5"/>
    </row>
    <row r="47" spans="1:4">
      <c r="A47" s="4" t="s">
        <v>214</v>
      </c>
      <c r="B47" s="5">
        <v>1</v>
      </c>
      <c r="C47" s="5"/>
      <c r="D47" s="5"/>
    </row>
    <row r="48" spans="1:4">
      <c r="A48" s="5" t="s">
        <v>251</v>
      </c>
      <c r="B48" s="5">
        <f>2+6+1-3</f>
        <v>6</v>
      </c>
      <c r="C48" s="5"/>
      <c r="D48" s="5"/>
    </row>
    <row r="49" spans="1:4">
      <c r="A49" s="4" t="s">
        <v>252</v>
      </c>
      <c r="B49" s="5">
        <v>1</v>
      </c>
      <c r="C49" s="5"/>
      <c r="D49" s="5"/>
    </row>
    <row r="50" spans="1:4">
      <c r="A50" s="4" t="s">
        <v>216</v>
      </c>
      <c r="B50" s="5">
        <f>5+1-1</f>
        <v>5</v>
      </c>
      <c r="C50" s="5"/>
      <c r="D50" s="5"/>
    </row>
    <row r="51" spans="1:4">
      <c r="A51" s="4" t="s">
        <v>253</v>
      </c>
      <c r="B51" s="5">
        <f>3+1</f>
        <v>4</v>
      </c>
      <c r="C51" s="5"/>
      <c r="D51" s="5"/>
    </row>
    <row r="52" spans="1:4">
      <c r="A52" s="4" t="s">
        <v>254</v>
      </c>
      <c r="B52" s="5">
        <f>2+1-2</f>
        <v>1</v>
      </c>
      <c r="C52" s="5"/>
      <c r="D52" s="5"/>
    </row>
    <row r="53" spans="1:4">
      <c r="A53" s="4" t="s">
        <v>255</v>
      </c>
      <c r="B53" s="5">
        <v>1</v>
      </c>
      <c r="C53" s="5"/>
      <c r="D53" s="5"/>
    </row>
    <row r="54" spans="1:4">
      <c r="A54" s="4" t="s">
        <v>217</v>
      </c>
      <c r="B54" s="5">
        <f>3+2</f>
        <v>5</v>
      </c>
      <c r="C54" s="5"/>
      <c r="D54" s="5"/>
    </row>
    <row r="55" spans="1:4">
      <c r="A55" s="4" t="s">
        <v>256</v>
      </c>
      <c r="B55" s="5">
        <v>1</v>
      </c>
      <c r="C55" s="5"/>
      <c r="D55" s="5"/>
    </row>
    <row r="56" spans="1:4">
      <c r="A56" s="4" t="s">
        <v>257</v>
      </c>
      <c r="B56" s="5">
        <v>1</v>
      </c>
      <c r="C56" s="5"/>
      <c r="D56" s="5"/>
    </row>
    <row r="57" spans="1:4">
      <c r="A57" s="5" t="s">
        <v>258</v>
      </c>
      <c r="B57" s="5">
        <f>1+2-1</f>
        <v>2</v>
      </c>
      <c r="C57" s="5"/>
      <c r="D57" s="5"/>
    </row>
    <row r="58" spans="1:4">
      <c r="A58" s="4" t="s">
        <v>259</v>
      </c>
      <c r="B58" s="5">
        <v>3</v>
      </c>
      <c r="C58" s="5"/>
      <c r="D58" s="5"/>
    </row>
    <row r="59" spans="1:4">
      <c r="A59" s="5" t="s">
        <v>260</v>
      </c>
      <c r="B59" s="5">
        <f>1+4-1</f>
        <v>4</v>
      </c>
      <c r="C59" s="5"/>
      <c r="D59" s="5"/>
    </row>
    <row r="60" spans="1:4">
      <c r="A60" s="5" t="s">
        <v>221</v>
      </c>
      <c r="B60" s="5">
        <f>1+1-1</f>
        <v>1</v>
      </c>
      <c r="C60" s="5"/>
      <c r="D60" s="5"/>
    </row>
    <row r="61" spans="1:4">
      <c r="A61" s="4" t="s">
        <v>223</v>
      </c>
      <c r="B61" s="5">
        <f>3+1-1</f>
        <v>3</v>
      </c>
      <c r="C61" s="5"/>
      <c r="D61" s="5"/>
    </row>
    <row r="62" spans="1:4">
      <c r="A62" s="4" t="s">
        <v>261</v>
      </c>
      <c r="B62" s="5">
        <v>1</v>
      </c>
      <c r="C62" s="5"/>
      <c r="D62" s="5"/>
    </row>
    <row r="63" spans="1:4">
      <c r="A63" s="4" t="s">
        <v>262</v>
      </c>
      <c r="B63" s="5">
        <v>3</v>
      </c>
      <c r="C63" s="5"/>
      <c r="D63" s="5"/>
    </row>
    <row r="64" spans="1:4">
      <c r="A64" s="4" t="s">
        <v>225</v>
      </c>
      <c r="B64" s="5">
        <v>1</v>
      </c>
      <c r="C64" s="5"/>
      <c r="D64" s="5"/>
    </row>
    <row r="65" spans="1:4">
      <c r="A65" s="4" t="s">
        <v>263</v>
      </c>
      <c r="B65" s="5">
        <v>1</v>
      </c>
      <c r="C65" s="5"/>
      <c r="D65" s="5"/>
    </row>
    <row r="66" spans="1:4">
      <c r="A66" s="4" t="s">
        <v>264</v>
      </c>
      <c r="B66" s="5">
        <f>1+1+1-1-1</f>
        <v>1</v>
      </c>
      <c r="C66" s="5"/>
      <c r="D66" s="5"/>
    </row>
    <row r="67" spans="1:4">
      <c r="A67" s="4" t="s">
        <v>227</v>
      </c>
      <c r="B67" s="5">
        <f>1+1</f>
        <v>2</v>
      </c>
      <c r="C67" s="5"/>
      <c r="D67" s="5"/>
    </row>
    <row r="68" spans="1:4">
      <c r="A68" s="5" t="s">
        <v>265</v>
      </c>
      <c r="B68" s="5">
        <f>2-1</f>
        <v>1</v>
      </c>
      <c r="C68" s="5"/>
      <c r="D68" s="5"/>
    </row>
    <row r="69" spans="1:4">
      <c r="A69" s="4" t="s">
        <v>266</v>
      </c>
      <c r="B69" s="5">
        <f>1+1-1</f>
        <v>1</v>
      </c>
      <c r="C69" s="5"/>
      <c r="D69" s="5"/>
    </row>
    <row r="70" spans="1:4">
      <c r="A70" s="4" t="s">
        <v>267</v>
      </c>
      <c r="B70" s="5">
        <v>1</v>
      </c>
      <c r="C70" s="5"/>
      <c r="D70" s="5"/>
    </row>
  </sheetData>
  <mergeCells count="3">
    <mergeCell ref="A2:B2"/>
    <mergeCell ref="C2:D2"/>
    <mergeCell ref="A1:D1"/>
  </mergeCells>
  <phoneticPr fontId="1" type="noConversion"/>
  <conditionalFormatting sqref="B4:D7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{EDB732E5-EF22-4FE2-B828-AE64EBAD1F74}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B732E5-EF22-4FE2-B828-AE64EBAD1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B4:D70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2BFC-F569-4BC4-B149-9B8BA3D7D7EB}">
  <dimension ref="A1:C21"/>
  <sheetViews>
    <sheetView workbookViewId="0">
      <selection activeCell="F20" sqref="F20"/>
    </sheetView>
  </sheetViews>
  <sheetFormatPr defaultRowHeight="14.25"/>
  <cols>
    <col min="1" max="1" width="18.625" customWidth="1"/>
    <col min="2" max="2" width="20.5" customWidth="1"/>
  </cols>
  <sheetData>
    <row r="1" spans="1:3">
      <c r="A1" s="22" t="s">
        <v>40</v>
      </c>
      <c r="B1" s="22" t="s">
        <v>269</v>
      </c>
      <c r="C1" s="22" t="s">
        <v>270</v>
      </c>
    </row>
    <row r="2" spans="1:3">
      <c r="A2" s="19" t="s">
        <v>272</v>
      </c>
      <c r="B2" s="19" t="s">
        <v>273</v>
      </c>
      <c r="C2" s="19">
        <v>1</v>
      </c>
    </row>
    <row r="3" spans="1:3">
      <c r="A3" s="19"/>
      <c r="B3" s="19" t="s">
        <v>274</v>
      </c>
      <c r="C3" s="19">
        <v>3</v>
      </c>
    </row>
    <row r="4" spans="1:3">
      <c r="A4" s="19" t="s">
        <v>271</v>
      </c>
      <c r="B4" s="19" t="s">
        <v>275</v>
      </c>
      <c r="C4" s="19">
        <v>2</v>
      </c>
    </row>
    <row r="5" spans="1:3">
      <c r="A5" s="19" t="s">
        <v>276</v>
      </c>
      <c r="B5" s="19" t="s">
        <v>277</v>
      </c>
      <c r="C5" s="19">
        <v>6</v>
      </c>
    </row>
    <row r="6" spans="1:3">
      <c r="A6" s="19" t="s">
        <v>278</v>
      </c>
      <c r="B6" s="19" t="s">
        <v>279</v>
      </c>
      <c r="C6" s="19">
        <v>2</v>
      </c>
    </row>
    <row r="7" spans="1:3">
      <c r="A7" s="19" t="s">
        <v>278</v>
      </c>
      <c r="B7" s="19" t="s">
        <v>280</v>
      </c>
      <c r="C7" s="19">
        <v>2</v>
      </c>
    </row>
    <row r="8" spans="1:3">
      <c r="A8" s="19" t="s">
        <v>278</v>
      </c>
      <c r="B8" s="19" t="s">
        <v>281</v>
      </c>
      <c r="C8" s="19">
        <v>2</v>
      </c>
    </row>
    <row r="9" spans="1:3">
      <c r="A9" s="19" t="s">
        <v>278</v>
      </c>
      <c r="B9" s="19" t="s">
        <v>282</v>
      </c>
      <c r="C9" s="19">
        <f>19-7</f>
        <v>12</v>
      </c>
    </row>
    <row r="10" spans="1:3">
      <c r="A10" s="19" t="s">
        <v>283</v>
      </c>
      <c r="B10" s="19" t="s">
        <v>284</v>
      </c>
      <c r="C10" s="19">
        <v>9</v>
      </c>
    </row>
    <row r="11" spans="1:3">
      <c r="A11" s="19" t="s">
        <v>285</v>
      </c>
      <c r="B11" s="19" t="s">
        <v>286</v>
      </c>
      <c r="C11" s="19">
        <v>3</v>
      </c>
    </row>
    <row r="12" spans="1:3">
      <c r="A12" s="19" t="s">
        <v>271</v>
      </c>
      <c r="B12" s="19" t="s">
        <v>287</v>
      </c>
      <c r="C12" s="19">
        <v>1</v>
      </c>
    </row>
    <row r="13" spans="1:3">
      <c r="A13" s="27" t="s">
        <v>288</v>
      </c>
      <c r="B13" s="19" t="s">
        <v>289</v>
      </c>
      <c r="C13" s="19">
        <v>1</v>
      </c>
    </row>
    <row r="14" spans="1:3">
      <c r="A14" s="27" t="s">
        <v>290</v>
      </c>
      <c r="B14" s="19"/>
      <c r="C14" s="19">
        <v>24</v>
      </c>
    </row>
    <row r="15" spans="1:3">
      <c r="A15" s="27" t="s">
        <v>300</v>
      </c>
      <c r="B15" s="19"/>
      <c r="C15" s="19">
        <v>19</v>
      </c>
    </row>
    <row r="16" spans="1:3">
      <c r="A16" s="27" t="s">
        <v>301</v>
      </c>
      <c r="B16" s="19" t="s">
        <v>302</v>
      </c>
      <c r="C16" s="19">
        <v>43</v>
      </c>
    </row>
    <row r="17" spans="1:3">
      <c r="A17" s="27" t="s">
        <v>301</v>
      </c>
      <c r="B17" s="19" t="s">
        <v>303</v>
      </c>
      <c r="C17" s="19">
        <v>1</v>
      </c>
    </row>
    <row r="18" spans="1:3">
      <c r="A18" s="27" t="s">
        <v>307</v>
      </c>
      <c r="B18" s="19" t="s">
        <v>308</v>
      </c>
      <c r="C18" s="19">
        <v>1</v>
      </c>
    </row>
    <row r="19" spans="1:3">
      <c r="A19" s="27" t="s">
        <v>312</v>
      </c>
      <c r="B19" s="19"/>
      <c r="C19" s="19">
        <v>2</v>
      </c>
    </row>
    <row r="20" spans="1:3">
      <c r="A20" s="27" t="s">
        <v>316</v>
      </c>
      <c r="B20" s="19" t="s">
        <v>315</v>
      </c>
      <c r="C20" s="19">
        <v>1</v>
      </c>
    </row>
    <row r="21" spans="1:3">
      <c r="A21" s="27" t="s">
        <v>307</v>
      </c>
      <c r="B21" s="19" t="s">
        <v>317</v>
      </c>
      <c r="C21" s="19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0D56-A8C5-4CA0-8280-BE31BFA559A8}">
  <dimension ref="A1:C11"/>
  <sheetViews>
    <sheetView workbookViewId="0">
      <selection activeCell="F11" sqref="F11"/>
    </sheetView>
  </sheetViews>
  <sheetFormatPr defaultRowHeight="14.25"/>
  <cols>
    <col min="1" max="2" width="21.25" customWidth="1"/>
  </cols>
  <sheetData>
    <row r="1" spans="1:3">
      <c r="A1" s="28" t="s">
        <v>40</v>
      </c>
      <c r="B1" s="28" t="s">
        <v>269</v>
      </c>
      <c r="C1" s="28" t="s">
        <v>270</v>
      </c>
    </row>
    <row r="2" spans="1:3">
      <c r="A2" s="19" t="s">
        <v>291</v>
      </c>
      <c r="B2" s="19"/>
      <c r="C2" s="19">
        <v>1</v>
      </c>
    </row>
    <row r="3" spans="1:3" ht="15">
      <c r="A3" s="19" t="s">
        <v>292</v>
      </c>
      <c r="B3" s="19" t="s">
        <v>293</v>
      </c>
      <c r="C3" s="19">
        <v>1</v>
      </c>
    </row>
    <row r="4" spans="1:3">
      <c r="A4" s="19" t="s">
        <v>294</v>
      </c>
      <c r="B4" s="19" t="s">
        <v>295</v>
      </c>
      <c r="C4" s="19">
        <v>12</v>
      </c>
    </row>
    <row r="5" spans="1:3">
      <c r="A5" s="19" t="s">
        <v>294</v>
      </c>
      <c r="B5" s="19" t="s">
        <v>296</v>
      </c>
      <c r="C5" s="19">
        <v>14</v>
      </c>
    </row>
    <row r="6" spans="1:3">
      <c r="A6" s="19" t="s">
        <v>297</v>
      </c>
      <c r="B6" s="19"/>
      <c r="C6" s="19">
        <v>1</v>
      </c>
    </row>
    <row r="7" spans="1:3">
      <c r="A7" s="19" t="s">
        <v>298</v>
      </c>
      <c r="B7" s="19"/>
      <c r="C7" s="19">
        <v>7</v>
      </c>
    </row>
    <row r="8" spans="1:3">
      <c r="A8" s="19" t="s">
        <v>299</v>
      </c>
      <c r="B8" s="19"/>
      <c r="C8" s="19">
        <v>1</v>
      </c>
    </row>
    <row r="9" spans="1:3">
      <c r="A9" s="19" t="s">
        <v>309</v>
      </c>
      <c r="B9" s="19"/>
      <c r="C9" s="19">
        <v>1</v>
      </c>
    </row>
    <row r="10" spans="1:3">
      <c r="A10" s="19" t="s">
        <v>310</v>
      </c>
      <c r="B10" s="19"/>
      <c r="C10" s="19">
        <v>2</v>
      </c>
    </row>
    <row r="11" spans="1:3">
      <c r="A11" s="19" t="s">
        <v>311</v>
      </c>
      <c r="B11" s="19"/>
      <c r="C11" s="19">
        <v>2</v>
      </c>
    </row>
  </sheetData>
  <phoneticPr fontId="1" type="noConversion"/>
  <conditionalFormatting sqref="C2: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{0F949278-1540-4709-8F33-E83FDAC0A15F}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49278-1540-4709-8F33-E83FDAC0A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ED6F-2A46-4C8C-95D5-43A6DB329761}">
  <dimension ref="A1:H28"/>
  <sheetViews>
    <sheetView workbookViewId="0">
      <selection activeCell="I25" sqref="I25"/>
    </sheetView>
  </sheetViews>
  <sheetFormatPr defaultRowHeight="14.25"/>
  <cols>
    <col min="1" max="1" width="21.75" customWidth="1"/>
    <col min="5" max="5" width="9" style="17"/>
    <col min="6" max="7" width="9" style="16"/>
  </cols>
  <sheetData>
    <row r="1" spans="1:7">
      <c r="A1" s="19"/>
      <c r="B1" s="19"/>
      <c r="C1" s="19"/>
      <c r="D1" s="19"/>
      <c r="E1" s="49" t="s">
        <v>363</v>
      </c>
      <c r="F1" s="49"/>
      <c r="G1" s="49"/>
    </row>
    <row r="2" spans="1:7">
      <c r="A2" s="22" t="s">
        <v>40</v>
      </c>
      <c r="B2" s="22" t="s">
        <v>270</v>
      </c>
      <c r="C2" s="22" t="s">
        <v>318</v>
      </c>
      <c r="D2" s="19"/>
      <c r="E2" s="22" t="s">
        <v>40</v>
      </c>
      <c r="F2" s="22" t="s">
        <v>270</v>
      </c>
      <c r="G2" s="22" t="s">
        <v>318</v>
      </c>
    </row>
    <row r="3" spans="1:7">
      <c r="A3" s="23" t="s">
        <v>320</v>
      </c>
      <c r="B3" s="22">
        <v>11</v>
      </c>
      <c r="C3" s="22" t="s">
        <v>319</v>
      </c>
      <c r="D3" s="19"/>
      <c r="E3" s="23" t="s">
        <v>365</v>
      </c>
      <c r="F3" s="22">
        <v>1</v>
      </c>
      <c r="G3" s="22" t="s">
        <v>322</v>
      </c>
    </row>
    <row r="4" spans="1:7">
      <c r="A4" s="23" t="s">
        <v>321</v>
      </c>
      <c r="B4" s="22">
        <v>1</v>
      </c>
      <c r="C4" s="22" t="s">
        <v>322</v>
      </c>
      <c r="D4" s="19"/>
      <c r="E4" s="23" t="s">
        <v>364</v>
      </c>
      <c r="F4" s="22">
        <v>2</v>
      </c>
      <c r="G4" s="22" t="s">
        <v>322</v>
      </c>
    </row>
    <row r="5" spans="1:7">
      <c r="A5" s="23" t="s">
        <v>323</v>
      </c>
      <c r="B5" s="22">
        <v>1</v>
      </c>
      <c r="C5" s="22" t="s">
        <v>319</v>
      </c>
      <c r="D5" s="19"/>
      <c r="E5" s="23" t="s">
        <v>369</v>
      </c>
      <c r="F5" s="22">
        <v>3</v>
      </c>
      <c r="G5" s="22" t="s">
        <v>322</v>
      </c>
    </row>
    <row r="6" spans="1:7">
      <c r="A6" s="23" t="s">
        <v>324</v>
      </c>
      <c r="B6" s="22">
        <v>1</v>
      </c>
      <c r="C6" s="22" t="s">
        <v>325</v>
      </c>
      <c r="D6" s="19"/>
      <c r="E6" s="23" t="s">
        <v>370</v>
      </c>
      <c r="F6" s="22">
        <v>1</v>
      </c>
      <c r="G6" s="22" t="s">
        <v>322</v>
      </c>
    </row>
    <row r="7" spans="1:7">
      <c r="A7" s="23" t="s">
        <v>326</v>
      </c>
      <c r="B7" s="22">
        <v>1</v>
      </c>
      <c r="C7" s="22" t="s">
        <v>319</v>
      </c>
      <c r="D7" s="19"/>
      <c r="E7" s="23" t="s">
        <v>371</v>
      </c>
      <c r="F7" s="22">
        <f>1+1</f>
        <v>2</v>
      </c>
      <c r="G7" s="22" t="s">
        <v>322</v>
      </c>
    </row>
    <row r="8" spans="1:7">
      <c r="A8" s="23" t="s">
        <v>327</v>
      </c>
      <c r="B8" s="22">
        <v>1</v>
      </c>
      <c r="C8" s="22" t="s">
        <v>319</v>
      </c>
      <c r="D8" s="19"/>
      <c r="E8" s="23" t="s">
        <v>367</v>
      </c>
      <c r="F8" s="22">
        <v>1</v>
      </c>
      <c r="G8" s="22" t="s">
        <v>322</v>
      </c>
    </row>
    <row r="9" spans="1:7">
      <c r="A9" s="23" t="s">
        <v>328</v>
      </c>
      <c r="B9" s="22">
        <v>9</v>
      </c>
      <c r="C9" s="22" t="s">
        <v>319</v>
      </c>
      <c r="D9" s="19"/>
      <c r="E9" s="23" t="s">
        <v>368</v>
      </c>
      <c r="F9" s="22">
        <v>1</v>
      </c>
      <c r="G9" s="22" t="s">
        <v>322</v>
      </c>
    </row>
    <row r="10" spans="1:7">
      <c r="A10" s="23" t="s">
        <v>328</v>
      </c>
      <c r="B10" s="22">
        <v>2</v>
      </c>
      <c r="C10" s="22" t="s">
        <v>322</v>
      </c>
      <c r="D10" s="19"/>
      <c r="E10" s="23" t="s">
        <v>377</v>
      </c>
      <c r="F10" s="22">
        <v>1</v>
      </c>
      <c r="G10" s="22" t="s">
        <v>322</v>
      </c>
    </row>
    <row r="11" spans="1:7">
      <c r="A11" s="23" t="s">
        <v>329</v>
      </c>
      <c r="B11" s="22">
        <v>2</v>
      </c>
      <c r="C11" s="22" t="s">
        <v>322</v>
      </c>
      <c r="D11" s="19"/>
      <c r="E11" s="23" t="s">
        <v>377</v>
      </c>
      <c r="F11" s="22">
        <v>1</v>
      </c>
      <c r="G11" s="22" t="s">
        <v>322</v>
      </c>
    </row>
    <row r="12" spans="1:7">
      <c r="A12" s="23" t="s">
        <v>330</v>
      </c>
      <c r="B12" s="22">
        <v>8</v>
      </c>
      <c r="C12" s="22" t="s">
        <v>319</v>
      </c>
      <c r="D12" s="19"/>
      <c r="E12" s="23" t="s">
        <v>366</v>
      </c>
      <c r="F12" s="22">
        <v>2</v>
      </c>
      <c r="G12" s="22" t="s">
        <v>322</v>
      </c>
    </row>
    <row r="13" spans="1:7">
      <c r="A13" s="23" t="s">
        <v>331</v>
      </c>
      <c r="B13" s="22">
        <v>5</v>
      </c>
      <c r="C13" s="22" t="s">
        <v>319</v>
      </c>
      <c r="D13" s="19"/>
      <c r="E13" s="23" t="s">
        <v>378</v>
      </c>
      <c r="F13" s="22">
        <v>1</v>
      </c>
      <c r="G13" s="22" t="s">
        <v>322</v>
      </c>
    </row>
    <row r="14" spans="1:7">
      <c r="A14" s="23" t="s">
        <v>332</v>
      </c>
      <c r="B14" s="22">
        <v>5</v>
      </c>
      <c r="C14" s="22" t="s">
        <v>319</v>
      </c>
      <c r="D14" s="19"/>
      <c r="E14" s="23" t="s">
        <v>372</v>
      </c>
      <c r="F14" s="22">
        <f>1+1</f>
        <v>2</v>
      </c>
      <c r="G14" s="22" t="s">
        <v>322</v>
      </c>
    </row>
    <row r="15" spans="1:7">
      <c r="A15" s="23" t="s">
        <v>333</v>
      </c>
      <c r="B15" s="22">
        <f>4-1</f>
        <v>3</v>
      </c>
      <c r="C15" s="22" t="s">
        <v>322</v>
      </c>
      <c r="D15" s="19"/>
      <c r="E15" s="23" t="s">
        <v>373</v>
      </c>
      <c r="F15" s="22">
        <v>1</v>
      </c>
      <c r="G15" s="22" t="s">
        <v>322</v>
      </c>
    </row>
    <row r="16" spans="1:7">
      <c r="A16" s="23" t="s">
        <v>334</v>
      </c>
      <c r="B16" s="22">
        <v>1</v>
      </c>
      <c r="C16" s="22" t="s">
        <v>322</v>
      </c>
      <c r="D16" s="19"/>
      <c r="E16" s="23" t="s">
        <v>361</v>
      </c>
      <c r="F16" s="22">
        <v>1</v>
      </c>
      <c r="G16" s="22" t="s">
        <v>322</v>
      </c>
    </row>
    <row r="17" spans="1:8">
      <c r="A17" s="23" t="s">
        <v>335</v>
      </c>
      <c r="B17" s="22">
        <v>3</v>
      </c>
      <c r="C17" s="22" t="s">
        <v>322</v>
      </c>
      <c r="D17" s="19"/>
      <c r="E17" s="23" t="s">
        <v>361</v>
      </c>
      <c r="F17" s="22">
        <v>1</v>
      </c>
      <c r="G17" s="22" t="s">
        <v>322</v>
      </c>
    </row>
    <row r="18" spans="1:8">
      <c r="A18" s="23" t="s">
        <v>336</v>
      </c>
      <c r="B18" s="22">
        <v>1</v>
      </c>
      <c r="C18" s="22" t="s">
        <v>319</v>
      </c>
      <c r="D18" s="19"/>
      <c r="E18" s="23" t="s">
        <v>374</v>
      </c>
      <c r="F18" s="22">
        <v>1</v>
      </c>
      <c r="G18" s="22" t="s">
        <v>322</v>
      </c>
    </row>
    <row r="19" spans="1:8">
      <c r="A19" s="23" t="s">
        <v>337</v>
      </c>
      <c r="B19" s="22">
        <v>1</v>
      </c>
      <c r="C19" s="22" t="s">
        <v>322</v>
      </c>
      <c r="D19" s="19"/>
      <c r="E19" s="23" t="s">
        <v>375</v>
      </c>
      <c r="F19" s="22">
        <v>2</v>
      </c>
      <c r="G19" s="22" t="s">
        <v>322</v>
      </c>
    </row>
    <row r="20" spans="1:8">
      <c r="A20" s="19"/>
      <c r="B20" s="19"/>
      <c r="C20" s="19"/>
      <c r="D20" s="19"/>
      <c r="E20" s="23" t="s">
        <v>362</v>
      </c>
      <c r="F20" s="22">
        <v>1</v>
      </c>
      <c r="G20" s="22" t="s">
        <v>322</v>
      </c>
    </row>
    <row r="21" spans="1:8">
      <c r="A21" s="19"/>
      <c r="B21" s="19"/>
      <c r="C21" s="19"/>
      <c r="D21" s="19"/>
      <c r="E21" s="23" t="s">
        <v>376</v>
      </c>
      <c r="F21" s="22">
        <v>1</v>
      </c>
      <c r="G21" s="22" t="s">
        <v>322</v>
      </c>
    </row>
    <row r="23" spans="1:8">
      <c r="E23" s="16"/>
      <c r="F23"/>
      <c r="G23"/>
      <c r="H23" s="38"/>
    </row>
    <row r="25" spans="1:8">
      <c r="H25" s="38"/>
    </row>
    <row r="27" spans="1:8">
      <c r="H27" s="38"/>
    </row>
    <row r="28" spans="1:8">
      <c r="H28" s="38"/>
    </row>
  </sheetData>
  <autoFilter ref="E2:G21" xr:uid="{5EC9ED6F-2A46-4C8C-95D5-43A6DB329761}">
    <sortState xmlns:xlrd2="http://schemas.microsoft.com/office/spreadsheetml/2017/richdata2" ref="E3:G21">
      <sortCondition ref="E2:E21" customList="0-,25-,50-,75-,100-,125-"/>
    </sortState>
  </autoFilter>
  <sortState xmlns:xlrd2="http://schemas.microsoft.com/office/spreadsheetml/2017/richdata2" ref="E3:G21">
    <sortCondition ref="E2:E21"/>
  </sortState>
  <mergeCells count="1">
    <mergeCell ref="E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车刀</vt:lpstr>
      <vt:lpstr>铣刀</vt:lpstr>
      <vt:lpstr>铰刀</vt:lpstr>
      <vt:lpstr>丝锥</vt:lpstr>
      <vt:lpstr>钻头</vt:lpstr>
      <vt:lpstr>魏常玉报废</vt:lpstr>
      <vt:lpstr>电气元件</vt:lpstr>
      <vt:lpstr>车床零件</vt:lpstr>
      <vt:lpstr>量具</vt:lpstr>
      <vt:lpstr>车间个人量具</vt:lpstr>
      <vt:lpstr>仓库领用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2015-06-05T18:19:34Z</dcterms:created>
  <dcterms:modified xsi:type="dcterms:W3CDTF">2023-06-13T01:57:13Z</dcterms:modified>
</cp:coreProperties>
</file>