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SILVAHX6\Downloads\"/>
    </mc:Choice>
  </mc:AlternateContent>
  <xr:revisionPtr revIDLastSave="0" documentId="13_ncr:1_{B30245A4-7149-4E1F-B687-F7E6CF244DBD}" xr6:coauthVersionLast="45" xr6:coauthVersionMax="45" xr10:uidLastSave="{00000000-0000-0000-0000-000000000000}"/>
  <bookViews>
    <workbookView xWindow="-110" yWindow="-110" windowWidth="19420" windowHeight="10420"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Table15[State]</definedName>
    <definedName name="State" localSheetId="2">#REF!</definedName>
    <definedName name="State">#REF!</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P2" i="7" l="1" a="1"/>
  <c r="P2" i="7"/>
  <c r="L20" i="6"/>
  <c r="B20" i="8"/>
  <c r="B21" i="8"/>
  <c r="B22" i="8"/>
  <c r="B23" i="8"/>
  <c r="B24" i="8"/>
  <c r="B25" i="8"/>
  <c r="B26" i="8"/>
  <c r="B27" i="8"/>
  <c r="B28" i="8"/>
  <c r="B29" i="8"/>
  <c r="B30" i="8"/>
  <c r="B31" i="8"/>
  <c r="B32" i="8"/>
  <c r="B33" i="8"/>
  <c r="B34" i="8"/>
  <c r="B35" i="8"/>
  <c r="B36" i="8"/>
  <c r="B37" i="8"/>
  <c r="B38" i="8"/>
  <c r="B39" i="8"/>
  <c r="B40" i="8"/>
  <c r="B41" i="8"/>
  <c r="B42"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 r="L6" i="7" a="1"/>
  <c r="N6" i="7"/>
  <c r="N7" i="7" a="1"/>
  <c r="N7" i="7"/>
  <c r="O6" i="7"/>
  <c r="O7" i="7" a="1"/>
  <c r="O7" i="7"/>
  <c r="M6" i="7"/>
  <c r="M7" i="7" a="1"/>
  <c r="M7" i="7"/>
  <c r="L6" i="7"/>
  <c r="P6" i="7"/>
  <c r="P7" i="7" a="1"/>
  <c r="P7" i="7"/>
  <c r="G54" i="6"/>
  <c r="H54" i="6"/>
  <c r="G53" i="6"/>
  <c r="H53" i="6"/>
  <c r="G52" i="6"/>
  <c r="H52" i="6"/>
  <c r="G51" i="6"/>
  <c r="H51" i="6"/>
  <c r="G50" i="6"/>
  <c r="H50" i="6"/>
  <c r="G49" i="6"/>
  <c r="H49" i="6"/>
  <c r="G48" i="6"/>
  <c r="H48" i="6"/>
  <c r="G47" i="6"/>
  <c r="H47" i="6"/>
  <c r="G46" i="6"/>
  <c r="H46" i="6"/>
  <c r="G45" i="6"/>
  <c r="H45" i="6"/>
  <c r="G44" i="6"/>
  <c r="H44" i="6"/>
  <c r="G43" i="6"/>
  <c r="H43" i="6"/>
  <c r="G42" i="6"/>
  <c r="H42" i="6"/>
  <c r="G41" i="6"/>
  <c r="H41" i="6"/>
  <c r="G40" i="6"/>
  <c r="H40" i="6"/>
  <c r="G39" i="6"/>
  <c r="H39" i="6"/>
  <c r="G38" i="6"/>
  <c r="H38" i="6"/>
  <c r="G37" i="6"/>
  <c r="H37" i="6"/>
  <c r="G36" i="6"/>
  <c r="H36" i="6"/>
  <c r="G35" i="6"/>
  <c r="H35" i="6"/>
  <c r="G34" i="6"/>
  <c r="H34" i="6"/>
  <c r="G33" i="6"/>
  <c r="H33" i="6"/>
  <c r="G32" i="6"/>
  <c r="H32" i="6"/>
  <c r="G31" i="6"/>
  <c r="H31" i="6"/>
  <c r="G30" i="6"/>
  <c r="H30" i="6"/>
  <c r="G29" i="6"/>
  <c r="H29" i="6"/>
  <c r="G28" i="6"/>
  <c r="H28" i="6"/>
  <c r="G27" i="6"/>
  <c r="H27" i="6"/>
  <c r="G26" i="6"/>
  <c r="H26" i="6"/>
  <c r="G25" i="6"/>
  <c r="H25" i="6"/>
  <c r="G24" i="6"/>
  <c r="H24" i="6"/>
  <c r="G23" i="6"/>
  <c r="H23" i="6"/>
  <c r="G22" i="6"/>
  <c r="H22" i="6"/>
  <c r="G21" i="6"/>
  <c r="H21" i="6"/>
  <c r="G20" i="6"/>
  <c r="H20" i="6"/>
  <c r="G19" i="6"/>
  <c r="H19" i="6"/>
  <c r="G18" i="6"/>
  <c r="H18" i="6"/>
  <c r="G17" i="6"/>
  <c r="H17" i="6"/>
  <c r="G16" i="6"/>
  <c r="H16" i="6"/>
  <c r="G15" i="6"/>
  <c r="H15" i="6"/>
  <c r="G14" i="6"/>
  <c r="H14" i="6"/>
  <c r="M15" i="6"/>
  <c r="L15" i="6"/>
  <c r="K15" i="6"/>
  <c r="G13" i="6"/>
  <c r="H13" i="6"/>
  <c r="M14" i="6"/>
  <c r="L14" i="6"/>
  <c r="K14" i="6"/>
  <c r="G12" i="6"/>
  <c r="M13" i="6"/>
  <c r="L13" i="6"/>
  <c r="K13" i="6"/>
  <c r="G11" i="6"/>
  <c r="H11" i="6"/>
  <c r="M12" i="6"/>
  <c r="L12" i="6"/>
  <c r="K12" i="6"/>
  <c r="G10" i="6"/>
  <c r="H10" i="6"/>
  <c r="M11" i="6"/>
  <c r="L11" i="6"/>
  <c r="K11" i="6"/>
  <c r="G9" i="6"/>
  <c r="H9" i="6"/>
  <c r="G8" i="6"/>
  <c r="H8" i="6"/>
  <c r="G7" i="6"/>
  <c r="H7" i="6"/>
  <c r="J6" i="6"/>
  <c r="G6" i="6"/>
  <c r="G5" i="6"/>
  <c r="N11" i="6"/>
  <c r="N15" i="6"/>
  <c r="L7" i="7" a="1"/>
  <c r="L7" i="7"/>
  <c r="N2" i="7"/>
  <c r="M2" i="7" a="1"/>
  <c r="M2" i="7"/>
  <c r="L2" i="7"/>
  <c r="L12" i="7" a="1"/>
  <c r="O11" i="6"/>
  <c r="H5" i="6"/>
  <c r="O15" i="6"/>
  <c r="N13" i="6"/>
  <c r="N12" i="6"/>
  <c r="H12" i="6"/>
  <c r="O13" i="6"/>
  <c r="O14" i="6"/>
  <c r="N14" i="6"/>
  <c r="H6" i="6"/>
  <c r="O12" i="6"/>
  <c r="M12" i="7"/>
  <c r="L13" i="7"/>
  <c r="P13" i="7"/>
  <c r="O14" i="7"/>
  <c r="N15" i="7"/>
  <c r="M16" i="7"/>
  <c r="L17" i="7"/>
  <c r="P17" i="7"/>
  <c r="O18" i="7"/>
  <c r="N19" i="7"/>
  <c r="M20" i="7"/>
  <c r="L21" i="7"/>
  <c r="P21" i="7"/>
  <c r="O22" i="7"/>
  <c r="N23" i="7"/>
  <c r="M24" i="7"/>
  <c r="L25" i="7"/>
  <c r="P25" i="7"/>
  <c r="O26" i="7"/>
  <c r="N27" i="7"/>
  <c r="M28" i="7"/>
  <c r="L29" i="7"/>
  <c r="P29" i="7"/>
  <c r="O30" i="7"/>
  <c r="N31" i="7"/>
  <c r="M32" i="7"/>
  <c r="L33" i="7"/>
  <c r="P33" i="7"/>
  <c r="O34" i="7"/>
  <c r="N35" i="7"/>
  <c r="M36" i="7"/>
  <c r="L37" i="7"/>
  <c r="P37" i="7"/>
  <c r="O38" i="7"/>
  <c r="N39" i="7"/>
  <c r="M40" i="7"/>
  <c r="L41" i="7"/>
  <c r="P41" i="7"/>
  <c r="O42" i="7"/>
  <c r="N43" i="7"/>
  <c r="M44" i="7"/>
  <c r="L45" i="7"/>
  <c r="P45" i="7"/>
  <c r="O46" i="7"/>
  <c r="N47" i="7"/>
  <c r="M48" i="7"/>
  <c r="L49" i="7"/>
  <c r="P49" i="7"/>
  <c r="O50" i="7"/>
  <c r="N51" i="7"/>
  <c r="M52" i="7"/>
  <c r="L53" i="7"/>
  <c r="P53" i="7"/>
  <c r="O54" i="7"/>
  <c r="N55" i="7"/>
  <c r="M56" i="7"/>
  <c r="L57" i="7"/>
  <c r="P57" i="7"/>
  <c r="O58" i="7"/>
  <c r="N59" i="7"/>
  <c r="M60" i="7"/>
  <c r="N12" i="7"/>
  <c r="M13" i="7"/>
  <c r="L14" i="7"/>
  <c r="P14" i="7"/>
  <c r="O15" i="7"/>
  <c r="N16" i="7"/>
  <c r="M17" i="7"/>
  <c r="L18" i="7"/>
  <c r="P18" i="7"/>
  <c r="O19" i="7"/>
  <c r="N20" i="7"/>
  <c r="M21" i="7"/>
  <c r="L22" i="7"/>
  <c r="P22" i="7"/>
  <c r="O23" i="7"/>
  <c r="N24" i="7"/>
  <c r="M25" i="7"/>
  <c r="L26" i="7"/>
  <c r="P26" i="7"/>
  <c r="O27" i="7"/>
  <c r="N28" i="7"/>
  <c r="M29" i="7"/>
  <c r="L30" i="7"/>
  <c r="O12" i="7"/>
  <c r="M14" i="7"/>
  <c r="P15" i="7"/>
  <c r="N17" i="7"/>
  <c r="L19" i="7"/>
  <c r="O20" i="7"/>
  <c r="M22" i="7"/>
  <c r="P23" i="7"/>
  <c r="N25" i="7"/>
  <c r="L27" i="7"/>
  <c r="O28" i="7"/>
  <c r="M30" i="7"/>
  <c r="M31" i="7"/>
  <c r="N32" i="7"/>
  <c r="N33" i="7"/>
  <c r="N34" i="7"/>
  <c r="O35" i="7"/>
  <c r="O36" i="7"/>
  <c r="O37" i="7"/>
  <c r="P38" i="7"/>
  <c r="P39" i="7"/>
  <c r="P40" i="7"/>
  <c r="L42" i="7"/>
  <c r="L43" i="7"/>
  <c r="L44" i="7"/>
  <c r="M45" i="7"/>
  <c r="M46" i="7"/>
  <c r="M47" i="7"/>
  <c r="N48" i="7"/>
  <c r="N49" i="7"/>
  <c r="N50" i="7"/>
  <c r="O51" i="7"/>
  <c r="O52" i="7"/>
  <c r="O53" i="7"/>
  <c r="P54" i="7"/>
  <c r="P55" i="7"/>
  <c r="P56" i="7"/>
  <c r="L58" i="7"/>
  <c r="L59" i="7"/>
  <c r="L60" i="7"/>
  <c r="P12" i="7"/>
  <c r="N14" i="7"/>
  <c r="L16" i="7"/>
  <c r="O17" i="7"/>
  <c r="M19" i="7"/>
  <c r="P20" i="7"/>
  <c r="N22" i="7"/>
  <c r="L24" i="7"/>
  <c r="O25" i="7"/>
  <c r="M27" i="7"/>
  <c r="P28" i="7"/>
  <c r="N30" i="7"/>
  <c r="O31" i="7"/>
  <c r="O32" i="7"/>
  <c r="O33" i="7"/>
  <c r="P34" i="7"/>
  <c r="P35" i="7"/>
  <c r="P36" i="7"/>
  <c r="L38" i="7"/>
  <c r="L39" i="7"/>
  <c r="L40" i="7"/>
  <c r="M41" i="7"/>
  <c r="M42" i="7"/>
  <c r="M43" i="7"/>
  <c r="N44" i="7"/>
  <c r="N45" i="7"/>
  <c r="N46" i="7"/>
  <c r="O47" i="7"/>
  <c r="O48" i="7"/>
  <c r="O49" i="7"/>
  <c r="P50" i="7"/>
  <c r="P51" i="7"/>
  <c r="P52" i="7"/>
  <c r="L54" i="7"/>
  <c r="L55" i="7"/>
  <c r="L56" i="7"/>
  <c r="M57" i="7"/>
  <c r="M58" i="7"/>
  <c r="M59" i="7"/>
  <c r="N60" i="7"/>
  <c r="N13" i="7"/>
  <c r="L15" i="7"/>
  <c r="O16" i="7"/>
  <c r="M18" i="7"/>
  <c r="P19" i="7"/>
  <c r="N21" i="7"/>
  <c r="L23" i="7"/>
  <c r="O24" i="7"/>
  <c r="M26" i="7"/>
  <c r="P27" i="7"/>
  <c r="N29" i="7"/>
  <c r="P30" i="7"/>
  <c r="P31" i="7"/>
  <c r="P32" i="7"/>
  <c r="L34" i="7"/>
  <c r="L35" i="7"/>
  <c r="L36" i="7"/>
  <c r="M37" i="7"/>
  <c r="M38" i="7"/>
  <c r="M39" i="7"/>
  <c r="N40" i="7"/>
  <c r="N41" i="7"/>
  <c r="N42" i="7"/>
  <c r="O43" i="7"/>
  <c r="O44" i="7"/>
  <c r="O45" i="7"/>
  <c r="P46" i="7"/>
  <c r="P47" i="7"/>
  <c r="P48" i="7"/>
  <c r="L50" i="7"/>
  <c r="L51" i="7"/>
  <c r="L52" i="7"/>
  <c r="M53" i="7"/>
  <c r="M54" i="7"/>
  <c r="M55" i="7"/>
  <c r="N56" i="7"/>
  <c r="N57" i="7"/>
  <c r="N58" i="7"/>
  <c r="O59" i="7"/>
  <c r="O60" i="7"/>
  <c r="L12" i="7"/>
  <c r="O13" i="7"/>
  <c r="M15" i="7"/>
  <c r="P16" i="7"/>
  <c r="N18" i="7"/>
  <c r="L20" i="7"/>
  <c r="O21" i="7"/>
  <c r="M23" i="7"/>
  <c r="P24" i="7"/>
  <c r="N26" i="7"/>
  <c r="L28" i="7"/>
  <c r="O29" i="7"/>
  <c r="L31" i="7"/>
  <c r="L32" i="7"/>
  <c r="M33" i="7"/>
  <c r="M34" i="7"/>
  <c r="M35" i="7"/>
  <c r="N36" i="7"/>
  <c r="N37" i="7"/>
  <c r="N38" i="7"/>
  <c r="O39" i="7"/>
  <c r="O40" i="7"/>
  <c r="O41" i="7"/>
  <c r="P42" i="7"/>
  <c r="P43" i="7"/>
  <c r="P44" i="7"/>
  <c r="L46" i="7"/>
  <c r="L47" i="7"/>
  <c r="L48" i="7"/>
  <c r="M49" i="7"/>
  <c r="M50" i="7"/>
  <c r="M51" i="7"/>
  <c r="N52" i="7"/>
  <c r="N53" i="7"/>
  <c r="N54" i="7"/>
  <c r="O55" i="7"/>
  <c r="O56" i="7"/>
  <c r="O57" i="7"/>
  <c r="P58" i="7"/>
  <c r="P59" i="7"/>
  <c r="P60" i="7"/>
  <c r="K30" i="6"/>
  <c r="K27" i="6"/>
  <c r="K29" i="6"/>
  <c r="K20" i="6" a="1"/>
  <c r="K28" i="6"/>
  <c r="K6" i="6"/>
  <c r="L6" i="6"/>
  <c r="K26" i="6"/>
  <c r="O2" i="7"/>
  <c r="K20" i="6"/>
  <c r="K22" i="6"/>
  <c r="L22" i="6"/>
  <c r="K21" i="6"/>
  <c r="L21" i="6"/>
</calcChain>
</file>

<file path=xl/sharedStrings.xml><?xml version="1.0" encoding="utf-8"?>
<sst xmlns="http://schemas.openxmlformats.org/spreadsheetml/2006/main" count="312" uniqueCount="130">
  <si>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</si>
  <si>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</si>
  <si>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</si>
  <si>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</si>
  <si>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</si>
  <si>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</si>
  <si>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</si>
  <si>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</si>
  <si>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</si>
  <si>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</si>
  <si>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</si>
  <si>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</si>
  <si>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</si>
  <si>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</si>
  <si>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</si>
  <si>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</si>
  <si>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</si>
  <si>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</si>
  <si>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</si>
  <si>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</si>
  <si>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</si>
  <si>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</si>
  <si>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</si>
  <si>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</si>
  <si>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</si>
  <si>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</si>
  <si>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</si>
  <si>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</si>
  <si>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</si>
  <si>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</si>
  <si>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</si>
  <si>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</si>
  <si>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</si>
  <si>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</si>
  <si>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</si>
  <si>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</si>
  <si>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</si>
  <si>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</si>
  <si>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</si>
  <si>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</si>
  <si>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</si>
  <si>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</si>
  <si>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</si>
  <si>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</si>
  <si>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</si>
  <si>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</si>
  <si>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</si>
  <si>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</si>
  <si>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</si>
  <si>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</si>
  <si>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</si>
  <si>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</si>
  <si>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</si>
  <si>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</si>
  <si>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</si>
  <si>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</si>
  <si>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</si>
  <si>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</si>
  <si>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</si>
  <si>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</si>
  <si>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</si>
  <si>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</si>
  <si>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</si>
  <si>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</si>
  <si>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</si>
  <si>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</si>
  <si>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</si>
  <si>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</si>
  <si>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</si>
  <si>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</si>
  <si>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</si>
  <si>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</si>
  <si>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</si>
  <si>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</si>
  <si>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</si>
  <si>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</si>
  <si>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</si>
  <si>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</si>
  <si>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</si>
  <si>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</si>
  <si>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</si>
  <si>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Go to "Accounting Table" sheet</t>
  </si>
  <si>
    <t>Excel Skills for Business: Advanced</t>
  </si>
  <si>
    <t>Go to "Accounting Table" sheet and assign a table and Name Range for "State" column</t>
  </si>
  <si>
    <t>Add the following new Branch in the end of the table and check the updated formulas</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</si>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</sst>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quot;$&quot;* #,##0.00_-;\-&quot;$&quot;* #,##0.00_-;_-&quot;$&quot;* &quot;-&quot;??_-;_-@_-"/>
    <numFmt numFmtId="166" formatCode="&quot;$&quot;#,##0.00"/>
    <numFmt numFmtId="167" formatCode="0."/>
  </numFmts>
  <fonts count="15">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18">
    <xf numFmtId="0" fontId="0" fillId="0" borderId="0" xfId="0"/>
    <xf numFmtId="0" fontId="0" fillId="0" borderId="0" xfId="0" applyFont="1"/>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0" borderId="0" xfId="0" applyNumberFormat="1" applyFont="1"/>
    <xf numFmtId="0" fontId="0" fillId="3" borderId="7" xfId="0" applyFont="1" applyFill="1" applyBorder="1" applyAlignment="1">
      <alignment wrapText="1"/>
    </xf>
    <xf numFmtId="0" fontId="0" fillId="0" borderId="7" xfId="0" applyFont="1" applyBorder="1"/>
    <xf numFmtId="0" fontId="6" fillId="4" borderId="7" xfId="0" applyFont="1" applyFill="1" applyBorder="1" applyAlignment="1">
      <alignment horizontal="center" vertical="center" wrapText="1"/>
    </xf>
    <xf numFmtId="0" fontId="0" fillId="0" borderId="0" xfId="0" applyFont="1" applyFill="1"/>
    <xf numFmtId="165" fontId="0" fillId="0" borderId="0" xfId="0" applyNumberFormat="1" applyFont="1"/>
    <xf numFmtId="0" fontId="6" fillId="0" borderId="0" xfId="0" applyFont="1" applyFill="1" applyBorder="1" applyAlignment="1">
      <alignment horizontal="center" vertical="center" wrapText="1"/>
    </xf>
    <xf numFmtId="0" fontId="0" fillId="0" borderId="0" xfId="0" applyNumberFormat="1" applyFont="1" applyFill="1" applyBorder="1" applyAlignment="1">
      <alignment horizontal="center"/>
    </xf>
    <xf numFmtId="0" fontId="0" fillId="0" borderId="0" xfId="0" applyNumberFormat="1" applyFont="1" applyAlignment="1">
      <alignment horizontal="left"/>
    </xf>
    <xf numFmtId="0" fontId="6" fillId="4"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0" fillId="0" borderId="19" xfId="0" applyNumberFormat="1" applyFont="1" applyBorder="1" applyAlignment="1">
      <alignment horizontal="left"/>
    </xf>
    <xf numFmtId="0" fontId="0" fillId="0" borderId="18" xfId="0" applyNumberFormat="1" applyFont="1" applyBorder="1" applyAlignment="1">
      <alignment horizontal="left"/>
    </xf>
    <xf numFmtId="0" fontId="0" fillId="0" borderId="10" xfId="0" applyNumberFormat="1" applyFont="1" applyBorder="1"/>
    <xf numFmtId="0" fontId="6" fillId="4" borderId="8" xfId="0" applyNumberFormat="1"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NumberFormat="1" applyFont="1" applyBorder="1"/>
    <xf numFmtId="0" fontId="0" fillId="0" borderId="23" xfId="0" applyFont="1"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0" xfId="0" applyFont="1" applyAlignment="1">
      <alignment horizontal="left"/>
    </xf>
    <xf numFmtId="0" fontId="0" fillId="0" borderId="11" xfId="0" applyFont="1" applyBorder="1" applyAlignment="1">
      <alignment horizontal="left"/>
    </xf>
    <xf numFmtId="0" fontId="6" fillId="4" borderId="8" xfId="0" applyFont="1" applyFill="1" applyBorder="1" applyAlignment="1">
      <alignment horizontal="left" vertical="center" wrapText="1"/>
    </xf>
    <xf numFmtId="0" fontId="0" fillId="5" borderId="12" xfId="0" applyNumberFormat="1" applyFont="1" applyFill="1" applyBorder="1" applyAlignment="1">
      <alignment horizontal="left"/>
    </xf>
    <xf numFmtId="165" fontId="0" fillId="5" borderId="0" xfId="1" applyFont="1" applyFill="1" applyBorder="1"/>
    <xf numFmtId="0" fontId="0" fillId="0" borderId="10" xfId="0" applyFont="1" applyBorder="1" applyAlignment="1">
      <alignment horizontal="left"/>
    </xf>
    <xf numFmtId="0" fontId="0" fillId="0" borderId="12" xfId="0" applyFont="1" applyBorder="1" applyAlignment="1">
      <alignment horizontal="left"/>
    </xf>
    <xf numFmtId="0" fontId="0" fillId="5" borderId="7" xfId="0" applyFont="1" applyFill="1" applyBorder="1" applyAlignment="1">
      <alignment horizontal="center"/>
    </xf>
    <xf numFmtId="165" fontId="0" fillId="5" borderId="23" xfId="1" applyNumberFormat="1" applyFont="1" applyFill="1" applyBorder="1"/>
    <xf numFmtId="165" fontId="0" fillId="5" borderId="13" xfId="1" applyNumberFormat="1" applyFont="1" applyFill="1" applyBorder="1"/>
    <xf numFmtId="0" fontId="0" fillId="0" borderId="0" xfId="0" applyFont="1" applyAlignment="1">
      <alignment horizontal="right"/>
    </xf>
    <xf numFmtId="0" fontId="0" fillId="0" borderId="0" xfId="0" applyFont="1" applyFill="1"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Font="1" applyAlignment="1">
      <alignment horizontal="right"/>
    </xf>
    <xf numFmtId="164" fontId="0" fillId="0" borderId="7" xfId="0" applyNumberFormat="1" applyFont="1" applyBorder="1" applyAlignment="1">
      <alignment horizontal="right"/>
    </xf>
    <xf numFmtId="0" fontId="0" fillId="0" borderId="7" xfId="0" applyFont="1" applyBorder="1" applyAlignment="1">
      <alignment horizontal="right"/>
    </xf>
    <xf numFmtId="0" fontId="0" fillId="0" borderId="20" xfId="0" applyFont="1" applyBorder="1" applyAlignment="1">
      <alignment horizontal="right"/>
    </xf>
    <xf numFmtId="0" fontId="0" fillId="0" borderId="0" xfId="0" applyFont="1" applyFill="1" applyAlignment="1">
      <alignment horizontal="left"/>
    </xf>
    <xf numFmtId="0" fontId="6" fillId="4" borderId="17" xfId="0" applyFont="1" applyFill="1" applyBorder="1" applyAlignment="1">
      <alignment horizontal="left" vertical="center" wrapText="1"/>
    </xf>
    <xf numFmtId="0" fontId="0" fillId="0" borderId="7" xfId="0" applyFont="1" applyBorder="1" applyAlignment="1">
      <alignment horizontal="left"/>
    </xf>
    <xf numFmtId="0" fontId="0" fillId="0" borderId="20" xfId="0" applyFont="1" applyBorder="1" applyAlignment="1">
      <alignment horizontal="left"/>
    </xf>
    <xf numFmtId="0" fontId="0" fillId="3" borderId="7" xfId="0" applyFont="1" applyFill="1" applyBorder="1" applyAlignment="1">
      <alignment horizontal="right" wrapText="1"/>
    </xf>
    <xf numFmtId="0" fontId="6" fillId="4" borderId="7" xfId="0" applyNumberFormat="1" applyFont="1" applyFill="1" applyBorder="1" applyAlignment="1">
      <alignment horizontal="left" vertical="center" wrapText="1"/>
    </xf>
    <xf numFmtId="0" fontId="6" fillId="4" borderId="7" xfId="0" applyFont="1" applyFill="1" applyBorder="1" applyAlignment="1">
      <alignment horizontal="right" vertical="center" wrapText="1"/>
    </xf>
    <xf numFmtId="166" fontId="0" fillId="5" borderId="7" xfId="0" applyNumberFormat="1" applyFon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Fill="1" applyBorder="1" applyAlignment="1">
      <alignment horizontal="right" vertical="center" wrapText="1"/>
    </xf>
    <xf numFmtId="0" fontId="6" fillId="4" borderId="24" xfId="0" applyNumberFormat="1"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NumberFormat="1" applyFont="1" applyFill="1" applyBorder="1" applyAlignment="1">
      <alignment horizontal="left" vertical="center" wrapText="1"/>
    </xf>
    <xf numFmtId="0" fontId="6" fillId="6" borderId="25" xfId="0" applyNumberFormat="1" applyFont="1" applyFill="1" applyBorder="1" applyAlignment="1">
      <alignment horizontal="left" vertical="center" wrapText="1"/>
    </xf>
    <xf numFmtId="0" fontId="6" fillId="6" borderId="10" xfId="0" applyNumberFormat="1" applyFont="1" applyFill="1" applyBorder="1" applyAlignment="1">
      <alignment horizontal="left" vertical="center" wrapText="1"/>
    </xf>
    <xf numFmtId="0" fontId="0" fillId="3" borderId="7" xfId="0" applyFont="1" applyFill="1" applyBorder="1" applyAlignment="1">
      <alignment horizontal="left" wrapText="1"/>
    </xf>
    <xf numFmtId="0" fontId="0" fillId="3" borderId="11" xfId="0" applyFont="1" applyFill="1" applyBorder="1" applyAlignment="1">
      <alignment horizontal="left"/>
    </xf>
    <xf numFmtId="0" fontId="0" fillId="3" borderId="25" xfId="0" applyFont="1" applyFill="1" applyBorder="1" applyAlignment="1">
      <alignment horizontal="right"/>
    </xf>
    <xf numFmtId="0" fontId="0" fillId="3" borderId="10" xfId="0" applyFont="1" applyFill="1" applyBorder="1" applyAlignment="1">
      <alignment horizontal="right"/>
    </xf>
    <xf numFmtId="0" fontId="0" fillId="5" borderId="7" xfId="0" applyFont="1" applyFill="1" applyBorder="1" applyAlignment="1">
      <alignment horizontal="right"/>
    </xf>
    <xf numFmtId="0" fontId="0" fillId="3" borderId="10" xfId="0" applyFont="1" applyFill="1" applyBorder="1" applyAlignment="1">
      <alignment wrapText="1"/>
    </xf>
    <xf numFmtId="0" fontId="0" fillId="3" borderId="26" xfId="0" applyFont="1" applyFill="1" applyBorder="1" applyAlignment="1">
      <alignment wrapText="1"/>
    </xf>
    <xf numFmtId="0" fontId="6" fillId="4" borderId="8" xfId="0" applyFont="1" applyFill="1" applyBorder="1" applyAlignment="1">
      <alignment horizontal="center" vertical="center" wrapText="1"/>
    </xf>
    <xf numFmtId="0" fontId="2" fillId="0" borderId="0" xfId="6" applyFont="1" applyAlignment="1">
      <alignment horizontal="left" indent="3"/>
    </xf>
    <xf numFmtId="0" fontId="2" fillId="0" borderId="0" xfId="6" applyFont="1"/>
    <xf numFmtId="0" fontId="2" fillId="0" borderId="2" xfId="6" applyFont="1" applyBorder="1"/>
    <xf numFmtId="0" fontId="1" fillId="0" borderId="0" xfId="7" applyFont="1"/>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Font="1" applyAlignment="1">
      <alignment vertical="top" wrapText="1"/>
    </xf>
    <xf numFmtId="0" fontId="13" fillId="0" borderId="0" xfId="6" applyFont="1"/>
    <xf numFmtId="0" fontId="2" fillId="0" borderId="0" xfId="6"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Fill="1" applyAlignment="1">
      <alignment vertical="top"/>
    </xf>
    <xf numFmtId="0" fontId="2" fillId="0" borderId="0" xfId="0" applyFont="1" applyAlignment="1">
      <alignment horizontal="left" vertical="top"/>
    </xf>
    <xf numFmtId="0" fontId="14" fillId="0" borderId="0" xfId="0" applyFont="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Font="1" applyAlignment="1">
      <alignment horizontal="left" vertical="top" wrapText="1"/>
    </xf>
    <xf numFmtId="0" fontId="0" fillId="3" borderId="13" xfId="0" applyFont="1" applyFill="1" applyBorder="1" applyAlignment="1">
      <alignment horizontal="left" vertical="center" wrapText="1"/>
    </xf>
    <xf numFmtId="0" fontId="0" fillId="3" borderId="12" xfId="0" applyFont="1" applyFill="1" applyBorder="1" applyAlignment="1">
      <alignment horizontal="left" vertical="center" wrapText="1"/>
    </xf>
    <xf numFmtId="0" fontId="0" fillId="3" borderId="14"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1" xfId="0" applyFont="1" applyFill="1" applyBorder="1" applyAlignment="1">
      <alignment horizontal="left" wrapText="1"/>
    </xf>
    <xf numFmtId="0" fontId="0" fillId="3" borderId="25" xfId="0" applyFont="1" applyFill="1" applyBorder="1" applyAlignment="1">
      <alignment horizontal="left" wrapText="1"/>
    </xf>
    <xf numFmtId="0" fontId="0" fillId="3" borderId="10" xfId="0" applyFont="1" applyFill="1" applyBorder="1" applyAlignment="1">
      <alignment horizontal="left" wrapText="1"/>
    </xf>
    <xf numFmtId="0" fontId="0" fillId="3" borderId="23" xfId="0" applyFont="1" applyFill="1" applyBorder="1" applyAlignment="1">
      <alignment horizontal="left" wrapText="1"/>
    </xf>
    <xf numFmtId="0" fontId="0" fillId="3" borderId="27" xfId="0" applyFont="1" applyFill="1" applyBorder="1" applyAlignment="1">
      <alignment horizontal="left" wrapText="1"/>
    </xf>
    <xf numFmtId="0" fontId="0" fillId="3" borderId="22" xfId="0" applyFont="1"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ont="1" applyFill="1" applyBorder="1" applyAlignment="1">
      <alignment horizontal="left" wrapText="1"/>
    </xf>
    <xf numFmtId="0" fontId="0" fillId="3" borderId="21" xfId="0" applyFont="1" applyFill="1" applyBorder="1" applyAlignment="1">
      <alignment horizontal="left" wrapText="1"/>
    </xf>
    <xf numFmtId="0" fontId="0" fillId="3" borderId="12" xfId="0" applyFont="1" applyFill="1" applyBorder="1" applyAlignment="1">
      <alignment horizontal="left" wrapText="1"/>
    </xf>
    <xf numFmtId="0" fontId="0" fillId="3" borderId="9" xfId="0" applyFont="1" applyFill="1" applyBorder="1" applyAlignment="1">
      <alignment horizontal="left" wrapText="1"/>
    </xf>
    <xf numFmtId="0" fontId="0" fillId="3" borderId="16" xfId="0" applyFont="1" applyFill="1" applyBorder="1" applyAlignment="1">
      <alignment horizontal="left" wrapText="1"/>
    </xf>
    <xf numFmtId="0" fontId="0" fillId="3" borderId="8" xfId="0" applyFont="1" applyFill="1" applyBorder="1" applyAlignment="1">
      <alignment horizontal="left" wrapText="1"/>
    </xf>
  </cellXfs>
  <cellStyles count="9">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28">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 displayName="Table15" ref="B4:H54" totalsRowShown="0" headerRowDxfId="27" dataDxfId="25" headerRowBorderDxfId="26" tableBorderDxfId="24" totalsRowBorderDxfId="23" dataCellStyle="Currency">
  <autoFilter ref="B4:H54" xr:uid="{00000000-0009-0000-0100-000004000000}"/>
  <tableColumns count="7">
    <tableColumn id="1" xr3:uid="{00000000-0010-0000-0000-000001000000}" name="Branch Code" dataDxfId="22"/>
    <tableColumn id="2" xr3:uid="{00000000-0010-0000-0000-000002000000}" name="State" dataDxfId="21"/>
    <tableColumn id="3" xr3:uid="{00000000-0010-0000-0000-000003000000}" name="Revenue" dataDxfId="20" dataCellStyle="Currency"/>
    <tableColumn id="4" xr3:uid="{00000000-0010-0000-0000-000004000000}" name="Cost of goods sold" dataDxfId="19" dataCellStyle="Currency"/>
    <tableColumn id="5" xr3:uid="{00000000-0010-0000-0000-000005000000}" name="Selling and Admin costs" dataDxfId="18" dataCellStyle="Currency"/>
    <tableColumn id="6" xr3:uid="{00000000-0010-0000-0000-000006000000}" name="Gross Margin" dataDxfId="17" dataCellStyle="Currency">
      <calculatedColumnFormula>Table15[[#This Row],[Revenue]]-Table15[[#This Row],[Cost of goods sold]]</calculatedColumnFormula>
    </tableColumn>
    <tableColumn id="7" xr3:uid="{00000000-0010-0000-0000-000007000000}" name="Net Income" dataDxfId="16" dataCellStyle="Currency">
      <calculatedColumnFormula>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6" displayName="Table26" ref="J5:L6" totalsRowShown="0" headerRowBorderDxfId="15" tableBorderDxfId="14">
  <autoFilter ref="J5:L6" xr:uid="{00000000-0009-0000-0100-000005000000}"/>
  <tableColumns count="3">
    <tableColumn id="1" xr3:uid="{00000000-0010-0000-0100-000001000000}" name="Number of Branches" dataDxfId="13">
      <calculatedColumnFormula>COUNTA(Table15[Branch Code])</calculatedColumnFormula>
    </tableColumn>
    <tableColumn id="2" xr3:uid="{00000000-0010-0000-0100-000002000000}" name="Total Net Income" dataDxfId="12" dataCellStyle="Currency">
      <calculatedColumnFormula>SUM(Table15[Net Income])</calculatedColumnFormula>
    </tableColumn>
    <tableColumn id="3" xr3:uid="{00000000-0010-0000-0100-000003000000}" name="Average Net Income" dataDxfId="11" dataCellStyle="Currency">
      <calculatedColumnFormula>Table26[Total Net Income]/Table26[Number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J10:O15" totalsRowShown="0" headerRowDxfId="10" dataDxfId="8" headerRowBorderDxfId="9" tableBorderDxfId="7" totalsRowBorderDxfId="6" dataCellStyle="Currency">
  <autoFilter ref="J10:O15" xr:uid="{00000000-0009-0000-0100-000006000000}"/>
  <tableColumns count="6">
    <tableColumn id="1" xr3:uid="{00000000-0010-0000-0200-000001000000}" name="State" dataDxfId="5"/>
    <tableColumn id="2" xr3:uid="{00000000-0010-0000-0200-000002000000}" name="Revenue" dataDxfId="4" dataCellStyle="Currency">
      <calculatedColumnFormula>SUMIF(Table15[State],Table37[[#This Row],[State]],Table15[Revenue])</calculatedColumnFormula>
    </tableColumn>
    <tableColumn id="3" xr3:uid="{00000000-0010-0000-0200-000003000000}" name="Cost of goods sold" dataDxfId="3" dataCellStyle="Currency">
      <calculatedColumnFormula>SUMIF(Table15[State],Table37[[#This Row],[State]],Table15[Cost of goods sold])</calculatedColumnFormula>
    </tableColumn>
    <tableColumn id="4" xr3:uid="{00000000-0010-0000-0200-000004000000}" name="Selling and Admin costs" dataDxfId="2" dataCellStyle="Currency">
      <calculatedColumnFormula>SUMIF(Table15[State],Table37[[#This Row],[State]],Table15[Selling and Admin costs])</calculatedColumnFormula>
    </tableColumn>
    <tableColumn id="5" xr3:uid="{00000000-0010-0000-0200-000005000000}" name="Gross Margin" dataDxfId="1" dataCellStyle="Currency">
      <calculatedColumnFormula>SUMIF(Table15[State],Table37[[#This Row],[State]],Table15[Gross Margin])</calculatedColumnFormula>
    </tableColumn>
    <tableColumn id="6" xr3:uid="{00000000-0010-0000-0200-000006000000}" name="Net Income" dataDxfId="0" dataCellStyle="Currency">
      <calculatedColumnFormula>SUMIF(Table15[State],Table37[[#This Row],[State]],Table15[Net Income])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6"/>
  <sheetViews>
    <sheetView showGridLines="0" tabSelected="1" topLeftCell="A31" workbookViewId="0">
      <selection activeCell="C33" sqref="C33"/>
    </sheetView>
  </sheetViews>
  <sheetFormatPr defaultColWidth="14.75" defaultRowHeight="14.5"/>
  <cols>
    <col min="1" max="1" width="14.75" style="70"/>
    <col min="2" max="2" width="7.25" style="71" customWidth="1"/>
    <col min="3" max="3" width="100.75" style="71" customWidth="1"/>
    <col min="4" max="4" width="19" style="71" customWidth="1"/>
    <col min="5" max="6" width="14.75" style="71"/>
    <col min="7" max="7" width="16.5" style="71" customWidth="1"/>
    <col min="8" max="8" width="28.75" style="71" customWidth="1"/>
    <col min="9" max="9" width="5.5" style="71" customWidth="1"/>
    <col min="10" max="10" width="5.75" style="71" customWidth="1"/>
    <col min="11" max="12" width="18.5" style="71" customWidth="1"/>
    <col min="13" max="13" width="71.25" style="71" customWidth="1"/>
    <col min="14" max="14" width="6.75" style="71" customWidth="1"/>
    <col min="15" max="15" width="6" style="71" customWidth="1"/>
    <col min="16" max="16" width="18.5" style="71" customWidth="1"/>
    <col min="17" max="16384" width="14.75" style="71"/>
  </cols>
  <sheetData>
    <row r="1" spans="1:16">
      <c r="H1" s="72"/>
    </row>
    <row r="2" spans="1:16" ht="35">
      <c r="H2" s="88" t="s">
        <v>82</v>
      </c>
      <c r="I2" s="89"/>
      <c r="J2" s="89"/>
      <c r="K2" s="89"/>
      <c r="L2" s="89"/>
      <c r="M2" s="89"/>
      <c r="N2" s="89"/>
      <c r="O2" s="89"/>
      <c r="P2" s="89"/>
    </row>
    <row r="3" spans="1:16">
      <c r="H3" s="72"/>
    </row>
    <row r="4" spans="1:16" ht="29.5">
      <c r="H4" s="90" t="s">
        <v>128</v>
      </c>
      <c r="I4" s="91"/>
      <c r="J4" s="91"/>
      <c r="K4" s="91"/>
      <c r="L4" s="91"/>
      <c r="M4" s="91"/>
      <c r="N4" s="91"/>
      <c r="O4" s="91"/>
      <c r="P4" s="91"/>
    </row>
    <row r="5" spans="1:16" ht="15" thickBot="1">
      <c r="H5" s="72"/>
    </row>
    <row r="6" spans="1:16" ht="31.5" thickBot="1">
      <c r="H6" s="72"/>
      <c r="I6" s="92" t="s">
        <v>0</v>
      </c>
      <c r="J6" s="93"/>
      <c r="K6" s="93"/>
      <c r="L6" s="93"/>
      <c r="M6" s="93"/>
      <c r="N6" s="93"/>
      <c r="O6" s="94"/>
      <c r="P6" s="73"/>
    </row>
    <row r="10" spans="1:16" ht="18.5" thickBot="1">
      <c r="A10" s="74" t="s">
        <v>3</v>
      </c>
      <c r="B10" s="75"/>
      <c r="C10" s="75"/>
      <c r="D10" s="75"/>
      <c r="E10" s="75"/>
      <c r="F10" s="75"/>
      <c r="G10" s="75"/>
      <c r="H10" s="73"/>
    </row>
    <row r="11" spans="1:16" ht="12.5" customHeight="1" thickTop="1">
      <c r="A11" s="76"/>
      <c r="B11" s="77"/>
      <c r="C11" s="77"/>
      <c r="D11" s="77"/>
      <c r="E11" s="77"/>
      <c r="F11" s="77"/>
      <c r="G11" s="77"/>
      <c r="H11" s="77"/>
    </row>
    <row r="12" spans="1:16" ht="78" customHeight="1">
      <c r="B12" s="95" t="s">
        <v>129</v>
      </c>
      <c r="C12" s="95"/>
      <c r="D12" s="95"/>
      <c r="E12" s="95"/>
      <c r="F12" s="95"/>
      <c r="G12" s="95"/>
      <c r="H12" s="95"/>
      <c r="I12" s="78"/>
      <c r="J12" s="78"/>
      <c r="K12" s="78"/>
      <c r="L12" s="78"/>
      <c r="M12" s="78"/>
      <c r="N12" s="78"/>
      <c r="O12" s="78"/>
    </row>
    <row r="13" spans="1:16" ht="9" customHeight="1"/>
    <row r="14" spans="1:16" ht="5.5" customHeight="1"/>
    <row r="15" spans="1:16" ht="18.5" thickBot="1">
      <c r="A15" s="74" t="s">
        <v>1</v>
      </c>
      <c r="B15" s="75"/>
      <c r="C15" s="75"/>
      <c r="D15" s="75"/>
      <c r="E15" s="75"/>
      <c r="F15" s="75"/>
      <c r="G15" s="75"/>
      <c r="H15" s="73"/>
      <c r="I15" s="79"/>
      <c r="M15" s="80"/>
    </row>
    <row r="16" spans="1:16" ht="10.5" customHeight="1" thickTop="1">
      <c r="A16" s="76"/>
      <c r="B16" s="77"/>
      <c r="C16" s="77"/>
      <c r="D16" s="77"/>
      <c r="E16" s="77"/>
      <c r="F16" s="77"/>
      <c r="G16" s="77"/>
      <c r="H16" s="77"/>
      <c r="I16" s="79"/>
    </row>
    <row r="17" spans="2:16" ht="72.5">
      <c r="B17" s="81"/>
      <c r="C17" s="82" t="s">
        <v>98</v>
      </c>
      <c r="D17"/>
      <c r="E17"/>
      <c r="F17"/>
      <c r="G17"/>
      <c r="H17"/>
      <c r="I17"/>
      <c r="J17"/>
      <c r="K17"/>
      <c r="L17"/>
      <c r="M17" s="70"/>
      <c r="N17" s="70"/>
      <c r="O17" s="70"/>
      <c r="P17" s="70"/>
    </row>
    <row r="18" spans="2:16">
      <c r="B18" s="83"/>
      <c r="C18" s="83"/>
      <c r="D18"/>
      <c r="E18"/>
      <c r="F18"/>
      <c r="G18"/>
      <c r="H18"/>
      <c r="I18"/>
      <c r="J18"/>
      <c r="K18"/>
      <c r="L18"/>
      <c r="M18" s="70"/>
      <c r="N18" s="70"/>
      <c r="O18" s="70"/>
      <c r="P18" s="70"/>
    </row>
    <row r="19" spans="2:16">
      <c r="B19" s="84">
        <v>1</v>
      </c>
      <c r="C19" s="85" t="s">
        <v>83</v>
      </c>
      <c r="D19"/>
      <c r="E19"/>
      <c r="F19"/>
      <c r="G19"/>
      <c r="H19"/>
      <c r="I19"/>
      <c r="J19"/>
      <c r="K19"/>
      <c r="L19"/>
      <c r="M19" s="70"/>
      <c r="N19" s="70"/>
      <c r="O19" s="70"/>
      <c r="P19" s="70"/>
    </row>
    <row r="20" spans="2:16">
      <c r="B20" s="84">
        <f>B19+1</f>
        <v>2</v>
      </c>
      <c r="C20" s="83" t="s">
        <v>85</v>
      </c>
      <c r="D20"/>
      <c r="E20"/>
      <c r="F20"/>
      <c r="G20"/>
      <c r="H20"/>
      <c r="I20"/>
      <c r="J20"/>
      <c r="K20"/>
      <c r="L20"/>
      <c r="M20" s="70"/>
      <c r="N20" s="70"/>
      <c r="O20" s="70"/>
      <c r="P20" s="70"/>
    </row>
    <row r="21" spans="2:16">
      <c r="B21" s="84">
        <f t="shared" ref="B21:B42" si="0">B20+1</f>
        <v>3</v>
      </c>
      <c r="C21" s="83" t="s">
        <v>86</v>
      </c>
      <c r="D21"/>
      <c r="E21"/>
      <c r="F21"/>
      <c r="G21"/>
      <c r="H21"/>
      <c r="I21"/>
      <c r="J21"/>
      <c r="K21"/>
      <c r="L21"/>
      <c r="M21" s="70"/>
      <c r="N21" s="70"/>
      <c r="O21" s="70"/>
      <c r="P21" s="70"/>
    </row>
    <row r="22" spans="2:16">
      <c r="B22" s="84">
        <f t="shared" si="0"/>
        <v>4</v>
      </c>
      <c r="C22" s="83" t="s">
        <v>88</v>
      </c>
      <c r="D22"/>
      <c r="E22"/>
      <c r="F22"/>
      <c r="G22"/>
      <c r="H22"/>
      <c r="I22"/>
      <c r="J22"/>
      <c r="K22"/>
      <c r="L22"/>
      <c r="M22" s="70"/>
      <c r="N22" s="70"/>
      <c r="O22" s="70"/>
      <c r="P22" s="70"/>
    </row>
    <row r="23" spans="2:16">
      <c r="B23" s="84">
        <f t="shared" si="0"/>
        <v>5</v>
      </c>
      <c r="C23" s="83" t="s">
        <v>87</v>
      </c>
      <c r="D23"/>
      <c r="E23"/>
      <c r="F23"/>
      <c r="G23"/>
      <c r="H23"/>
      <c r="I23"/>
      <c r="J23"/>
      <c r="K23"/>
      <c r="L23"/>
      <c r="M23" s="70"/>
      <c r="N23" s="70"/>
      <c r="O23" s="70"/>
      <c r="P23" s="70"/>
    </row>
    <row r="24" spans="2:16">
      <c r="B24" s="84">
        <f t="shared" si="0"/>
        <v>6</v>
      </c>
      <c r="C24" s="83" t="s">
        <v>90</v>
      </c>
      <c r="D24"/>
      <c r="E24"/>
      <c r="F24"/>
      <c r="G24"/>
      <c r="H24"/>
      <c r="I24"/>
      <c r="J24"/>
      <c r="K24"/>
      <c r="L24"/>
      <c r="M24" s="70"/>
      <c r="N24" s="70"/>
      <c r="O24" s="70"/>
      <c r="P24" s="70"/>
    </row>
    <row r="25" spans="2:16">
      <c r="B25" s="84">
        <f t="shared" si="0"/>
        <v>7</v>
      </c>
      <c r="C25" s="83" t="s">
        <v>89</v>
      </c>
      <c r="D25"/>
      <c r="E25"/>
      <c r="F25"/>
      <c r="G25"/>
      <c r="H25"/>
      <c r="I25"/>
      <c r="J25"/>
      <c r="K25"/>
      <c r="L25"/>
      <c r="M25" s="70"/>
      <c r="N25" s="70"/>
      <c r="O25" s="70"/>
      <c r="P25" s="70"/>
    </row>
    <row r="26" spans="2:16" ht="101.5">
      <c r="B26" s="84">
        <f t="shared" si="0"/>
        <v>8</v>
      </c>
      <c r="C26" s="82" t="s">
        <v>91</v>
      </c>
      <c r="D26"/>
      <c r="E26"/>
      <c r="F26"/>
      <c r="G26"/>
      <c r="H26"/>
      <c r="I26"/>
      <c r="J26"/>
      <c r="K26"/>
      <c r="L26"/>
      <c r="M26" s="70"/>
      <c r="N26" s="70"/>
      <c r="O26" s="70"/>
      <c r="P26" s="70"/>
    </row>
    <row r="27" spans="2:16">
      <c r="B27" s="84">
        <f t="shared" si="0"/>
        <v>9</v>
      </c>
      <c r="C27" s="83" t="s">
        <v>92</v>
      </c>
      <c r="D27"/>
      <c r="E27"/>
      <c r="F27"/>
      <c r="G27"/>
      <c r="H27"/>
      <c r="I27"/>
      <c r="J27"/>
      <c r="K27"/>
      <c r="L27"/>
      <c r="M27" s="70"/>
      <c r="N27" s="70"/>
      <c r="O27" s="70"/>
      <c r="P27" s="70"/>
    </row>
    <row r="28" spans="2:16">
      <c r="B28" s="84">
        <f t="shared" si="0"/>
        <v>10</v>
      </c>
      <c r="C28" s="83" t="s">
        <v>93</v>
      </c>
      <c r="D28"/>
      <c r="E28"/>
      <c r="F28"/>
      <c r="G28"/>
      <c r="H28"/>
      <c r="I28"/>
      <c r="J28"/>
      <c r="K28"/>
      <c r="L28"/>
      <c r="M28" s="70"/>
      <c r="N28" s="70"/>
      <c r="O28" s="70"/>
      <c r="P28" s="70"/>
    </row>
    <row r="29" spans="2:16" ht="58">
      <c r="B29" s="84">
        <f t="shared" si="0"/>
        <v>11</v>
      </c>
      <c r="C29" s="82" t="s">
        <v>124</v>
      </c>
      <c r="D29"/>
      <c r="E29"/>
      <c r="F29"/>
      <c r="G29"/>
      <c r="H29"/>
      <c r="I29"/>
      <c r="J29"/>
      <c r="K29"/>
      <c r="L29"/>
      <c r="M29" s="70"/>
      <c r="N29" s="70"/>
      <c r="O29" s="70"/>
      <c r="P29" s="70"/>
    </row>
    <row r="30" spans="2:16" ht="43.5">
      <c r="B30" s="84">
        <f t="shared" si="0"/>
        <v>12</v>
      </c>
      <c r="C30" s="82" t="s">
        <v>94</v>
      </c>
      <c r="D30"/>
      <c r="E30"/>
      <c r="F30"/>
      <c r="G30"/>
      <c r="H30"/>
      <c r="I30"/>
      <c r="J30"/>
      <c r="K30"/>
      <c r="L30"/>
      <c r="M30" s="70"/>
      <c r="N30" s="70"/>
      <c r="O30" s="70"/>
      <c r="P30" s="70"/>
    </row>
    <row r="31" spans="2:16">
      <c r="B31" s="84">
        <f t="shared" si="0"/>
        <v>13</v>
      </c>
      <c r="C31" s="83" t="s">
        <v>79</v>
      </c>
      <c r="D31"/>
      <c r="E31"/>
      <c r="F31"/>
      <c r="G31"/>
      <c r="H31"/>
      <c r="I31"/>
      <c r="J31"/>
      <c r="K31"/>
      <c r="L31"/>
      <c r="M31" s="70"/>
      <c r="N31" s="70"/>
      <c r="O31" s="70"/>
      <c r="P31" s="70"/>
    </row>
    <row r="32" spans="2:16">
      <c r="B32" s="84">
        <f t="shared" si="0"/>
        <v>14</v>
      </c>
      <c r="C32" s="83" t="s">
        <v>109</v>
      </c>
      <c r="D32"/>
      <c r="E32"/>
      <c r="F32"/>
      <c r="G32"/>
      <c r="H32"/>
      <c r="I32"/>
      <c r="J32"/>
      <c r="K32"/>
      <c r="L32"/>
      <c r="M32" s="70"/>
      <c r="N32" s="70"/>
      <c r="O32" s="70"/>
      <c r="P32" s="70"/>
    </row>
    <row r="33" spans="2:16" ht="29">
      <c r="B33" s="84">
        <f t="shared" si="0"/>
        <v>15</v>
      </c>
      <c r="C33" s="82" t="s">
        <v>99</v>
      </c>
      <c r="D33"/>
      <c r="E33"/>
      <c r="F33"/>
      <c r="G33"/>
      <c r="H33"/>
      <c r="I33"/>
      <c r="J33"/>
      <c r="K33"/>
      <c r="L33"/>
      <c r="M33" s="70"/>
      <c r="N33" s="70"/>
      <c r="O33" s="70"/>
      <c r="P33" s="70"/>
    </row>
    <row r="34" spans="2:16">
      <c r="B34" s="84">
        <f t="shared" si="0"/>
        <v>16</v>
      </c>
      <c r="C34" s="83" t="s">
        <v>100</v>
      </c>
      <c r="D34"/>
      <c r="E34"/>
      <c r="F34"/>
      <c r="G34"/>
      <c r="H34"/>
      <c r="I34"/>
      <c r="J34"/>
      <c r="K34"/>
      <c r="L34"/>
      <c r="M34" s="70"/>
      <c r="N34" s="70"/>
      <c r="O34" s="70"/>
      <c r="P34" s="70"/>
    </row>
    <row r="35" spans="2:16">
      <c r="B35" s="84">
        <f t="shared" si="0"/>
        <v>17</v>
      </c>
      <c r="C35" s="83" t="s">
        <v>101</v>
      </c>
      <c r="D35"/>
      <c r="E35"/>
      <c r="F35"/>
      <c r="G35"/>
      <c r="H35"/>
      <c r="I35"/>
      <c r="J35"/>
      <c r="K35"/>
      <c r="L35"/>
      <c r="M35" s="70"/>
      <c r="N35" s="70"/>
      <c r="O35" s="70"/>
      <c r="P35" s="70"/>
    </row>
    <row r="36" spans="2:16">
      <c r="B36" s="84">
        <f t="shared" si="0"/>
        <v>18</v>
      </c>
      <c r="C36" s="83" t="s">
        <v>102</v>
      </c>
      <c r="D36"/>
      <c r="E36"/>
      <c r="F36"/>
      <c r="G36"/>
      <c r="H36"/>
      <c r="I36"/>
      <c r="J36"/>
      <c r="K36"/>
      <c r="L36"/>
      <c r="M36" s="70"/>
      <c r="N36" s="70"/>
      <c r="O36" s="70"/>
      <c r="P36" s="70"/>
    </row>
    <row r="37" spans="2:16">
      <c r="B37" s="84">
        <f t="shared" si="0"/>
        <v>19</v>
      </c>
      <c r="C37" s="83" t="s">
        <v>103</v>
      </c>
      <c r="D37"/>
      <c r="E37"/>
      <c r="F37"/>
      <c r="G37"/>
      <c r="H37"/>
      <c r="I37"/>
      <c r="J37"/>
      <c r="K37"/>
      <c r="L37"/>
      <c r="M37" s="70"/>
      <c r="N37" s="70"/>
      <c r="O37" s="70"/>
      <c r="P37" s="70"/>
    </row>
    <row r="38" spans="2:16">
      <c r="B38" s="84">
        <f t="shared" si="0"/>
        <v>20</v>
      </c>
      <c r="C38" s="83" t="s">
        <v>110</v>
      </c>
      <c r="D38"/>
      <c r="E38"/>
      <c r="F38"/>
      <c r="G38"/>
      <c r="H38"/>
      <c r="I38"/>
      <c r="J38"/>
      <c r="K38"/>
      <c r="L38"/>
      <c r="M38" s="70"/>
      <c r="N38" s="70"/>
      <c r="O38" s="70"/>
      <c r="P38" s="70"/>
    </row>
    <row r="39" spans="2:16">
      <c r="B39" s="84">
        <f t="shared" si="0"/>
        <v>21</v>
      </c>
      <c r="C39" s="83" t="s">
        <v>111</v>
      </c>
      <c r="D39"/>
      <c r="E39"/>
      <c r="F39"/>
      <c r="G39"/>
      <c r="H39"/>
      <c r="I39"/>
      <c r="J39"/>
      <c r="K39"/>
      <c r="L39"/>
      <c r="M39" s="70"/>
      <c r="N39" s="70"/>
      <c r="O39" s="70"/>
      <c r="P39" s="70"/>
    </row>
    <row r="40" spans="2:16">
      <c r="B40" s="84">
        <f t="shared" si="0"/>
        <v>22</v>
      </c>
      <c r="C40" s="83" t="s">
        <v>113</v>
      </c>
      <c r="D40"/>
      <c r="E40"/>
      <c r="F40"/>
      <c r="G40"/>
      <c r="H40"/>
      <c r="I40"/>
      <c r="J40"/>
      <c r="K40"/>
      <c r="L40"/>
      <c r="M40" s="70"/>
      <c r="N40" s="70"/>
      <c r="O40" s="70"/>
      <c r="P40" s="70"/>
    </row>
    <row r="41" spans="2:16">
      <c r="B41" s="84">
        <f t="shared" si="0"/>
        <v>23</v>
      </c>
      <c r="C41" s="83" t="s">
        <v>81</v>
      </c>
      <c r="D41"/>
      <c r="E41"/>
      <c r="F41"/>
      <c r="G41"/>
      <c r="H41"/>
      <c r="I41"/>
      <c r="J41"/>
      <c r="K41"/>
      <c r="L41"/>
      <c r="M41" s="70"/>
      <c r="N41" s="70"/>
      <c r="O41" s="70"/>
      <c r="P41" s="70"/>
    </row>
    <row r="42" spans="2:16">
      <c r="B42" s="84">
        <f t="shared" si="0"/>
        <v>24</v>
      </c>
      <c r="C42" s="83" t="s">
        <v>84</v>
      </c>
      <c r="D42"/>
      <c r="E42"/>
      <c r="F42"/>
      <c r="G42"/>
      <c r="H42"/>
      <c r="I42"/>
      <c r="J42"/>
      <c r="K42"/>
      <c r="L42"/>
      <c r="M42" s="70"/>
      <c r="N42" s="70"/>
      <c r="O42" s="70"/>
      <c r="P42" s="70"/>
    </row>
    <row r="43" spans="2:16">
      <c r="B43" s="86"/>
      <c r="C43" s="86"/>
      <c r="D43"/>
      <c r="E43"/>
      <c r="F43"/>
      <c r="G43"/>
      <c r="H43"/>
      <c r="I43"/>
      <c r="J43"/>
      <c r="K43"/>
      <c r="L43"/>
      <c r="M43" s="70"/>
      <c r="N43" s="70"/>
      <c r="O43" s="70"/>
      <c r="P43" s="70"/>
    </row>
    <row r="44" spans="2:16">
      <c r="B44" s="86"/>
      <c r="C44" s="81"/>
      <c r="D44"/>
      <c r="E44"/>
      <c r="F44"/>
      <c r="G44"/>
      <c r="H44"/>
      <c r="I44"/>
      <c r="J44"/>
      <c r="K44"/>
      <c r="L44"/>
      <c r="M44" s="70"/>
      <c r="N44" s="70"/>
      <c r="O44" s="70"/>
      <c r="P44" s="70"/>
    </row>
    <row r="45" spans="2:16">
      <c r="B45" s="83"/>
      <c r="C45" s="83"/>
      <c r="D45"/>
      <c r="E45"/>
      <c r="F45"/>
      <c r="G45"/>
      <c r="H45"/>
      <c r="I45"/>
      <c r="J45"/>
      <c r="K45"/>
      <c r="L45"/>
      <c r="M45" s="70"/>
      <c r="N45" s="70"/>
      <c r="O45" s="70"/>
      <c r="P45" s="70"/>
    </row>
    <row r="46" spans="2:16">
      <c r="B46" s="83" t="s">
        <v>2</v>
      </c>
      <c r="C46" s="83"/>
      <c r="D46"/>
      <c r="E46"/>
      <c r="F46"/>
      <c r="G46"/>
      <c r="H46"/>
      <c r="I46"/>
      <c r="J46"/>
      <c r="K46"/>
      <c r="L46"/>
      <c r="M46" s="70"/>
      <c r="N46" s="70"/>
      <c r="O46" s="70"/>
      <c r="P46" s="70"/>
    </row>
    <row r="47" spans="2:16">
      <c r="B47" s="87"/>
      <c r="C47" s="87"/>
      <c r="D47"/>
      <c r="E47"/>
      <c r="F47"/>
      <c r="G47"/>
      <c r="H47"/>
      <c r="I47"/>
      <c r="J47"/>
      <c r="K47"/>
      <c r="L47"/>
      <c r="M47" s="70"/>
      <c r="N47" s="70"/>
      <c r="O47" s="70"/>
      <c r="P47" s="70"/>
    </row>
    <row r="48" spans="2:16">
      <c r="B48"/>
      <c r="C48"/>
      <c r="D48"/>
      <c r="E48"/>
      <c r="F48"/>
      <c r="G48"/>
      <c r="H48"/>
      <c r="I48"/>
      <c r="J48"/>
      <c r="K48"/>
      <c r="L48"/>
      <c r="M48" s="70"/>
      <c r="N48" s="70"/>
      <c r="O48" s="70"/>
      <c r="P48" s="70"/>
    </row>
    <row r="49" spans="1:16">
      <c r="B49"/>
      <c r="C49"/>
      <c r="D49"/>
      <c r="E49"/>
      <c r="F49"/>
      <c r="G49"/>
      <c r="H49"/>
      <c r="I49"/>
      <c r="J49"/>
      <c r="K49"/>
      <c r="L49"/>
      <c r="M49" s="70"/>
      <c r="N49" s="70"/>
      <c r="O49" s="70"/>
      <c r="P49" s="70"/>
    </row>
    <row r="50" spans="1:16">
      <c r="B50"/>
      <c r="C50"/>
      <c r="D50"/>
      <c r="E50"/>
      <c r="F50"/>
      <c r="G50"/>
      <c r="H50"/>
      <c r="I50"/>
      <c r="J50"/>
      <c r="K50"/>
      <c r="L50"/>
      <c r="M50" s="70"/>
      <c r="N50" s="70"/>
      <c r="O50" s="70"/>
      <c r="P50" s="70"/>
    </row>
    <row r="51" spans="1:16">
      <c r="B51"/>
      <c r="C51"/>
      <c r="D51"/>
      <c r="E51"/>
      <c r="F51"/>
      <c r="G51"/>
      <c r="H51"/>
      <c r="I51"/>
      <c r="J51"/>
      <c r="K51"/>
      <c r="L51"/>
      <c r="M51" s="70"/>
      <c r="N51" s="70"/>
      <c r="O51" s="70"/>
      <c r="P51" s="70"/>
    </row>
    <row r="52" spans="1:16">
      <c r="B52"/>
      <c r="C52"/>
      <c r="D52"/>
      <c r="E52"/>
      <c r="F52"/>
      <c r="G52"/>
      <c r="H52"/>
      <c r="I52"/>
      <c r="J52"/>
      <c r="K52"/>
      <c r="L52"/>
      <c r="M52" s="70"/>
      <c r="N52" s="70"/>
      <c r="O52" s="70"/>
      <c r="P52" s="70"/>
    </row>
    <row r="53" spans="1:16">
      <c r="B53"/>
      <c r="C53"/>
      <c r="D53"/>
      <c r="E53"/>
      <c r="F53"/>
      <c r="G53"/>
      <c r="H53"/>
      <c r="I53"/>
      <c r="J53"/>
      <c r="K53"/>
      <c r="L53"/>
      <c r="M53" s="70"/>
      <c r="N53" s="70"/>
      <c r="O53" s="70"/>
      <c r="P53" s="70"/>
    </row>
    <row r="54" spans="1:16">
      <c r="B54"/>
      <c r="C54"/>
      <c r="D54"/>
      <c r="E54"/>
      <c r="F54"/>
      <c r="G54"/>
      <c r="H54"/>
      <c r="I54"/>
      <c r="J54"/>
      <c r="K54"/>
      <c r="L54"/>
      <c r="M54" s="70"/>
      <c r="N54" s="70"/>
      <c r="O54" s="70"/>
      <c r="P54" s="70"/>
    </row>
    <row r="55" spans="1:16">
      <c r="B55"/>
      <c r="C55"/>
      <c r="D55"/>
      <c r="E55"/>
      <c r="F55"/>
      <c r="G55"/>
      <c r="H55"/>
      <c r="I55"/>
      <c r="J55"/>
      <c r="K55"/>
      <c r="L55"/>
      <c r="M55" s="70"/>
      <c r="N55" s="70"/>
      <c r="O55" s="70"/>
      <c r="P55" s="70"/>
    </row>
    <row r="56" spans="1:16">
      <c r="B56"/>
      <c r="C56"/>
      <c r="D56"/>
      <c r="E56"/>
      <c r="F56"/>
      <c r="G56"/>
      <c r="H56"/>
      <c r="I56"/>
      <c r="J56"/>
      <c r="K56"/>
      <c r="L56"/>
      <c r="M56" s="70"/>
      <c r="N56" s="70"/>
      <c r="O56" s="70"/>
      <c r="P56" s="70"/>
    </row>
    <row r="57" spans="1:16">
      <c r="B57"/>
      <c r="C57"/>
      <c r="D57"/>
      <c r="E57"/>
      <c r="F57"/>
      <c r="G57"/>
      <c r="H57"/>
      <c r="I57"/>
      <c r="J57"/>
      <c r="K57"/>
      <c r="L57"/>
      <c r="M57" s="79"/>
    </row>
    <row r="58" spans="1:16">
      <c r="A58" s="79"/>
      <c r="B58"/>
      <c r="C58"/>
      <c r="D58"/>
      <c r="E58"/>
      <c r="F58"/>
      <c r="G58"/>
      <c r="H58"/>
      <c r="I58"/>
      <c r="J58"/>
      <c r="K58"/>
      <c r="L58"/>
      <c r="M58" s="79"/>
    </row>
    <row r="59" spans="1:16">
      <c r="A59" s="79"/>
      <c r="B59"/>
      <c r="C59"/>
      <c r="D59"/>
      <c r="E59"/>
      <c r="F59"/>
      <c r="G59"/>
      <c r="H59"/>
      <c r="I59"/>
      <c r="J59"/>
      <c r="K59"/>
      <c r="L59"/>
      <c r="M59" s="79"/>
    </row>
    <row r="60" spans="1:16">
      <c r="A60" s="79"/>
      <c r="B60"/>
      <c r="C60"/>
      <c r="D60"/>
      <c r="E60"/>
      <c r="F60"/>
      <c r="G60"/>
      <c r="H60"/>
      <c r="I60"/>
      <c r="J60"/>
      <c r="K60"/>
      <c r="L60"/>
      <c r="M60" s="79"/>
    </row>
    <row r="61" spans="1:16">
      <c r="A61" s="79"/>
      <c r="B61" s="79"/>
      <c r="C61" s="79"/>
      <c r="D61" s="79"/>
      <c r="E61" s="79"/>
      <c r="F61" s="79"/>
      <c r="G61" s="79"/>
      <c r="H61" s="79"/>
      <c r="I61" s="79"/>
      <c r="J61" s="79"/>
      <c r="K61" s="79"/>
      <c r="L61" s="79"/>
      <c r="M61" s="79"/>
    </row>
    <row r="62" spans="1:16">
      <c r="A62" s="79"/>
      <c r="B62" s="79"/>
      <c r="C62" s="79"/>
      <c r="D62" s="79"/>
      <c r="E62" s="79"/>
      <c r="F62" s="79"/>
      <c r="G62" s="79"/>
      <c r="H62" s="79"/>
      <c r="I62" s="79"/>
      <c r="J62" s="79"/>
      <c r="K62" s="79"/>
      <c r="L62" s="79"/>
      <c r="M62" s="79"/>
    </row>
    <row r="63" spans="1:16">
      <c r="A63" s="79"/>
      <c r="B63" s="79"/>
      <c r="C63" s="79"/>
      <c r="D63" s="79"/>
      <c r="E63" s="79"/>
      <c r="F63" s="79"/>
      <c r="G63" s="79"/>
      <c r="H63" s="79"/>
      <c r="I63" s="79"/>
      <c r="J63" s="79"/>
      <c r="K63" s="79"/>
      <c r="L63" s="79"/>
      <c r="M63" s="79"/>
    </row>
    <row r="64" spans="1:16">
      <c r="A64" s="79"/>
      <c r="B64" s="79"/>
      <c r="C64" s="79"/>
      <c r="D64" s="79"/>
      <c r="E64" s="79"/>
      <c r="F64" s="79"/>
      <c r="G64" s="79"/>
      <c r="H64" s="79"/>
      <c r="I64" s="79"/>
      <c r="J64" s="79"/>
      <c r="K64" s="79"/>
      <c r="L64" s="79"/>
      <c r="M64" s="79"/>
    </row>
    <row r="65" spans="1:13">
      <c r="A65" s="79"/>
      <c r="B65" s="79"/>
      <c r="C65" s="79"/>
      <c r="D65" s="79"/>
      <c r="E65" s="79"/>
      <c r="F65" s="79"/>
      <c r="G65" s="79"/>
      <c r="H65" s="79"/>
      <c r="I65" s="79"/>
      <c r="J65" s="79"/>
      <c r="K65" s="79"/>
      <c r="L65" s="79"/>
      <c r="M65" s="79"/>
    </row>
    <row r="66" spans="1:13">
      <c r="A66" s="79"/>
      <c r="B66" s="79"/>
      <c r="C66" s="79"/>
      <c r="D66" s="79"/>
      <c r="E66" s="79"/>
      <c r="F66" s="79"/>
      <c r="G66" s="79"/>
      <c r="H66" s="79"/>
      <c r="I66" s="79"/>
      <c r="J66" s="79"/>
      <c r="K66" s="79"/>
      <c r="L66" s="79"/>
      <c r="M66" s="79"/>
    </row>
    <row r="67" spans="1:13">
      <c r="A67" s="79"/>
      <c r="B67" s="79"/>
      <c r="C67" s="79"/>
      <c r="D67" s="79"/>
      <c r="E67" s="79"/>
      <c r="F67" s="79"/>
      <c r="G67" s="79"/>
      <c r="H67" s="79"/>
      <c r="I67" s="79"/>
      <c r="J67" s="79"/>
      <c r="K67" s="79"/>
      <c r="L67" s="79"/>
      <c r="M67" s="79"/>
    </row>
    <row r="68" spans="1:13">
      <c r="A68" s="79"/>
      <c r="B68" s="79"/>
      <c r="C68" s="79"/>
      <c r="D68" s="79"/>
      <c r="E68" s="79"/>
      <c r="F68" s="79"/>
      <c r="G68" s="79"/>
      <c r="H68" s="79"/>
      <c r="I68" s="79"/>
      <c r="J68" s="79"/>
      <c r="K68" s="79"/>
      <c r="L68" s="79"/>
      <c r="M68" s="79"/>
    </row>
    <row r="69" spans="1:13">
      <c r="A69" s="79"/>
      <c r="B69" s="79"/>
      <c r="C69" s="79"/>
      <c r="D69" s="79"/>
      <c r="E69" s="79"/>
      <c r="F69" s="79"/>
      <c r="G69" s="79"/>
      <c r="H69" s="79"/>
      <c r="I69" s="79"/>
      <c r="J69" s="79"/>
      <c r="K69" s="79"/>
      <c r="L69" s="79"/>
      <c r="M69" s="79"/>
    </row>
    <row r="70" spans="1:13">
      <c r="A70" s="79"/>
      <c r="B70" s="79"/>
      <c r="C70" s="79"/>
      <c r="D70" s="79"/>
      <c r="E70" s="79"/>
      <c r="F70" s="79"/>
      <c r="G70" s="79"/>
      <c r="H70" s="79"/>
      <c r="I70" s="79"/>
      <c r="J70" s="79"/>
      <c r="K70" s="79"/>
      <c r="L70" s="79"/>
      <c r="M70" s="79"/>
    </row>
    <row r="71" spans="1:13">
      <c r="A71" s="79"/>
      <c r="B71" s="79"/>
      <c r="C71" s="79"/>
      <c r="D71" s="79"/>
      <c r="E71" s="79"/>
      <c r="F71" s="79"/>
      <c r="G71" s="79"/>
      <c r="H71" s="79"/>
      <c r="I71" s="79"/>
      <c r="J71" s="79"/>
      <c r="K71" s="79"/>
      <c r="L71" s="79"/>
      <c r="M71" s="79"/>
    </row>
    <row r="72" spans="1:13">
      <c r="A72" s="79"/>
      <c r="B72" s="79"/>
      <c r="C72" s="79"/>
      <c r="D72" s="79"/>
      <c r="E72" s="79"/>
      <c r="F72" s="79"/>
      <c r="G72" s="79"/>
      <c r="H72" s="79"/>
      <c r="I72" s="79"/>
      <c r="J72" s="79"/>
      <c r="K72" s="79"/>
      <c r="L72" s="79"/>
      <c r="M72" s="79"/>
    </row>
    <row r="73" spans="1:13">
      <c r="A73" s="79"/>
      <c r="B73" s="79"/>
      <c r="C73" s="79"/>
      <c r="D73" s="79"/>
      <c r="E73" s="79"/>
      <c r="F73" s="79"/>
      <c r="G73" s="79"/>
      <c r="H73" s="79"/>
      <c r="I73" s="79"/>
      <c r="J73" s="79"/>
      <c r="K73" s="79"/>
      <c r="L73" s="79"/>
      <c r="M73" s="79"/>
    </row>
    <row r="74" spans="1:13">
      <c r="A74" s="79"/>
      <c r="B74" s="79"/>
      <c r="C74" s="79"/>
      <c r="D74" s="79"/>
      <c r="E74" s="79"/>
      <c r="F74" s="79"/>
      <c r="G74" s="79"/>
      <c r="H74" s="79"/>
      <c r="I74" s="79"/>
      <c r="J74" s="79"/>
      <c r="K74" s="79"/>
      <c r="L74" s="79"/>
      <c r="M74" s="79"/>
    </row>
    <row r="75" spans="1:13">
      <c r="A75" s="79"/>
      <c r="B75" s="79"/>
      <c r="C75" s="79"/>
      <c r="D75" s="79"/>
      <c r="E75" s="79"/>
      <c r="F75" s="79"/>
      <c r="G75" s="79"/>
      <c r="H75" s="79"/>
      <c r="I75" s="79"/>
      <c r="J75" s="79"/>
      <c r="K75" s="79"/>
      <c r="L75" s="79"/>
      <c r="M75" s="79"/>
    </row>
    <row r="76" spans="1:13">
      <c r="A76" s="79"/>
      <c r="B76" s="79"/>
      <c r="C76" s="79"/>
      <c r="D76" s="79"/>
      <c r="E76" s="79"/>
      <c r="F76" s="79"/>
      <c r="G76" s="79"/>
      <c r="H76" s="79"/>
      <c r="I76" s="79"/>
      <c r="J76" s="79"/>
      <c r="K76" s="79"/>
      <c r="L76" s="79"/>
      <c r="M76" s="79"/>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A31" workbookViewId="0">
      <selection activeCell="K20" sqref="K20"/>
    </sheetView>
  </sheetViews>
  <sheetFormatPr defaultColWidth="8.75" defaultRowHeight="10.5"/>
  <cols>
    <col min="1" max="1" width="1.75" style="1" customWidth="1"/>
    <col min="2" max="2" width="15.5" style="7" customWidth="1"/>
    <col min="3" max="3" width="8.75" style="1"/>
    <col min="4" max="5" width="15.75" style="1" customWidth="1"/>
    <col min="6" max="6" width="16.75" style="1" customWidth="1"/>
    <col min="7" max="8" width="19.25" style="1" customWidth="1"/>
    <col min="9" max="9" width="4.75" style="1" customWidth="1"/>
    <col min="10" max="10" width="25.75" style="29" customWidth="1"/>
    <col min="11" max="15" width="25.75" style="1" customWidth="1"/>
    <col min="16" max="16" width="21.25" style="1" customWidth="1"/>
    <col min="17" max="16384" width="8.75" style="1"/>
  </cols>
  <sheetData>
    <row r="1" spans="2:16" ht="42">
      <c r="G1" s="8" t="s">
        <v>116</v>
      </c>
      <c r="H1" s="67" t="s">
        <v>117</v>
      </c>
    </row>
    <row r="4" spans="2:16" ht="42">
      <c r="B4" s="21" t="s">
        <v>4</v>
      </c>
      <c r="C4" s="22" t="s">
        <v>5</v>
      </c>
      <c r="D4" s="22" t="s">
        <v>60</v>
      </c>
      <c r="E4" s="22" t="s">
        <v>61</v>
      </c>
      <c r="F4" s="22" t="s">
        <v>62</v>
      </c>
      <c r="G4" s="22" t="s">
        <v>65</v>
      </c>
      <c r="H4" s="23" t="s">
        <v>66</v>
      </c>
      <c r="J4" s="62" t="s">
        <v>119</v>
      </c>
      <c r="K4" s="62" t="s">
        <v>120</v>
      </c>
      <c r="L4" s="62" t="s">
        <v>121</v>
      </c>
    </row>
    <row r="5" spans="2:16" ht="21">
      <c r="B5" s="20" t="s">
        <v>58</v>
      </c>
      <c r="C5" s="9" t="s">
        <v>10</v>
      </c>
      <c r="D5" s="2">
        <v>437567</v>
      </c>
      <c r="E5" s="2">
        <v>50935</v>
      </c>
      <c r="F5" s="2">
        <v>22055</v>
      </c>
      <c r="G5" s="3">
        <f>Table15[[#This Row],[Revenue]]-Table15[[#This Row],[Cost of goods sold]]</f>
        <v>386632</v>
      </c>
      <c r="H5" s="4">
        <f>Table15[[#This Row],[Gross Margin]]-Table15[[#This Row],[Selling and Admin costs]]</f>
        <v>364577</v>
      </c>
      <c r="J5" s="31" t="s">
        <v>63</v>
      </c>
      <c r="K5" s="23" t="s">
        <v>64</v>
      </c>
      <c r="L5" s="23" t="s">
        <v>77</v>
      </c>
      <c r="M5" s="68" t="s">
        <v>118</v>
      </c>
    </row>
    <row r="6" spans="2:16">
      <c r="B6" s="20" t="s">
        <v>24</v>
      </c>
      <c r="C6" s="9" t="s">
        <v>7</v>
      </c>
      <c r="D6" s="2">
        <v>121804</v>
      </c>
      <c r="E6" s="2">
        <v>52365</v>
      </c>
      <c r="F6" s="2">
        <v>20648</v>
      </c>
      <c r="G6" s="3">
        <f>Table15[[#This Row],[Revenue]]-Table15[[#This Row],[Cost of goods sold]]</f>
        <v>69439</v>
      </c>
      <c r="H6" s="4">
        <f>Table15[[#This Row],[Gross Margin]]-Table15[[#This Row],[Selling and Admin costs]]</f>
        <v>48791</v>
      </c>
      <c r="J6" s="32">
        <f>COUNTA(Table15[Branch Code])</f>
        <v>50</v>
      </c>
      <c r="K6" s="28">
        <f>SUM(Table15[Net Income])</f>
        <v>10113714</v>
      </c>
      <c r="L6" s="33">
        <f>Table26[Total Net Income]/Table26[Number of Branches]</f>
        <v>202274.28</v>
      </c>
    </row>
    <row r="7" spans="2:16">
      <c r="B7" s="20" t="s">
        <v>33</v>
      </c>
      <c r="C7" s="9" t="s">
        <v>8</v>
      </c>
      <c r="D7" s="2">
        <v>451890</v>
      </c>
      <c r="E7" s="2">
        <v>53476</v>
      </c>
      <c r="F7" s="2">
        <v>21202</v>
      </c>
      <c r="G7" s="3">
        <f>Table15[[#This Row],[Revenue]]-Table15[[#This Row],[Cost of goods sold]]</f>
        <v>398414</v>
      </c>
      <c r="H7" s="4">
        <f>Table15[[#This Row],[Gross Margin]]-Table15[[#This Row],[Selling and Admin costs]]</f>
        <v>377212</v>
      </c>
    </row>
    <row r="8" spans="2:16">
      <c r="B8" s="20" t="s">
        <v>42</v>
      </c>
      <c r="C8" s="9" t="s">
        <v>9</v>
      </c>
      <c r="D8" s="2">
        <v>382650</v>
      </c>
      <c r="E8" s="2">
        <v>53523</v>
      </c>
      <c r="F8" s="2">
        <v>17135</v>
      </c>
      <c r="G8" s="3">
        <f>Table15[[#This Row],[Revenue]]-Table15[[#This Row],[Cost of goods sold]]</f>
        <v>329127</v>
      </c>
      <c r="H8" s="4">
        <f>Table15[[#This Row],[Gross Margin]]-Table15[[#This Row],[Selling and Admin costs]]</f>
        <v>311992</v>
      </c>
    </row>
    <row r="9" spans="2:16">
      <c r="B9" s="20" t="s">
        <v>29</v>
      </c>
      <c r="C9" s="9" t="s">
        <v>7</v>
      </c>
      <c r="D9" s="2">
        <v>131596</v>
      </c>
      <c r="E9" s="2">
        <v>54074</v>
      </c>
      <c r="F9" s="2">
        <v>13815</v>
      </c>
      <c r="G9" s="3">
        <f>Table15[[#This Row],[Revenue]]-Table15[[#This Row],[Cost of goods sold]]</f>
        <v>77522</v>
      </c>
      <c r="H9" s="4">
        <f>Table15[[#This Row],[Gross Margin]]-Table15[[#This Row],[Selling and Admin costs]]</f>
        <v>63707</v>
      </c>
      <c r="K9" s="102" t="s">
        <v>127</v>
      </c>
      <c r="L9" s="103"/>
      <c r="M9" s="103"/>
      <c r="N9" s="103"/>
      <c r="O9" s="104"/>
    </row>
    <row r="10" spans="2:16">
      <c r="B10" s="20" t="s">
        <v>56</v>
      </c>
      <c r="C10" s="9" t="s">
        <v>10</v>
      </c>
      <c r="D10" s="2">
        <v>251230</v>
      </c>
      <c r="E10" s="2">
        <v>54689</v>
      </c>
      <c r="F10" s="2">
        <v>22270</v>
      </c>
      <c r="G10" s="3">
        <f>Table15[[#This Row],[Revenue]]-Table15[[#This Row],[Cost of goods sold]]</f>
        <v>196541</v>
      </c>
      <c r="H10" s="4">
        <f>Table15[[#This Row],[Gross Margin]]-Table15[[#This Row],[Selling and Admin costs]]</f>
        <v>174271</v>
      </c>
      <c r="J10" s="31" t="s">
        <v>5</v>
      </c>
      <c r="K10" s="22" t="s">
        <v>60</v>
      </c>
      <c r="L10" s="22" t="s">
        <v>61</v>
      </c>
      <c r="M10" s="22" t="s">
        <v>62</v>
      </c>
      <c r="N10" s="22" t="s">
        <v>65</v>
      </c>
      <c r="O10" s="22" t="s">
        <v>66</v>
      </c>
    </row>
    <row r="11" spans="2:16">
      <c r="B11" s="20" t="s">
        <v>23</v>
      </c>
      <c r="C11" s="9" t="s">
        <v>7</v>
      </c>
      <c r="D11" s="2">
        <v>373456</v>
      </c>
      <c r="E11" s="2">
        <v>54893</v>
      </c>
      <c r="F11" s="2">
        <v>12466</v>
      </c>
      <c r="G11" s="3">
        <f>Table15[[#This Row],[Revenue]]-Table15[[#This Row],[Cost of goods sold]]</f>
        <v>318563</v>
      </c>
      <c r="H11" s="4">
        <f>Table15[[#This Row],[Gross Margin]]-Table15[[#This Row],[Selling and Admin costs]]</f>
        <v>306097</v>
      </c>
      <c r="J11" s="34" t="s">
        <v>6</v>
      </c>
      <c r="K11" s="3">
        <f>SUMIF(Table15[State],Table37[[#This Row],[State]],Table15[Revenue])</f>
        <v>2948617</v>
      </c>
      <c r="L11" s="3">
        <f>SUMIF(Table15[State],Table37[[#This Row],[State]],Table15[Cost of goods sold])</f>
        <v>1049160</v>
      </c>
      <c r="M11" s="3">
        <f>SUMIF(Table15[State],Table37[[#This Row],[State]],Table15[Selling and Admin costs])</f>
        <v>201112</v>
      </c>
      <c r="N11" s="3">
        <f>SUMIF(Table15[State],Table37[[#This Row],[State]],Table15[Gross Margin])</f>
        <v>1899457</v>
      </c>
      <c r="O11" s="3">
        <f>SUMIF(Table15[State],Table37[[#This Row],[State]],Table15[Net Income])</f>
        <v>1698345</v>
      </c>
      <c r="P11" s="105" t="s">
        <v>122</v>
      </c>
    </row>
    <row r="12" spans="2:16">
      <c r="B12" s="20" t="s">
        <v>38</v>
      </c>
      <c r="C12" s="9" t="s">
        <v>8</v>
      </c>
      <c r="D12" s="2">
        <v>370617</v>
      </c>
      <c r="E12" s="2">
        <v>55274</v>
      </c>
      <c r="F12" s="2">
        <v>23721</v>
      </c>
      <c r="G12" s="3">
        <f>Table15[[#This Row],[Revenue]]-Table15[[#This Row],[Cost of goods sold]]</f>
        <v>315343</v>
      </c>
      <c r="H12" s="4">
        <f>Table15[[#This Row],[Gross Margin]]-Table15[[#This Row],[Selling and Admin costs]]</f>
        <v>291622</v>
      </c>
      <c r="J12" s="34" t="s">
        <v>7</v>
      </c>
      <c r="K12" s="3">
        <f>SUMIF(Table15[State],Table37[[#This Row],[State]],Table15[Revenue])</f>
        <v>3045558</v>
      </c>
      <c r="L12" s="3">
        <f>SUMIF(Table15[State],Table37[[#This Row],[State]],Table15[Cost of goods sold])</f>
        <v>715743</v>
      </c>
      <c r="M12" s="3">
        <f>SUMIF(Table15[State],Table37[[#This Row],[State]],Table15[Selling and Admin costs])</f>
        <v>196085</v>
      </c>
      <c r="N12" s="3">
        <f>SUMIF(Table15[State],Table37[[#This Row],[State]],Table15[Gross Margin])</f>
        <v>2329815</v>
      </c>
      <c r="O12" s="4">
        <f>SUMIF(Table15[State],Table37[[#This Row],[State]],Table15[Net Income])</f>
        <v>2133730</v>
      </c>
      <c r="P12" s="106"/>
    </row>
    <row r="13" spans="2:16">
      <c r="B13" s="20" t="s">
        <v>22</v>
      </c>
      <c r="C13" s="9" t="s">
        <v>7</v>
      </c>
      <c r="D13" s="2">
        <v>400075</v>
      </c>
      <c r="E13" s="2">
        <v>57743</v>
      </c>
      <c r="F13" s="2">
        <v>16315</v>
      </c>
      <c r="G13" s="3">
        <f>Table15[[#This Row],[Revenue]]-Table15[[#This Row],[Cost of goods sold]]</f>
        <v>342332</v>
      </c>
      <c r="H13" s="4">
        <f>Table15[[#This Row],[Gross Margin]]-Table15[[#This Row],[Selling and Admin costs]]</f>
        <v>326017</v>
      </c>
      <c r="J13" s="34" t="s">
        <v>8</v>
      </c>
      <c r="K13" s="3">
        <f>SUMIF(Table15[State],Table37[[#This Row],[State]],Table15[Revenue])</f>
        <v>2593467</v>
      </c>
      <c r="L13" s="3">
        <f>SUMIF(Table15[State],Table37[[#This Row],[State]],Table15[Cost of goods sold])</f>
        <v>666879</v>
      </c>
      <c r="M13" s="3">
        <f>SUMIF(Table15[State],Table37[[#This Row],[State]],Table15[Selling and Admin costs])</f>
        <v>154723</v>
      </c>
      <c r="N13" s="3">
        <f>SUMIF(Table15[State],Table37[[#This Row],[State]],Table15[Gross Margin])</f>
        <v>1926588</v>
      </c>
      <c r="O13" s="4">
        <f>SUMIF(Table15[State],Table37[[#This Row],[State]],Table15[Net Income])</f>
        <v>1771865</v>
      </c>
      <c r="P13" s="106"/>
    </row>
    <row r="14" spans="2:16">
      <c r="B14" s="20" t="s">
        <v>52</v>
      </c>
      <c r="C14" s="9" t="s">
        <v>9</v>
      </c>
      <c r="D14" s="2">
        <v>385385</v>
      </c>
      <c r="E14" s="2">
        <v>57943</v>
      </c>
      <c r="F14" s="2">
        <v>18701</v>
      </c>
      <c r="G14" s="3">
        <f>Table15[[#This Row],[Revenue]]-Table15[[#This Row],[Cost of goods sold]]</f>
        <v>327442</v>
      </c>
      <c r="H14" s="4">
        <f>Table15[[#This Row],[Gross Margin]]-Table15[[#This Row],[Selling and Admin costs]]</f>
        <v>308741</v>
      </c>
      <c r="J14" s="34" t="s">
        <v>9</v>
      </c>
      <c r="K14" s="3">
        <f>SUMIF(Table15[State],Table37[[#This Row],[State]],Table15[Revenue])</f>
        <v>3842606</v>
      </c>
      <c r="L14" s="3">
        <f>SUMIF(Table15[State],Table37[[#This Row],[State]],Table15[Cost of goods sold])</f>
        <v>917833</v>
      </c>
      <c r="M14" s="3">
        <f>SUMIF(Table15[State],Table37[[#This Row],[State]],Table15[Selling and Admin costs])</f>
        <v>185098</v>
      </c>
      <c r="N14" s="3">
        <f>SUMIF(Table15[State],Table37[[#This Row],[State]],Table15[Gross Margin])</f>
        <v>2924773</v>
      </c>
      <c r="O14" s="4">
        <f>SUMIF(Table15[State],Table37[[#This Row],[State]],Table15[Net Income])</f>
        <v>2739675</v>
      </c>
      <c r="P14" s="106"/>
    </row>
    <row r="15" spans="2:16">
      <c r="B15" s="20" t="s">
        <v>26</v>
      </c>
      <c r="C15" s="9" t="s">
        <v>7</v>
      </c>
      <c r="D15" s="2">
        <v>350805</v>
      </c>
      <c r="E15" s="2">
        <v>58422</v>
      </c>
      <c r="F15" s="2">
        <v>23536</v>
      </c>
      <c r="G15" s="3">
        <f>Table15[[#This Row],[Revenue]]-Table15[[#This Row],[Cost of goods sold]]</f>
        <v>292383</v>
      </c>
      <c r="H15" s="4">
        <f>Table15[[#This Row],[Gross Margin]]-Table15[[#This Row],[Selling and Admin costs]]</f>
        <v>268847</v>
      </c>
      <c r="J15" s="35" t="s">
        <v>10</v>
      </c>
      <c r="K15" s="27">
        <f>SUMIF(Table15[State],Table37[[#This Row],[State]],Table15[Revenue])</f>
        <v>2424354</v>
      </c>
      <c r="L15" s="27">
        <f>SUMIF(Table15[State],Table37[[#This Row],[State]],Table15[Cost of goods sold])</f>
        <v>509293</v>
      </c>
      <c r="M15" s="27">
        <f>SUMIF(Table15[State],Table37[[#This Row],[State]],Table15[Selling and Admin costs])</f>
        <v>144962</v>
      </c>
      <c r="N15" s="27">
        <f>SUMIF(Table15[State],Table37[[#This Row],[State]],Table15[Gross Margin])</f>
        <v>1915061</v>
      </c>
      <c r="O15" s="28">
        <f>SUMIF(Table15[State],Table37[[#This Row],[State]],Table15[Net Income])</f>
        <v>1770099</v>
      </c>
      <c r="P15" s="107"/>
    </row>
    <row r="16" spans="2:16">
      <c r="B16" s="20" t="s">
        <v>53</v>
      </c>
      <c r="C16" s="9" t="s">
        <v>10</v>
      </c>
      <c r="D16" s="2">
        <v>322199</v>
      </c>
      <c r="E16" s="2">
        <v>64693</v>
      </c>
      <c r="F16" s="2">
        <v>20883</v>
      </c>
      <c r="G16" s="3">
        <f>Table15[[#This Row],[Revenue]]-Table15[[#This Row],[Cost of goods sold]]</f>
        <v>257506</v>
      </c>
      <c r="H16" s="4">
        <f>Table15[[#This Row],[Gross Margin]]-Table15[[#This Row],[Selling and Admin costs]]</f>
        <v>236623</v>
      </c>
    </row>
    <row r="17" spans="2:14" ht="11.25" customHeight="1">
      <c r="B17" s="20" t="s">
        <v>36</v>
      </c>
      <c r="C17" s="9" t="s">
        <v>8</v>
      </c>
      <c r="D17" s="2">
        <v>346564</v>
      </c>
      <c r="E17" s="2">
        <v>64921</v>
      </c>
      <c r="F17" s="2">
        <v>15400</v>
      </c>
      <c r="G17" s="3">
        <f>Table15[[#This Row],[Revenue]]-Table15[[#This Row],[Cost of goods sold]]</f>
        <v>281643</v>
      </c>
      <c r="H17" s="4">
        <f>Table15[[#This Row],[Gross Margin]]-Table15[[#This Row],[Selling and Admin costs]]</f>
        <v>266243</v>
      </c>
      <c r="K17" s="112" t="s">
        <v>125</v>
      </c>
      <c r="L17" s="113"/>
      <c r="M17" s="113"/>
      <c r="N17" s="114"/>
    </row>
    <row r="18" spans="2:14">
      <c r="B18" s="20" t="s">
        <v>59</v>
      </c>
      <c r="C18" s="9" t="s">
        <v>10</v>
      </c>
      <c r="D18" s="2">
        <v>308356</v>
      </c>
      <c r="E18" s="2">
        <v>65501</v>
      </c>
      <c r="F18" s="2">
        <v>18999</v>
      </c>
      <c r="G18" s="3">
        <f>Table15[[#This Row],[Revenue]]-Table15[[#This Row],[Cost of goods sold]]</f>
        <v>242855</v>
      </c>
      <c r="H18" s="4">
        <f>Table15[[#This Row],[Gross Margin]]-Table15[[#This Row],[Selling and Admin costs]]</f>
        <v>223856</v>
      </c>
      <c r="J18" s="108" t="s">
        <v>123</v>
      </c>
      <c r="K18" s="115"/>
      <c r="L18" s="116"/>
      <c r="M18" s="116"/>
      <c r="N18" s="117"/>
    </row>
    <row r="19" spans="2:14">
      <c r="B19" s="20" t="s">
        <v>25</v>
      </c>
      <c r="C19" s="9" t="s">
        <v>7</v>
      </c>
      <c r="D19" s="2">
        <v>397537</v>
      </c>
      <c r="E19" s="2">
        <v>65964</v>
      </c>
      <c r="F19" s="2">
        <v>20216</v>
      </c>
      <c r="G19" s="3">
        <f>Table15[[#This Row],[Revenue]]-Table15[[#This Row],[Cost of goods sold]]</f>
        <v>331573</v>
      </c>
      <c r="H19" s="4">
        <f>Table15[[#This Row],[Gross Margin]]-Table15[[#This Row],[Selling and Admin costs]]</f>
        <v>311357</v>
      </c>
      <c r="J19" s="109"/>
      <c r="K19" s="69" t="s">
        <v>66</v>
      </c>
      <c r="L19" s="22" t="s">
        <v>4</v>
      </c>
    </row>
    <row r="20" spans="2:14">
      <c r="B20" s="20" t="s">
        <v>32</v>
      </c>
      <c r="C20" s="9" t="s">
        <v>7</v>
      </c>
      <c r="D20" s="2">
        <v>169704</v>
      </c>
      <c r="E20" s="2">
        <v>67850</v>
      </c>
      <c r="F20" s="2">
        <v>15918</v>
      </c>
      <c r="G20" s="3">
        <f>Table15[[#This Row],[Revenue]]-Table15[[#This Row],[Cost of goods sold]]</f>
        <v>101854</v>
      </c>
      <c r="H20" s="4">
        <f>Table15[[#This Row],[Gross Margin]]-Table15[[#This Row],[Selling and Admin costs]]</f>
        <v>85936</v>
      </c>
      <c r="J20" s="110" t="s">
        <v>9</v>
      </c>
      <c r="K20" s="3">
        <f t="array" ref="K20:K22">LARGE(IF(State=$J$20,Table15[Net Income],0),{1;2;3})</f>
        <v>369360</v>
      </c>
      <c r="L20" s="36" t="str">
        <f>INDEX(Table15[Branch Code],MATCH($K20,Table15[Net Income],0))</f>
        <v>2014-408</v>
      </c>
    </row>
    <row r="21" spans="2:14">
      <c r="B21" s="20" t="s">
        <v>30</v>
      </c>
      <c r="C21" s="9" t="s">
        <v>7</v>
      </c>
      <c r="D21" s="2">
        <v>423215</v>
      </c>
      <c r="E21" s="2">
        <v>69635</v>
      </c>
      <c r="F21" s="2">
        <v>24170</v>
      </c>
      <c r="G21" s="3">
        <f>Table15[[#This Row],[Revenue]]-Table15[[#This Row],[Cost of goods sold]]</f>
        <v>353580</v>
      </c>
      <c r="H21" s="4">
        <f>Table15[[#This Row],[Gross Margin]]-Table15[[#This Row],[Selling and Admin costs]]</f>
        <v>329410</v>
      </c>
      <c r="J21" s="111"/>
      <c r="K21" s="3">
        <v>358285</v>
      </c>
      <c r="L21" s="36" t="str">
        <f>INDEX(Table15[Branch Code],MATCH($K21,Table15[Net Income],0))</f>
        <v>2011-401</v>
      </c>
    </row>
    <row r="22" spans="2:14">
      <c r="B22" s="20" t="s">
        <v>20</v>
      </c>
      <c r="C22" s="9" t="s">
        <v>6</v>
      </c>
      <c r="D22" s="2">
        <v>257889</v>
      </c>
      <c r="E22" s="2">
        <v>72443</v>
      </c>
      <c r="F22" s="2">
        <v>18904</v>
      </c>
      <c r="G22" s="3">
        <f>Table15[[#This Row],[Revenue]]-Table15[[#This Row],[Cost of goods sold]]</f>
        <v>185446</v>
      </c>
      <c r="H22" s="4">
        <f>Table15[[#This Row],[Gross Margin]]-Table15[[#This Row],[Selling and Admin costs]]</f>
        <v>166542</v>
      </c>
      <c r="J22" s="111"/>
      <c r="K22" s="3">
        <v>340121</v>
      </c>
      <c r="L22" s="36" t="str">
        <f>INDEX(Table15[Branch Code],MATCH($K22,Table15[Net Income],0))</f>
        <v>2012-404</v>
      </c>
    </row>
    <row r="23" spans="2:14">
      <c r="B23" s="20" t="s">
        <v>39</v>
      </c>
      <c r="C23" s="9" t="s">
        <v>8</v>
      </c>
      <c r="D23" s="2">
        <v>203729</v>
      </c>
      <c r="E23" s="2">
        <v>72747</v>
      </c>
      <c r="F23" s="2">
        <v>14615</v>
      </c>
      <c r="G23" s="3">
        <f>Table15[[#This Row],[Revenue]]-Table15[[#This Row],[Cost of goods sold]]</f>
        <v>130982</v>
      </c>
      <c r="H23" s="4">
        <f>Table15[[#This Row],[Gross Margin]]-Table15[[#This Row],[Selling and Admin costs]]</f>
        <v>116367</v>
      </c>
    </row>
    <row r="24" spans="2:14">
      <c r="B24" s="20" t="s">
        <v>27</v>
      </c>
      <c r="C24" s="9" t="s">
        <v>7</v>
      </c>
      <c r="D24" s="2">
        <v>293993</v>
      </c>
      <c r="E24" s="2">
        <v>73673</v>
      </c>
      <c r="F24" s="2">
        <v>24158</v>
      </c>
      <c r="G24" s="3">
        <f>Table15[[#This Row],[Revenue]]-Table15[[#This Row],[Cost of goods sold]]</f>
        <v>220320</v>
      </c>
      <c r="H24" s="4">
        <f>Table15[[#This Row],[Gross Margin]]-Table15[[#This Row],[Selling and Admin costs]]</f>
        <v>196162</v>
      </c>
    </row>
    <row r="25" spans="2:14">
      <c r="B25" s="20" t="s">
        <v>31</v>
      </c>
      <c r="C25" s="9" t="s">
        <v>7</v>
      </c>
      <c r="D25" s="2">
        <v>258024</v>
      </c>
      <c r="E25" s="2">
        <v>74120</v>
      </c>
      <c r="F25" s="2">
        <v>12885</v>
      </c>
      <c r="G25" s="3">
        <f>Table15[[#This Row],[Revenue]]-Table15[[#This Row],[Cost of goods sold]]</f>
        <v>183904</v>
      </c>
      <c r="H25" s="4">
        <f>Table15[[#This Row],[Gross Margin]]-Table15[[#This Row],[Selling and Admin costs]]</f>
        <v>171019</v>
      </c>
      <c r="J25" s="16" t="s">
        <v>5</v>
      </c>
      <c r="K25" s="10" t="s">
        <v>67</v>
      </c>
    </row>
    <row r="26" spans="2:14" ht="11.25" customHeight="1">
      <c r="B26" s="20" t="s">
        <v>18</v>
      </c>
      <c r="C26" s="9" t="s">
        <v>6</v>
      </c>
      <c r="D26" s="2">
        <v>276890</v>
      </c>
      <c r="E26" s="2">
        <v>76254</v>
      </c>
      <c r="F26" s="2">
        <v>24927</v>
      </c>
      <c r="G26" s="3">
        <f>Table15[[#This Row],[Revenue]]-Table15[[#This Row],[Cost of goods sold]]</f>
        <v>200636</v>
      </c>
      <c r="H26" s="4">
        <f>Table15[[#This Row],[Gross Margin]]-Table15[[#This Row],[Selling and Admin costs]]</f>
        <v>175709</v>
      </c>
      <c r="J26" s="30" t="s">
        <v>6</v>
      </c>
      <c r="K26" s="5">
        <f>O11/SUM(Table37[Net Income])</f>
        <v>0.16792495813110792</v>
      </c>
      <c r="L26" s="96" t="s">
        <v>126</v>
      </c>
      <c r="M26" s="97"/>
    </row>
    <row r="27" spans="2:14">
      <c r="B27" s="20" t="s">
        <v>15</v>
      </c>
      <c r="C27" s="9" t="s">
        <v>6</v>
      </c>
      <c r="D27" s="2">
        <v>337296</v>
      </c>
      <c r="E27" s="2">
        <v>76345</v>
      </c>
      <c r="F27" s="2">
        <v>14804</v>
      </c>
      <c r="G27" s="3">
        <f>Table15[[#This Row],[Revenue]]-Table15[[#This Row],[Cost of goods sold]]</f>
        <v>260951</v>
      </c>
      <c r="H27" s="4">
        <f>Table15[[#This Row],[Gross Margin]]-Table15[[#This Row],[Selling and Admin costs]]</f>
        <v>246147</v>
      </c>
      <c r="J27" s="30" t="s">
        <v>7</v>
      </c>
      <c r="K27" s="5">
        <f>O12/SUM(Table37[Net Income])</f>
        <v>0.2109739310405653</v>
      </c>
      <c r="L27" s="98"/>
      <c r="M27" s="99"/>
    </row>
    <row r="28" spans="2:14">
      <c r="B28" s="20" t="s">
        <v>49</v>
      </c>
      <c r="C28" s="9" t="s">
        <v>9</v>
      </c>
      <c r="D28" s="2">
        <v>406324</v>
      </c>
      <c r="E28" s="2">
        <v>76771</v>
      </c>
      <c r="F28" s="2">
        <v>17670</v>
      </c>
      <c r="G28" s="3">
        <f>Table15[[#This Row],[Revenue]]-Table15[[#This Row],[Cost of goods sold]]</f>
        <v>329553</v>
      </c>
      <c r="H28" s="4">
        <f>Table15[[#This Row],[Gross Margin]]-Table15[[#This Row],[Selling and Admin costs]]</f>
        <v>311883</v>
      </c>
      <c r="J28" s="30" t="s">
        <v>8</v>
      </c>
      <c r="K28" s="5">
        <f>O13/SUM(Table37[Net Income])</f>
        <v>0.17519429558716015</v>
      </c>
      <c r="L28" s="98"/>
      <c r="M28" s="99"/>
    </row>
    <row r="29" spans="2:14">
      <c r="B29" s="20" t="s">
        <v>46</v>
      </c>
      <c r="C29" s="9" t="s">
        <v>9</v>
      </c>
      <c r="D29" s="2">
        <v>435103</v>
      </c>
      <c r="E29" s="2">
        <v>76989</v>
      </c>
      <c r="F29" s="2">
        <v>17993</v>
      </c>
      <c r="G29" s="3">
        <f>Table15[[#This Row],[Revenue]]-Table15[[#This Row],[Cost of goods sold]]</f>
        <v>358114</v>
      </c>
      <c r="H29" s="4">
        <f>Table15[[#This Row],[Gross Margin]]-Table15[[#This Row],[Selling and Admin costs]]</f>
        <v>340121</v>
      </c>
      <c r="J29" s="30" t="s">
        <v>9</v>
      </c>
      <c r="K29" s="5">
        <f>O14/SUM(Table37[Net Income])</f>
        <v>0.27088713404393283</v>
      </c>
      <c r="L29" s="98"/>
      <c r="M29" s="99"/>
    </row>
    <row r="30" spans="2:14">
      <c r="B30" s="20" t="s">
        <v>14</v>
      </c>
      <c r="C30" s="9" t="s">
        <v>6</v>
      </c>
      <c r="D30" s="2">
        <v>155997</v>
      </c>
      <c r="E30" s="2">
        <v>77534</v>
      </c>
      <c r="F30" s="2">
        <v>12230</v>
      </c>
      <c r="G30" s="3">
        <f>Table15[[#This Row],[Revenue]]-Table15[[#This Row],[Cost of goods sold]]</f>
        <v>78463</v>
      </c>
      <c r="H30" s="4">
        <f>Table15[[#This Row],[Gross Margin]]-Table15[[#This Row],[Selling and Admin costs]]</f>
        <v>66233</v>
      </c>
      <c r="J30" s="30" t="s">
        <v>10</v>
      </c>
      <c r="K30" s="5">
        <f>O15/SUM(Table37[Net Income])</f>
        <v>0.17501968119723377</v>
      </c>
      <c r="L30" s="100"/>
      <c r="M30" s="101"/>
    </row>
    <row r="31" spans="2:14">
      <c r="B31" s="20" t="s">
        <v>41</v>
      </c>
      <c r="C31" s="9" t="s">
        <v>8</v>
      </c>
      <c r="D31" s="2">
        <v>345484</v>
      </c>
      <c r="E31" s="2">
        <v>80827</v>
      </c>
      <c r="F31" s="2">
        <v>22624</v>
      </c>
      <c r="G31" s="3">
        <f>Table15[[#This Row],[Revenue]]-Table15[[#This Row],[Cost of goods sold]]</f>
        <v>264657</v>
      </c>
      <c r="H31" s="4">
        <f>Table15[[#This Row],[Gross Margin]]-Table15[[#This Row],[Selling and Admin costs]]</f>
        <v>242033</v>
      </c>
    </row>
    <row r="32" spans="2:14">
      <c r="B32" s="20" t="s">
        <v>50</v>
      </c>
      <c r="C32" s="9" t="s">
        <v>9</v>
      </c>
      <c r="D32" s="2">
        <v>475596</v>
      </c>
      <c r="E32" s="2">
        <v>81295</v>
      </c>
      <c r="F32" s="2">
        <v>24941</v>
      </c>
      <c r="G32" s="3">
        <f>Table15[[#This Row],[Revenue]]-Table15[[#This Row],[Cost of goods sold]]</f>
        <v>394301</v>
      </c>
      <c r="H32" s="4">
        <f>Table15[[#This Row],[Gross Margin]]-Table15[[#This Row],[Selling and Admin costs]]</f>
        <v>369360</v>
      </c>
    </row>
    <row r="33" spans="2:8">
      <c r="B33" s="20" t="s">
        <v>40</v>
      </c>
      <c r="C33" s="9" t="s">
        <v>8</v>
      </c>
      <c r="D33" s="2">
        <v>315424</v>
      </c>
      <c r="E33" s="2">
        <v>82635</v>
      </c>
      <c r="F33" s="2">
        <v>14602</v>
      </c>
      <c r="G33" s="3">
        <f>Table15[[#This Row],[Revenue]]-Table15[[#This Row],[Cost of goods sold]]</f>
        <v>232789</v>
      </c>
      <c r="H33" s="4">
        <f>Table15[[#This Row],[Gross Margin]]-Table15[[#This Row],[Selling and Admin costs]]</f>
        <v>218187</v>
      </c>
    </row>
    <row r="34" spans="2:8">
      <c r="B34" s="20" t="s">
        <v>55</v>
      </c>
      <c r="C34" s="9" t="s">
        <v>10</v>
      </c>
      <c r="D34" s="2">
        <v>162956</v>
      </c>
      <c r="E34" s="2">
        <v>85151</v>
      </c>
      <c r="F34" s="2">
        <v>22583</v>
      </c>
      <c r="G34" s="3">
        <f>Table15[[#This Row],[Revenue]]-Table15[[#This Row],[Cost of goods sold]]</f>
        <v>77805</v>
      </c>
      <c r="H34" s="4">
        <f>Table15[[#This Row],[Gross Margin]]-Table15[[#This Row],[Selling and Admin costs]]</f>
        <v>55222</v>
      </c>
    </row>
    <row r="35" spans="2:8">
      <c r="B35" s="20" t="s">
        <v>35</v>
      </c>
      <c r="C35" s="9" t="s">
        <v>8</v>
      </c>
      <c r="D35" s="2">
        <v>178696</v>
      </c>
      <c r="E35" s="2">
        <v>85279</v>
      </c>
      <c r="F35" s="2">
        <v>12045</v>
      </c>
      <c r="G35" s="3">
        <f>Table15[[#This Row],[Revenue]]-Table15[[#This Row],[Cost of goods sold]]</f>
        <v>93417</v>
      </c>
      <c r="H35" s="4">
        <f>Table15[[#This Row],[Gross Margin]]-Table15[[#This Row],[Selling and Admin costs]]</f>
        <v>81372</v>
      </c>
    </row>
    <row r="36" spans="2:8">
      <c r="B36" s="20" t="s">
        <v>34</v>
      </c>
      <c r="C36" s="9" t="s">
        <v>8</v>
      </c>
      <c r="D36" s="2">
        <v>231114</v>
      </c>
      <c r="E36" s="2">
        <v>85764</v>
      </c>
      <c r="F36" s="2">
        <v>19103</v>
      </c>
      <c r="G36" s="3">
        <f>Table15[[#This Row],[Revenue]]-Table15[[#This Row],[Cost of goods sold]]</f>
        <v>145350</v>
      </c>
      <c r="H36" s="4">
        <f>Table15[[#This Row],[Gross Margin]]-Table15[[#This Row],[Selling and Admin costs]]</f>
        <v>126247</v>
      </c>
    </row>
    <row r="37" spans="2:8">
      <c r="B37" s="20" t="s">
        <v>37</v>
      </c>
      <c r="C37" s="9" t="s">
        <v>8</v>
      </c>
      <c r="D37" s="2">
        <v>149949</v>
      </c>
      <c r="E37" s="2">
        <v>85956</v>
      </c>
      <c r="F37" s="2">
        <v>11411</v>
      </c>
      <c r="G37" s="3">
        <f>Table15[[#This Row],[Revenue]]-Table15[[#This Row],[Cost of goods sold]]</f>
        <v>63993</v>
      </c>
      <c r="H37" s="4">
        <f>Table15[[#This Row],[Gross Margin]]-Table15[[#This Row],[Selling and Admin costs]]</f>
        <v>52582</v>
      </c>
    </row>
    <row r="38" spans="2:8">
      <c r="B38" s="20" t="s">
        <v>28</v>
      </c>
      <c r="C38" s="9" t="s">
        <v>7</v>
      </c>
      <c r="D38" s="2">
        <v>125349</v>
      </c>
      <c r="E38" s="2">
        <v>87004</v>
      </c>
      <c r="F38" s="2">
        <v>11958</v>
      </c>
      <c r="G38" s="3">
        <f>Table15[[#This Row],[Revenue]]-Table15[[#This Row],[Cost of goods sold]]</f>
        <v>38345</v>
      </c>
      <c r="H38" s="4">
        <f>Table15[[#This Row],[Gross Margin]]-Table15[[#This Row],[Selling and Admin costs]]</f>
        <v>26387</v>
      </c>
    </row>
    <row r="39" spans="2:8">
      <c r="B39" s="20" t="s">
        <v>54</v>
      </c>
      <c r="C39" s="9" t="s">
        <v>10</v>
      </c>
      <c r="D39" s="2">
        <v>476204</v>
      </c>
      <c r="E39" s="2">
        <v>90266</v>
      </c>
      <c r="F39" s="2">
        <v>21434</v>
      </c>
      <c r="G39" s="3">
        <f>Table15[[#This Row],[Revenue]]-Table15[[#This Row],[Cost of goods sold]]</f>
        <v>385938</v>
      </c>
      <c r="H39" s="4">
        <f>Table15[[#This Row],[Gross Margin]]-Table15[[#This Row],[Selling and Admin costs]]</f>
        <v>364504</v>
      </c>
    </row>
    <row r="40" spans="2:8">
      <c r="B40" s="20" t="s">
        <v>11</v>
      </c>
      <c r="C40" s="9" t="s">
        <v>6</v>
      </c>
      <c r="D40" s="2">
        <v>278524</v>
      </c>
      <c r="E40" s="2">
        <v>90462</v>
      </c>
      <c r="F40" s="2">
        <v>11334</v>
      </c>
      <c r="G40" s="3">
        <f>Table15[[#This Row],[Revenue]]-Table15[[#This Row],[Cost of goods sold]]</f>
        <v>188062</v>
      </c>
      <c r="H40" s="4">
        <f>Table15[[#This Row],[Gross Margin]]-Table15[[#This Row],[Selling and Admin costs]]</f>
        <v>176728</v>
      </c>
    </row>
    <row r="41" spans="2:8">
      <c r="B41" s="20" t="s">
        <v>19</v>
      </c>
      <c r="C41" s="9" t="s">
        <v>6</v>
      </c>
      <c r="D41" s="2">
        <v>145182</v>
      </c>
      <c r="E41" s="2">
        <v>90601</v>
      </c>
      <c r="F41" s="2">
        <v>18263</v>
      </c>
      <c r="G41" s="3">
        <f>Table15[[#This Row],[Revenue]]-Table15[[#This Row],[Cost of goods sold]]</f>
        <v>54581</v>
      </c>
      <c r="H41" s="4">
        <f>Table15[[#This Row],[Gross Margin]]-Table15[[#This Row],[Selling and Admin costs]]</f>
        <v>36318</v>
      </c>
    </row>
    <row r="42" spans="2:8">
      <c r="B42" s="20" t="s">
        <v>47</v>
      </c>
      <c r="C42" s="9" t="s">
        <v>9</v>
      </c>
      <c r="D42" s="2">
        <v>290023</v>
      </c>
      <c r="E42" s="2">
        <v>94099</v>
      </c>
      <c r="F42" s="2">
        <v>14475</v>
      </c>
      <c r="G42" s="3">
        <f>Table15[[#This Row],[Revenue]]-Table15[[#This Row],[Cost of goods sold]]</f>
        <v>195924</v>
      </c>
      <c r="H42" s="4">
        <f>Table15[[#This Row],[Gross Margin]]-Table15[[#This Row],[Selling and Admin costs]]</f>
        <v>181449</v>
      </c>
    </row>
    <row r="43" spans="2:8">
      <c r="B43" s="20" t="s">
        <v>43</v>
      </c>
      <c r="C43" s="9" t="s">
        <v>9</v>
      </c>
      <c r="D43" s="2">
        <v>464862</v>
      </c>
      <c r="E43" s="2">
        <v>94258</v>
      </c>
      <c r="F43" s="2">
        <v>12319</v>
      </c>
      <c r="G43" s="3">
        <f>Table15[[#This Row],[Revenue]]-Table15[[#This Row],[Cost of goods sold]]</f>
        <v>370604</v>
      </c>
      <c r="H43" s="4">
        <f>Table15[[#This Row],[Gross Margin]]-Table15[[#This Row],[Selling and Admin costs]]</f>
        <v>358285</v>
      </c>
    </row>
    <row r="44" spans="2:8">
      <c r="B44" s="20" t="s">
        <v>48</v>
      </c>
      <c r="C44" s="9" t="s">
        <v>9</v>
      </c>
      <c r="D44" s="2">
        <v>348123</v>
      </c>
      <c r="E44" s="2">
        <v>94425</v>
      </c>
      <c r="F44" s="2">
        <v>13413</v>
      </c>
      <c r="G44" s="3">
        <f>Table15[[#This Row],[Revenue]]-Table15[[#This Row],[Cost of goods sold]]</f>
        <v>253698</v>
      </c>
      <c r="H44" s="4">
        <f>Table15[[#This Row],[Gross Margin]]-Table15[[#This Row],[Selling and Admin costs]]</f>
        <v>240285</v>
      </c>
    </row>
    <row r="45" spans="2:8">
      <c r="B45" s="20" t="s">
        <v>51</v>
      </c>
      <c r="C45" s="9" t="s">
        <v>9</v>
      </c>
      <c r="D45" s="2">
        <v>261143</v>
      </c>
      <c r="E45" s="2">
        <v>94713</v>
      </c>
      <c r="F45" s="2">
        <v>18822</v>
      </c>
      <c r="G45" s="3">
        <f>Table15[[#This Row],[Revenue]]-Table15[[#This Row],[Cost of goods sold]]</f>
        <v>166430</v>
      </c>
      <c r="H45" s="4">
        <f>Table15[[#This Row],[Gross Margin]]-Table15[[#This Row],[Selling and Admin costs]]</f>
        <v>147608</v>
      </c>
    </row>
    <row r="46" spans="2:8">
      <c r="B46" s="20" t="s">
        <v>16</v>
      </c>
      <c r="C46" s="9" t="s">
        <v>6</v>
      </c>
      <c r="D46" s="2">
        <v>127902</v>
      </c>
      <c r="E46" s="2">
        <v>95412</v>
      </c>
      <c r="F46" s="2">
        <v>16251</v>
      </c>
      <c r="G46" s="3">
        <f>Table15[[#This Row],[Revenue]]-Table15[[#This Row],[Cost of goods sold]]</f>
        <v>32490</v>
      </c>
      <c r="H46" s="4">
        <f>Table15[[#This Row],[Gross Margin]]-Table15[[#This Row],[Selling and Admin costs]]</f>
        <v>16239</v>
      </c>
    </row>
    <row r="47" spans="2:8">
      <c r="B47" s="20" t="s">
        <v>12</v>
      </c>
      <c r="C47" s="9" t="s">
        <v>6</v>
      </c>
      <c r="D47" s="2">
        <v>282523</v>
      </c>
      <c r="E47" s="2">
        <v>95497</v>
      </c>
      <c r="F47" s="2">
        <v>15492</v>
      </c>
      <c r="G47" s="3">
        <f>Table15[[#This Row],[Revenue]]-Table15[[#This Row],[Cost of goods sold]]</f>
        <v>187026</v>
      </c>
      <c r="H47" s="4">
        <f>Table15[[#This Row],[Gross Margin]]-Table15[[#This Row],[Selling and Admin costs]]</f>
        <v>171534</v>
      </c>
    </row>
    <row r="48" spans="2:8">
      <c r="B48" s="20" t="s">
        <v>45</v>
      </c>
      <c r="C48" s="9" t="s">
        <v>9</v>
      </c>
      <c r="D48" s="2">
        <v>208993</v>
      </c>
      <c r="E48" s="2">
        <v>95905</v>
      </c>
      <c r="F48" s="2">
        <v>16648</v>
      </c>
      <c r="G48" s="3">
        <f>Table15[[#This Row],[Revenue]]-Table15[[#This Row],[Cost of goods sold]]</f>
        <v>113088</v>
      </c>
      <c r="H48" s="4">
        <f>Table15[[#This Row],[Gross Margin]]-Table15[[#This Row],[Selling and Admin costs]]</f>
        <v>96440</v>
      </c>
    </row>
    <row r="49" spans="2:8">
      <c r="B49" s="20" t="s">
        <v>44</v>
      </c>
      <c r="C49" s="9" t="s">
        <v>9</v>
      </c>
      <c r="D49" s="2">
        <v>184404</v>
      </c>
      <c r="E49" s="2">
        <v>97912</v>
      </c>
      <c r="F49" s="2">
        <v>12981</v>
      </c>
      <c r="G49" s="3">
        <f>Table15[[#This Row],[Revenue]]-Table15[[#This Row],[Cost of goods sold]]</f>
        <v>86492</v>
      </c>
      <c r="H49" s="4">
        <f>Table15[[#This Row],[Gross Margin]]-Table15[[#This Row],[Selling and Admin costs]]</f>
        <v>73511</v>
      </c>
    </row>
    <row r="50" spans="2:8">
      <c r="B50" s="20" t="s">
        <v>57</v>
      </c>
      <c r="C50" s="9" t="s">
        <v>10</v>
      </c>
      <c r="D50" s="2">
        <v>465842</v>
      </c>
      <c r="E50" s="2">
        <v>98058</v>
      </c>
      <c r="F50" s="2">
        <v>16738</v>
      </c>
      <c r="G50" s="3">
        <f>Table15[[#This Row],[Revenue]]-Table15[[#This Row],[Cost of goods sold]]</f>
        <v>367784</v>
      </c>
      <c r="H50" s="4">
        <f>Table15[[#This Row],[Gross Margin]]-Table15[[#This Row],[Selling and Admin costs]]</f>
        <v>351046</v>
      </c>
    </row>
    <row r="51" spans="2:8">
      <c r="B51" s="20" t="s">
        <v>13</v>
      </c>
      <c r="C51" s="9" t="s">
        <v>6</v>
      </c>
      <c r="D51" s="2">
        <v>239340</v>
      </c>
      <c r="E51" s="2">
        <v>98500</v>
      </c>
      <c r="F51" s="2">
        <v>16757</v>
      </c>
      <c r="G51" s="3">
        <f>Table15[[#This Row],[Revenue]]-Table15[[#This Row],[Cost of goods sold]]</f>
        <v>140840</v>
      </c>
      <c r="H51" s="4">
        <f>Table15[[#This Row],[Gross Margin]]-Table15[[#This Row],[Selling and Admin costs]]</f>
        <v>124083</v>
      </c>
    </row>
    <row r="52" spans="2:8">
      <c r="B52" s="20" t="s">
        <v>21</v>
      </c>
      <c r="C52" s="9" t="s">
        <v>6</v>
      </c>
      <c r="D52" s="2">
        <v>252091</v>
      </c>
      <c r="E52" s="2">
        <v>99201</v>
      </c>
      <c r="F52" s="2">
        <v>15290</v>
      </c>
      <c r="G52" s="3">
        <f>Table15[[#This Row],[Revenue]]-Table15[[#This Row],[Cost of goods sold]]</f>
        <v>152890</v>
      </c>
      <c r="H52" s="4">
        <f>Table15[[#This Row],[Gross Margin]]-Table15[[#This Row],[Selling and Admin costs]]</f>
        <v>137600</v>
      </c>
    </row>
    <row r="53" spans="2:8">
      <c r="B53" s="24" t="s">
        <v>17</v>
      </c>
      <c r="C53" s="25" t="s">
        <v>6</v>
      </c>
      <c r="D53" s="26">
        <v>368649</v>
      </c>
      <c r="E53" s="26">
        <v>99711</v>
      </c>
      <c r="F53" s="26">
        <v>21560</v>
      </c>
      <c r="G53" s="27">
        <f>Table15[[#This Row],[Revenue]]-Table15[[#This Row],[Cost of goods sold]]</f>
        <v>268938</v>
      </c>
      <c r="H53" s="28">
        <f>Table15[[#This Row],[Gross Margin]]-Table15[[#This Row],[Selling and Admin costs]]</f>
        <v>247378</v>
      </c>
    </row>
    <row r="54" spans="2:8">
      <c r="B54" s="24" t="s">
        <v>80</v>
      </c>
      <c r="C54" s="25" t="s">
        <v>6</v>
      </c>
      <c r="D54" s="26">
        <v>226334</v>
      </c>
      <c r="E54" s="26">
        <v>77200</v>
      </c>
      <c r="F54" s="26">
        <v>15300</v>
      </c>
      <c r="G54" s="37">
        <f>Table15[[#This Row],[Revenue]]-Table15[[#This Row],[Cost of goods sold]]</f>
        <v>149134</v>
      </c>
      <c r="H54" s="38">
        <f>Table15[[#This Row],[Gross Margin]]-Table15[[#This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opLeftCell="A40" workbookViewId="0">
      <selection activeCell="P2" sqref="P2"/>
    </sheetView>
  </sheetViews>
  <sheetFormatPr defaultColWidth="8.75" defaultRowHeight="10.5"/>
  <cols>
    <col min="1" max="1" width="1.75" style="1" customWidth="1"/>
    <col min="2" max="2" width="15.75" style="15" customWidth="1"/>
    <col min="3" max="8" width="10.75" style="39" customWidth="1"/>
    <col min="9" max="9" width="1.75" style="1" customWidth="1"/>
    <col min="10" max="10" width="40.75" style="29" customWidth="1"/>
    <col min="11" max="11" width="15.75" style="29" customWidth="1"/>
    <col min="12" max="16" width="25.75" style="39" customWidth="1"/>
    <col min="17" max="16384" width="8.75" style="1"/>
  </cols>
  <sheetData>
    <row r="1" spans="2:16" ht="42">
      <c r="L1" s="51" t="s">
        <v>104</v>
      </c>
      <c r="M1" s="51" t="s">
        <v>105</v>
      </c>
      <c r="N1" s="51" t="s">
        <v>115</v>
      </c>
      <c r="O1" s="51" t="s">
        <v>112</v>
      </c>
      <c r="P1" s="51" t="s">
        <v>114</v>
      </c>
    </row>
    <row r="2" spans="2:16" ht="21">
      <c r="C2" s="41" t="s">
        <v>73</v>
      </c>
      <c r="K2" s="16" t="s">
        <v>76</v>
      </c>
      <c r="L2" s="55">
        <f>SUMPRODUCT(D12:H60*L6:P6)</f>
        <v>1579249</v>
      </c>
      <c r="M2" s="55">
        <f t="array" ref="M2">SUM(D12:H60*L6:P6)</f>
        <v>1579249</v>
      </c>
      <c r="N2" s="55">
        <f>SUM(L7:P7)</f>
        <v>1579249</v>
      </c>
      <c r="O2" s="55">
        <f>SUM(L12:P60)</f>
        <v>1579249</v>
      </c>
      <c r="P2" s="66" t="b">
        <f t="array" ref="P2">AND(L2:O2=L2)</f>
        <v>1</v>
      </c>
    </row>
    <row r="3" spans="2:16">
      <c r="B3" s="16" t="s">
        <v>68</v>
      </c>
      <c r="C3" s="44">
        <v>50</v>
      </c>
    </row>
    <row r="4" spans="2:16">
      <c r="B4" s="16" t="s">
        <v>69</v>
      </c>
      <c r="C4" s="44">
        <v>75</v>
      </c>
    </row>
    <row r="5" spans="2:16">
      <c r="B5" s="16" t="s">
        <v>70</v>
      </c>
      <c r="C5" s="44">
        <v>102</v>
      </c>
      <c r="L5" s="41" t="s">
        <v>68</v>
      </c>
      <c r="M5" s="41" t="s">
        <v>95</v>
      </c>
      <c r="N5" s="41" t="s">
        <v>70</v>
      </c>
      <c r="O5" s="41" t="s">
        <v>71</v>
      </c>
      <c r="P5" s="41" t="s">
        <v>72</v>
      </c>
    </row>
    <row r="6" spans="2:16" ht="31.5">
      <c r="B6" s="16" t="s">
        <v>71</v>
      </c>
      <c r="C6" s="44">
        <v>83</v>
      </c>
      <c r="J6" s="62" t="s">
        <v>108</v>
      </c>
      <c r="K6" s="48" t="s">
        <v>73</v>
      </c>
      <c r="L6" s="55">
        <f t="array" ref="L6:P6">TRANSPOSE($C$3:$C$7)</f>
        <v>50</v>
      </c>
      <c r="M6" s="55">
        <v>75</v>
      </c>
      <c r="N6" s="55">
        <v>102</v>
      </c>
      <c r="O6" s="55">
        <v>83</v>
      </c>
      <c r="P6" s="55">
        <v>65</v>
      </c>
    </row>
    <row r="7" spans="2:16" ht="21">
      <c r="B7" s="16" t="s">
        <v>72</v>
      </c>
      <c r="C7" s="44">
        <v>65</v>
      </c>
      <c r="I7" s="14"/>
      <c r="J7" s="62" t="s">
        <v>106</v>
      </c>
      <c r="K7" s="48" t="s">
        <v>78</v>
      </c>
      <c r="L7" s="54">
        <f t="array" ref="L7">SUM(D12:D60*L6)</f>
        <v>183850</v>
      </c>
      <c r="M7" s="54">
        <f t="array" ref="M7">SUM(E12:E60*M6)</f>
        <v>285075</v>
      </c>
      <c r="N7" s="54">
        <f t="array" ref="N7">SUM(F12:F60*N6)</f>
        <v>427584</v>
      </c>
      <c r="O7" s="54">
        <f t="array" ref="O7">SUM(G12:G60*O6)</f>
        <v>391345</v>
      </c>
      <c r="P7" s="54">
        <f t="array" ref="P7">SUM(H12:H60*P6)</f>
        <v>291395</v>
      </c>
    </row>
    <row r="8" spans="2:16">
      <c r="B8" s="1"/>
      <c r="I8" s="13"/>
      <c r="J8" s="47"/>
      <c r="K8" s="17"/>
      <c r="L8" s="56"/>
      <c r="M8" s="56"/>
      <c r="N8" s="56"/>
      <c r="O8" s="56"/>
      <c r="P8" s="56"/>
    </row>
    <row r="9" spans="2:16">
      <c r="G9" s="40"/>
      <c r="H9" s="40"/>
      <c r="I9" s="11"/>
      <c r="L9" s="63" t="s">
        <v>107</v>
      </c>
      <c r="M9" s="64"/>
      <c r="N9" s="64"/>
      <c r="O9" s="64"/>
      <c r="P9" s="65"/>
    </row>
    <row r="10" spans="2:16">
      <c r="B10" s="59" t="s">
        <v>97</v>
      </c>
      <c r="C10" s="60"/>
      <c r="D10" s="60"/>
      <c r="E10" s="60"/>
      <c r="F10" s="60"/>
      <c r="G10" s="60"/>
      <c r="H10" s="61"/>
      <c r="I10" s="11"/>
      <c r="J10" s="59" t="s">
        <v>96</v>
      </c>
      <c r="K10" s="60"/>
      <c r="L10" s="60"/>
      <c r="M10" s="60"/>
      <c r="N10" s="60"/>
      <c r="O10" s="60"/>
      <c r="P10" s="61"/>
    </row>
    <row r="11" spans="2:16">
      <c r="B11" s="57" t="s">
        <v>4</v>
      </c>
      <c r="C11" s="58" t="s">
        <v>5</v>
      </c>
      <c r="D11" s="58" t="s">
        <v>68</v>
      </c>
      <c r="E11" s="58" t="s">
        <v>95</v>
      </c>
      <c r="F11" s="58" t="s">
        <v>70</v>
      </c>
      <c r="G11" s="58" t="s">
        <v>71</v>
      </c>
      <c r="H11" s="58" t="s">
        <v>72</v>
      </c>
      <c r="I11" s="13"/>
      <c r="J11" s="52" t="s">
        <v>4</v>
      </c>
      <c r="K11" s="16" t="s">
        <v>5</v>
      </c>
      <c r="L11" s="53" t="s">
        <v>68</v>
      </c>
      <c r="M11" s="53" t="s">
        <v>95</v>
      </c>
      <c r="N11" s="53" t="s">
        <v>70</v>
      </c>
      <c r="O11" s="53" t="s">
        <v>71</v>
      </c>
      <c r="P11" s="53" t="s">
        <v>72</v>
      </c>
    </row>
    <row r="12" spans="2:16">
      <c r="B12" s="18" t="s">
        <v>16</v>
      </c>
      <c r="C12" s="45" t="s">
        <v>6</v>
      </c>
      <c r="D12" s="42">
        <v>104</v>
      </c>
      <c r="E12" s="42">
        <v>18</v>
      </c>
      <c r="F12" s="42">
        <v>151</v>
      </c>
      <c r="G12" s="42">
        <v>120</v>
      </c>
      <c r="H12" s="42">
        <v>131</v>
      </c>
      <c r="I12" s="6"/>
      <c r="J12" s="18" t="str">
        <f>B12</f>
        <v>2013-105</v>
      </c>
      <c r="K12" s="49" t="str">
        <f t="shared" ref="K12:K60" si="0">C12</f>
        <v>NSW</v>
      </c>
      <c r="L12" s="54">
        <f t="array" ref="L12:P60">D12:H60*L6:P6</f>
        <v>5200</v>
      </c>
      <c r="M12" s="54">
        <v>1350</v>
      </c>
      <c r="N12" s="54">
        <v>15402</v>
      </c>
      <c r="O12" s="54">
        <v>9960</v>
      </c>
      <c r="P12" s="54">
        <v>8515</v>
      </c>
    </row>
    <row r="13" spans="2:16">
      <c r="B13" s="18" t="s">
        <v>19</v>
      </c>
      <c r="C13" s="45" t="s">
        <v>6</v>
      </c>
      <c r="D13" s="42">
        <v>24</v>
      </c>
      <c r="E13" s="42">
        <v>111</v>
      </c>
      <c r="F13" s="42">
        <v>105</v>
      </c>
      <c r="G13" s="42">
        <v>143</v>
      </c>
      <c r="H13" s="42">
        <v>64</v>
      </c>
      <c r="I13" s="6"/>
      <c r="J13" s="18" t="str">
        <f t="shared" ref="J13:J60" si="1">B13</f>
        <v>2015-108</v>
      </c>
      <c r="K13" s="49" t="str">
        <f t="shared" si="0"/>
        <v>NSW</v>
      </c>
      <c r="L13" s="54">
        <v>1200</v>
      </c>
      <c r="M13" s="54">
        <v>8325</v>
      </c>
      <c r="N13" s="54">
        <v>10710</v>
      </c>
      <c r="O13" s="54">
        <v>11869</v>
      </c>
      <c r="P13" s="54">
        <v>4160</v>
      </c>
    </row>
    <row r="14" spans="2:16">
      <c r="B14" s="18" t="s">
        <v>14</v>
      </c>
      <c r="C14" s="45" t="s">
        <v>6</v>
      </c>
      <c r="D14" s="42">
        <v>104</v>
      </c>
      <c r="E14" s="42">
        <v>95</v>
      </c>
      <c r="F14" s="42">
        <v>34</v>
      </c>
      <c r="G14" s="42">
        <v>57</v>
      </c>
      <c r="H14" s="42">
        <v>126</v>
      </c>
      <c r="I14" s="6"/>
      <c r="J14" s="18" t="str">
        <f t="shared" si="1"/>
        <v>2011-103</v>
      </c>
      <c r="K14" s="49" t="str">
        <f t="shared" si="0"/>
        <v>NSW</v>
      </c>
      <c r="L14" s="54">
        <v>5200</v>
      </c>
      <c r="M14" s="54">
        <v>7125</v>
      </c>
      <c r="N14" s="54">
        <v>3468</v>
      </c>
      <c r="O14" s="54">
        <v>4731</v>
      </c>
      <c r="P14" s="54">
        <v>8190</v>
      </c>
    </row>
    <row r="15" spans="2:16">
      <c r="B15" s="18" t="s">
        <v>13</v>
      </c>
      <c r="C15" s="45" t="s">
        <v>6</v>
      </c>
      <c r="D15" s="42">
        <v>119</v>
      </c>
      <c r="E15" s="42">
        <v>37</v>
      </c>
      <c r="F15" s="42">
        <v>133</v>
      </c>
      <c r="G15" s="42">
        <v>113</v>
      </c>
      <c r="H15" s="42">
        <v>88</v>
      </c>
      <c r="I15" s="6"/>
      <c r="J15" s="18" t="str">
        <f t="shared" si="1"/>
        <v>2011-102</v>
      </c>
      <c r="K15" s="49" t="str">
        <f t="shared" si="0"/>
        <v>NSW</v>
      </c>
      <c r="L15" s="54">
        <v>5950</v>
      </c>
      <c r="M15" s="54">
        <v>2775</v>
      </c>
      <c r="N15" s="54">
        <v>13566</v>
      </c>
      <c r="O15" s="54">
        <v>9379</v>
      </c>
      <c r="P15" s="54">
        <v>5720</v>
      </c>
    </row>
    <row r="16" spans="2:16">
      <c r="B16" s="18" t="s">
        <v>21</v>
      </c>
      <c r="C16" s="45" t="s">
        <v>6</v>
      </c>
      <c r="D16" s="42">
        <v>107</v>
      </c>
      <c r="E16" s="42">
        <v>43</v>
      </c>
      <c r="F16" s="42">
        <v>83</v>
      </c>
      <c r="G16" s="42">
        <v>88</v>
      </c>
      <c r="H16" s="42">
        <v>90</v>
      </c>
      <c r="I16" s="6"/>
      <c r="J16" s="18" t="str">
        <f t="shared" si="1"/>
        <v>2016-110</v>
      </c>
      <c r="K16" s="49" t="str">
        <f t="shared" si="0"/>
        <v>NSW</v>
      </c>
      <c r="L16" s="54">
        <v>5350</v>
      </c>
      <c r="M16" s="54">
        <v>3225</v>
      </c>
      <c r="N16" s="54">
        <v>8466</v>
      </c>
      <c r="O16" s="54">
        <v>7304</v>
      </c>
      <c r="P16" s="54">
        <v>5850</v>
      </c>
    </row>
    <row r="17" spans="2:16">
      <c r="B17" s="18" t="s">
        <v>20</v>
      </c>
      <c r="C17" s="45" t="s">
        <v>6</v>
      </c>
      <c r="D17" s="42">
        <v>17</v>
      </c>
      <c r="E17" s="42">
        <v>44</v>
      </c>
      <c r="F17" s="42">
        <v>94</v>
      </c>
      <c r="G17" s="42">
        <v>113</v>
      </c>
      <c r="H17" s="42">
        <v>53</v>
      </c>
      <c r="I17" s="6"/>
      <c r="J17" s="18" t="str">
        <f t="shared" si="1"/>
        <v>2016-109</v>
      </c>
      <c r="K17" s="49" t="str">
        <f t="shared" si="0"/>
        <v>NSW</v>
      </c>
      <c r="L17" s="54">
        <v>850</v>
      </c>
      <c r="M17" s="54">
        <v>3300</v>
      </c>
      <c r="N17" s="54">
        <v>9588</v>
      </c>
      <c r="O17" s="54">
        <v>9379</v>
      </c>
      <c r="P17" s="54">
        <v>3445</v>
      </c>
    </row>
    <row r="18" spans="2:16">
      <c r="B18" s="18" t="s">
        <v>12</v>
      </c>
      <c r="C18" s="45" t="s">
        <v>6</v>
      </c>
      <c r="D18" s="42">
        <v>153</v>
      </c>
      <c r="E18" s="42">
        <v>144</v>
      </c>
      <c r="F18" s="42">
        <v>27</v>
      </c>
      <c r="G18" s="42">
        <v>147</v>
      </c>
      <c r="H18" s="42">
        <v>102</v>
      </c>
      <c r="I18" s="6"/>
      <c r="J18" s="18" t="str">
        <f t="shared" si="1"/>
        <v>2010-101</v>
      </c>
      <c r="K18" s="49" t="str">
        <f t="shared" si="0"/>
        <v>NSW</v>
      </c>
      <c r="L18" s="54">
        <v>7650</v>
      </c>
      <c r="M18" s="54">
        <v>10800</v>
      </c>
      <c r="N18" s="54">
        <v>2754</v>
      </c>
      <c r="O18" s="54">
        <v>12201</v>
      </c>
      <c r="P18" s="54">
        <v>6630</v>
      </c>
    </row>
    <row r="19" spans="2:16">
      <c r="B19" s="18" t="s">
        <v>11</v>
      </c>
      <c r="C19" s="45" t="s">
        <v>6</v>
      </c>
      <c r="D19" s="42">
        <v>139</v>
      </c>
      <c r="E19" s="42">
        <v>152</v>
      </c>
      <c r="F19" s="42">
        <v>59</v>
      </c>
      <c r="G19" s="42">
        <v>128</v>
      </c>
      <c r="H19" s="42">
        <v>65</v>
      </c>
      <c r="I19" s="6"/>
      <c r="J19" s="18" t="str">
        <f t="shared" si="1"/>
        <v>2010-100</v>
      </c>
      <c r="K19" s="49" t="str">
        <f t="shared" si="0"/>
        <v>NSW</v>
      </c>
      <c r="L19" s="54">
        <v>6950</v>
      </c>
      <c r="M19" s="54">
        <v>11400</v>
      </c>
      <c r="N19" s="54">
        <v>6018</v>
      </c>
      <c r="O19" s="54">
        <v>10624</v>
      </c>
      <c r="P19" s="54">
        <v>4225</v>
      </c>
    </row>
    <row r="20" spans="2:16">
      <c r="B20" s="18" t="s">
        <v>18</v>
      </c>
      <c r="C20" s="45" t="s">
        <v>6</v>
      </c>
      <c r="D20" s="42">
        <v>40</v>
      </c>
      <c r="E20" s="42">
        <v>36</v>
      </c>
      <c r="F20" s="42">
        <v>126</v>
      </c>
      <c r="G20" s="42">
        <v>117</v>
      </c>
      <c r="H20" s="42">
        <v>83</v>
      </c>
      <c r="I20" s="6"/>
      <c r="J20" s="18" t="str">
        <f t="shared" si="1"/>
        <v>2014-107</v>
      </c>
      <c r="K20" s="49" t="str">
        <f t="shared" si="0"/>
        <v>NSW</v>
      </c>
      <c r="L20" s="54">
        <v>2000</v>
      </c>
      <c r="M20" s="54">
        <v>2700</v>
      </c>
      <c r="N20" s="54">
        <v>12852</v>
      </c>
      <c r="O20" s="54">
        <v>9711</v>
      </c>
      <c r="P20" s="54">
        <v>5395</v>
      </c>
    </row>
    <row r="21" spans="2:16">
      <c r="B21" s="18" t="s">
        <v>15</v>
      </c>
      <c r="C21" s="45" t="s">
        <v>6</v>
      </c>
      <c r="D21" s="42">
        <v>78</v>
      </c>
      <c r="E21" s="42">
        <v>56</v>
      </c>
      <c r="F21" s="42">
        <v>19</v>
      </c>
      <c r="G21" s="42">
        <v>62</v>
      </c>
      <c r="H21" s="42">
        <v>135</v>
      </c>
      <c r="I21" s="6"/>
      <c r="J21" s="18" t="str">
        <f t="shared" si="1"/>
        <v>2012-104</v>
      </c>
      <c r="K21" s="49" t="str">
        <f t="shared" si="0"/>
        <v>NSW</v>
      </c>
      <c r="L21" s="54">
        <v>3900</v>
      </c>
      <c r="M21" s="54">
        <v>4200</v>
      </c>
      <c r="N21" s="54">
        <v>1938</v>
      </c>
      <c r="O21" s="54">
        <v>5146</v>
      </c>
      <c r="P21" s="54">
        <v>8775</v>
      </c>
    </row>
    <row r="22" spans="2:16">
      <c r="B22" s="18" t="s">
        <v>17</v>
      </c>
      <c r="C22" s="45" t="s">
        <v>6</v>
      </c>
      <c r="D22" s="42">
        <v>121</v>
      </c>
      <c r="E22" s="42">
        <v>146</v>
      </c>
      <c r="F22" s="42">
        <v>110</v>
      </c>
      <c r="G22" s="42">
        <v>35</v>
      </c>
      <c r="H22" s="42">
        <v>127</v>
      </c>
      <c r="I22" s="6"/>
      <c r="J22" s="18" t="str">
        <f t="shared" si="1"/>
        <v>2014-106</v>
      </c>
      <c r="K22" s="49" t="str">
        <f t="shared" si="0"/>
        <v>NSW</v>
      </c>
      <c r="L22" s="54">
        <v>6050</v>
      </c>
      <c r="M22" s="54">
        <v>10950</v>
      </c>
      <c r="N22" s="54">
        <v>11220</v>
      </c>
      <c r="O22" s="54">
        <v>2905</v>
      </c>
      <c r="P22" s="54">
        <v>8255</v>
      </c>
    </row>
    <row r="23" spans="2:16">
      <c r="B23" s="18" t="s">
        <v>37</v>
      </c>
      <c r="C23" s="45" t="s">
        <v>8</v>
      </c>
      <c r="D23" s="42">
        <v>25</v>
      </c>
      <c r="E23" s="42">
        <v>119</v>
      </c>
      <c r="F23" s="42">
        <v>140</v>
      </c>
      <c r="G23" s="42">
        <v>90</v>
      </c>
      <c r="H23" s="42">
        <v>21</v>
      </c>
      <c r="I23" s="6"/>
      <c r="J23" s="18" t="str">
        <f t="shared" si="1"/>
        <v>2013-304</v>
      </c>
      <c r="K23" s="49" t="str">
        <f t="shared" si="0"/>
        <v>QLD</v>
      </c>
      <c r="L23" s="54">
        <v>1250</v>
      </c>
      <c r="M23" s="54">
        <v>8925</v>
      </c>
      <c r="N23" s="54">
        <v>14280</v>
      </c>
      <c r="O23" s="54">
        <v>7470</v>
      </c>
      <c r="P23" s="54">
        <v>1365</v>
      </c>
    </row>
    <row r="24" spans="2:16">
      <c r="B24" s="18" t="s">
        <v>35</v>
      </c>
      <c r="C24" s="45" t="s">
        <v>8</v>
      </c>
      <c r="D24" s="42">
        <v>55</v>
      </c>
      <c r="E24" s="42">
        <v>15</v>
      </c>
      <c r="F24" s="42">
        <v>70</v>
      </c>
      <c r="G24" s="42">
        <v>74</v>
      </c>
      <c r="H24" s="42">
        <v>17</v>
      </c>
      <c r="I24" s="6"/>
      <c r="J24" s="18" t="str">
        <f t="shared" si="1"/>
        <v>2011-302</v>
      </c>
      <c r="K24" s="49" t="str">
        <f t="shared" si="0"/>
        <v>QLD</v>
      </c>
      <c r="L24" s="54">
        <v>2750</v>
      </c>
      <c r="M24" s="54">
        <v>1125</v>
      </c>
      <c r="N24" s="54">
        <v>7140</v>
      </c>
      <c r="O24" s="54">
        <v>6142</v>
      </c>
      <c r="P24" s="54">
        <v>1105</v>
      </c>
    </row>
    <row r="25" spans="2:16">
      <c r="B25" s="18" t="s">
        <v>39</v>
      </c>
      <c r="C25" s="45" t="s">
        <v>8</v>
      </c>
      <c r="D25" s="42">
        <v>116</v>
      </c>
      <c r="E25" s="42">
        <v>22</v>
      </c>
      <c r="F25" s="42">
        <v>124</v>
      </c>
      <c r="G25" s="42">
        <v>61</v>
      </c>
      <c r="H25" s="42">
        <v>96</v>
      </c>
      <c r="I25" s="6"/>
      <c r="J25" s="18" t="str">
        <f t="shared" si="1"/>
        <v>2014-306</v>
      </c>
      <c r="K25" s="49" t="str">
        <f t="shared" si="0"/>
        <v>QLD</v>
      </c>
      <c r="L25" s="54">
        <v>5800</v>
      </c>
      <c r="M25" s="54">
        <v>1650</v>
      </c>
      <c r="N25" s="54">
        <v>12648</v>
      </c>
      <c r="O25" s="54">
        <v>5063</v>
      </c>
      <c r="P25" s="54">
        <v>6240</v>
      </c>
    </row>
    <row r="26" spans="2:16">
      <c r="B26" s="18" t="s">
        <v>34</v>
      </c>
      <c r="C26" s="45" t="s">
        <v>8</v>
      </c>
      <c r="D26" s="42">
        <v>127</v>
      </c>
      <c r="E26" s="42">
        <v>118</v>
      </c>
      <c r="F26" s="42">
        <v>113</v>
      </c>
      <c r="G26" s="42">
        <v>119</v>
      </c>
      <c r="H26" s="42">
        <v>92</v>
      </c>
      <c r="I26" s="6"/>
      <c r="J26" s="18" t="str">
        <f t="shared" si="1"/>
        <v>2011-301</v>
      </c>
      <c r="K26" s="49" t="str">
        <f t="shared" si="0"/>
        <v>QLD</v>
      </c>
      <c r="L26" s="54">
        <v>6350</v>
      </c>
      <c r="M26" s="54">
        <v>8850</v>
      </c>
      <c r="N26" s="54">
        <v>11526</v>
      </c>
      <c r="O26" s="54">
        <v>9877</v>
      </c>
      <c r="P26" s="54">
        <v>5980</v>
      </c>
    </row>
    <row r="27" spans="2:16">
      <c r="B27" s="18" t="s">
        <v>40</v>
      </c>
      <c r="C27" s="45" t="s">
        <v>8</v>
      </c>
      <c r="D27" s="42">
        <v>42</v>
      </c>
      <c r="E27" s="42">
        <v>135</v>
      </c>
      <c r="F27" s="42">
        <v>71</v>
      </c>
      <c r="G27" s="42">
        <v>117</v>
      </c>
      <c r="H27" s="42">
        <v>97</v>
      </c>
      <c r="I27" s="6"/>
      <c r="J27" s="18" t="str">
        <f t="shared" si="1"/>
        <v>2015-307</v>
      </c>
      <c r="K27" s="49" t="str">
        <f t="shared" si="0"/>
        <v>QLD</v>
      </c>
      <c r="L27" s="54">
        <v>2100</v>
      </c>
      <c r="M27" s="54">
        <v>10125</v>
      </c>
      <c r="N27" s="54">
        <v>7242</v>
      </c>
      <c r="O27" s="54">
        <v>9711</v>
      </c>
      <c r="P27" s="54">
        <v>6305</v>
      </c>
    </row>
    <row r="28" spans="2:16">
      <c r="B28" s="18" t="s">
        <v>41</v>
      </c>
      <c r="C28" s="45" t="s">
        <v>8</v>
      </c>
      <c r="D28" s="42">
        <v>116</v>
      </c>
      <c r="E28" s="42">
        <v>18</v>
      </c>
      <c r="F28" s="42">
        <v>61</v>
      </c>
      <c r="G28" s="42">
        <v>27</v>
      </c>
      <c r="H28" s="42">
        <v>96</v>
      </c>
      <c r="I28" s="6"/>
      <c r="J28" s="18" t="str">
        <f t="shared" si="1"/>
        <v>2016-308</v>
      </c>
      <c r="K28" s="49" t="str">
        <f t="shared" si="0"/>
        <v>QLD</v>
      </c>
      <c r="L28" s="54">
        <v>5800</v>
      </c>
      <c r="M28" s="54">
        <v>1350</v>
      </c>
      <c r="N28" s="54">
        <v>6222</v>
      </c>
      <c r="O28" s="54">
        <v>2241</v>
      </c>
      <c r="P28" s="54">
        <v>6240</v>
      </c>
    </row>
    <row r="29" spans="2:16">
      <c r="B29" s="18" t="s">
        <v>36</v>
      </c>
      <c r="C29" s="45" t="s">
        <v>8</v>
      </c>
      <c r="D29" s="42">
        <v>63</v>
      </c>
      <c r="E29" s="42">
        <v>65</v>
      </c>
      <c r="F29" s="42">
        <v>16</v>
      </c>
      <c r="G29" s="42">
        <v>142</v>
      </c>
      <c r="H29" s="42">
        <v>96</v>
      </c>
      <c r="I29" s="6"/>
      <c r="J29" s="18" t="str">
        <f t="shared" si="1"/>
        <v>2012-303</v>
      </c>
      <c r="K29" s="49" t="str">
        <f t="shared" si="0"/>
        <v>QLD</v>
      </c>
      <c r="L29" s="54">
        <v>3150</v>
      </c>
      <c r="M29" s="54">
        <v>4875</v>
      </c>
      <c r="N29" s="54">
        <v>1632</v>
      </c>
      <c r="O29" s="54">
        <v>11786</v>
      </c>
      <c r="P29" s="54">
        <v>6240</v>
      </c>
    </row>
    <row r="30" spans="2:16">
      <c r="B30" s="18" t="s">
        <v>38</v>
      </c>
      <c r="C30" s="45" t="s">
        <v>8</v>
      </c>
      <c r="D30" s="42">
        <v>141</v>
      </c>
      <c r="E30" s="42">
        <v>61</v>
      </c>
      <c r="F30" s="42">
        <v>131</v>
      </c>
      <c r="G30" s="42">
        <v>107</v>
      </c>
      <c r="H30" s="42">
        <v>47</v>
      </c>
      <c r="I30" s="6"/>
      <c r="J30" s="18" t="str">
        <f t="shared" si="1"/>
        <v>2014-305</v>
      </c>
      <c r="K30" s="49" t="str">
        <f t="shared" si="0"/>
        <v>QLD</v>
      </c>
      <c r="L30" s="54">
        <v>7050</v>
      </c>
      <c r="M30" s="54">
        <v>4575</v>
      </c>
      <c r="N30" s="54">
        <v>13362</v>
      </c>
      <c r="O30" s="54">
        <v>8881</v>
      </c>
      <c r="P30" s="54">
        <v>3055</v>
      </c>
    </row>
    <row r="31" spans="2:16">
      <c r="B31" s="18" t="s">
        <v>33</v>
      </c>
      <c r="C31" s="45" t="s">
        <v>8</v>
      </c>
      <c r="D31" s="42">
        <v>52</v>
      </c>
      <c r="E31" s="42">
        <v>155</v>
      </c>
      <c r="F31" s="42">
        <v>119</v>
      </c>
      <c r="G31" s="42">
        <v>92</v>
      </c>
      <c r="H31" s="42">
        <v>139</v>
      </c>
      <c r="I31" s="6"/>
      <c r="J31" s="18" t="str">
        <f t="shared" si="1"/>
        <v>2010-300</v>
      </c>
      <c r="K31" s="49" t="str">
        <f t="shared" si="0"/>
        <v>QLD</v>
      </c>
      <c r="L31" s="54">
        <v>2600</v>
      </c>
      <c r="M31" s="54">
        <v>11625</v>
      </c>
      <c r="N31" s="54">
        <v>12138</v>
      </c>
      <c r="O31" s="54">
        <v>7636</v>
      </c>
      <c r="P31" s="54">
        <v>9035</v>
      </c>
    </row>
    <row r="32" spans="2:16">
      <c r="B32" s="18" t="s">
        <v>44</v>
      </c>
      <c r="C32" s="45" t="s">
        <v>9</v>
      </c>
      <c r="D32" s="42">
        <v>26</v>
      </c>
      <c r="E32" s="42">
        <v>78</v>
      </c>
      <c r="F32" s="42">
        <v>88</v>
      </c>
      <c r="G32" s="42">
        <v>53</v>
      </c>
      <c r="H32" s="42">
        <v>35</v>
      </c>
      <c r="I32" s="6"/>
      <c r="J32" s="18" t="str">
        <f t="shared" si="1"/>
        <v>2011-402</v>
      </c>
      <c r="K32" s="49" t="str">
        <f t="shared" si="0"/>
        <v>SA</v>
      </c>
      <c r="L32" s="54">
        <v>1300</v>
      </c>
      <c r="M32" s="54">
        <v>5850</v>
      </c>
      <c r="N32" s="54">
        <v>8976</v>
      </c>
      <c r="O32" s="54">
        <v>4399</v>
      </c>
      <c r="P32" s="54">
        <v>2275</v>
      </c>
    </row>
    <row r="33" spans="2:16">
      <c r="B33" s="18" t="s">
        <v>45</v>
      </c>
      <c r="C33" s="45" t="s">
        <v>9</v>
      </c>
      <c r="D33" s="42">
        <v>149</v>
      </c>
      <c r="E33" s="42">
        <v>16</v>
      </c>
      <c r="F33" s="42">
        <v>87</v>
      </c>
      <c r="G33" s="42">
        <v>79</v>
      </c>
      <c r="H33" s="42">
        <v>148</v>
      </c>
      <c r="I33" s="6"/>
      <c r="J33" s="18" t="str">
        <f t="shared" si="1"/>
        <v>2012-403</v>
      </c>
      <c r="K33" s="49" t="str">
        <f t="shared" si="0"/>
        <v>SA</v>
      </c>
      <c r="L33" s="54">
        <v>7450</v>
      </c>
      <c r="M33" s="54">
        <v>1200</v>
      </c>
      <c r="N33" s="54">
        <v>8874</v>
      </c>
      <c r="O33" s="54">
        <v>6557</v>
      </c>
      <c r="P33" s="54">
        <v>9620</v>
      </c>
    </row>
    <row r="34" spans="2:16">
      <c r="B34" s="18" t="s">
        <v>51</v>
      </c>
      <c r="C34" s="45" t="s">
        <v>9</v>
      </c>
      <c r="D34" s="42">
        <v>113</v>
      </c>
      <c r="E34" s="42">
        <v>130</v>
      </c>
      <c r="F34" s="42">
        <v>50</v>
      </c>
      <c r="G34" s="42">
        <v>137</v>
      </c>
      <c r="H34" s="42">
        <v>132</v>
      </c>
      <c r="I34" s="6"/>
      <c r="J34" s="18" t="str">
        <f t="shared" si="1"/>
        <v>2015-409</v>
      </c>
      <c r="K34" s="49" t="str">
        <f t="shared" si="0"/>
        <v>SA</v>
      </c>
      <c r="L34" s="54">
        <v>5650</v>
      </c>
      <c r="M34" s="54">
        <v>9750</v>
      </c>
      <c r="N34" s="54">
        <v>5100</v>
      </c>
      <c r="O34" s="54">
        <v>11371</v>
      </c>
      <c r="P34" s="54">
        <v>8580</v>
      </c>
    </row>
    <row r="35" spans="2:16">
      <c r="B35" s="18" t="s">
        <v>47</v>
      </c>
      <c r="C35" s="45" t="s">
        <v>9</v>
      </c>
      <c r="D35" s="42">
        <v>49</v>
      </c>
      <c r="E35" s="42">
        <v>45</v>
      </c>
      <c r="F35" s="42">
        <v>119</v>
      </c>
      <c r="G35" s="42">
        <v>140</v>
      </c>
      <c r="H35" s="42">
        <v>145</v>
      </c>
      <c r="I35" s="6"/>
      <c r="J35" s="18" t="str">
        <f t="shared" si="1"/>
        <v>2013-405</v>
      </c>
      <c r="K35" s="49" t="str">
        <f t="shared" si="0"/>
        <v>SA</v>
      </c>
      <c r="L35" s="54">
        <v>2450</v>
      </c>
      <c r="M35" s="54">
        <v>3375</v>
      </c>
      <c r="N35" s="54">
        <v>12138</v>
      </c>
      <c r="O35" s="54">
        <v>11620</v>
      </c>
      <c r="P35" s="54">
        <v>9425</v>
      </c>
    </row>
    <row r="36" spans="2:16">
      <c r="B36" s="18" t="s">
        <v>48</v>
      </c>
      <c r="C36" s="45" t="s">
        <v>9</v>
      </c>
      <c r="D36" s="42">
        <v>20</v>
      </c>
      <c r="E36" s="42">
        <v>143</v>
      </c>
      <c r="F36" s="42">
        <v>68</v>
      </c>
      <c r="G36" s="42">
        <v>128</v>
      </c>
      <c r="H36" s="42">
        <v>136</v>
      </c>
      <c r="I36" s="6"/>
      <c r="J36" s="18" t="str">
        <f t="shared" si="1"/>
        <v>2013-406</v>
      </c>
      <c r="K36" s="49" t="str">
        <f t="shared" si="0"/>
        <v>SA</v>
      </c>
      <c r="L36" s="54">
        <v>1000</v>
      </c>
      <c r="M36" s="54">
        <v>10725</v>
      </c>
      <c r="N36" s="54">
        <v>6936</v>
      </c>
      <c r="O36" s="54">
        <v>10624</v>
      </c>
      <c r="P36" s="54">
        <v>8840</v>
      </c>
    </row>
    <row r="37" spans="2:16">
      <c r="B37" s="18" t="s">
        <v>52</v>
      </c>
      <c r="C37" s="45" t="s">
        <v>9</v>
      </c>
      <c r="D37" s="42">
        <v>63</v>
      </c>
      <c r="E37" s="42">
        <v>28</v>
      </c>
      <c r="F37" s="42">
        <v>21</v>
      </c>
      <c r="G37" s="42">
        <v>87</v>
      </c>
      <c r="H37" s="42">
        <v>107</v>
      </c>
      <c r="I37" s="6"/>
      <c r="J37" s="18" t="str">
        <f t="shared" si="1"/>
        <v>2016-410</v>
      </c>
      <c r="K37" s="49" t="str">
        <f t="shared" si="0"/>
        <v>SA</v>
      </c>
      <c r="L37" s="54">
        <v>3150</v>
      </c>
      <c r="M37" s="54">
        <v>2100</v>
      </c>
      <c r="N37" s="54">
        <v>2142</v>
      </c>
      <c r="O37" s="54">
        <v>7221</v>
      </c>
      <c r="P37" s="54">
        <v>6955</v>
      </c>
    </row>
    <row r="38" spans="2:16">
      <c r="B38" s="18" t="s">
        <v>42</v>
      </c>
      <c r="C38" s="45" t="s">
        <v>9</v>
      </c>
      <c r="D38" s="42">
        <v>57</v>
      </c>
      <c r="E38" s="42">
        <v>36</v>
      </c>
      <c r="F38" s="42">
        <v>55</v>
      </c>
      <c r="G38" s="42">
        <v>91</v>
      </c>
      <c r="H38" s="42">
        <v>83</v>
      </c>
      <c r="I38" s="6"/>
      <c r="J38" s="18" t="str">
        <f t="shared" si="1"/>
        <v>2010-400</v>
      </c>
      <c r="K38" s="49" t="str">
        <f t="shared" si="0"/>
        <v>SA</v>
      </c>
      <c r="L38" s="54">
        <v>2850</v>
      </c>
      <c r="M38" s="54">
        <v>2700</v>
      </c>
      <c r="N38" s="54">
        <v>5610</v>
      </c>
      <c r="O38" s="54">
        <v>7553</v>
      </c>
      <c r="P38" s="54">
        <v>5395</v>
      </c>
    </row>
    <row r="39" spans="2:16">
      <c r="B39" s="18" t="s">
        <v>49</v>
      </c>
      <c r="C39" s="45" t="s">
        <v>9</v>
      </c>
      <c r="D39" s="42">
        <v>110</v>
      </c>
      <c r="E39" s="42">
        <v>87</v>
      </c>
      <c r="F39" s="42">
        <v>120</v>
      </c>
      <c r="G39" s="42">
        <v>143</v>
      </c>
      <c r="H39" s="42">
        <v>90</v>
      </c>
      <c r="I39" s="6"/>
      <c r="J39" s="18" t="str">
        <f t="shared" si="1"/>
        <v>2014-407</v>
      </c>
      <c r="K39" s="49" t="str">
        <f t="shared" si="0"/>
        <v>SA</v>
      </c>
      <c r="L39" s="54">
        <v>5500</v>
      </c>
      <c r="M39" s="54">
        <v>6525</v>
      </c>
      <c r="N39" s="54">
        <v>12240</v>
      </c>
      <c r="O39" s="54">
        <v>11869</v>
      </c>
      <c r="P39" s="54">
        <v>5850</v>
      </c>
    </row>
    <row r="40" spans="2:16">
      <c r="B40" s="18" t="s">
        <v>46</v>
      </c>
      <c r="C40" s="45" t="s">
        <v>9</v>
      </c>
      <c r="D40" s="42">
        <v>57</v>
      </c>
      <c r="E40" s="42">
        <v>35</v>
      </c>
      <c r="F40" s="42">
        <v>101</v>
      </c>
      <c r="G40" s="42">
        <v>148</v>
      </c>
      <c r="H40" s="42">
        <v>98</v>
      </c>
      <c r="I40" s="6"/>
      <c r="J40" s="18" t="str">
        <f t="shared" si="1"/>
        <v>2012-404</v>
      </c>
      <c r="K40" s="49" t="str">
        <f t="shared" si="0"/>
        <v>SA</v>
      </c>
      <c r="L40" s="54">
        <v>2850</v>
      </c>
      <c r="M40" s="54">
        <v>2625</v>
      </c>
      <c r="N40" s="54">
        <v>10302</v>
      </c>
      <c r="O40" s="54">
        <v>12284</v>
      </c>
      <c r="P40" s="54">
        <v>6370</v>
      </c>
    </row>
    <row r="41" spans="2:16">
      <c r="B41" s="18" t="s">
        <v>43</v>
      </c>
      <c r="C41" s="45" t="s">
        <v>9</v>
      </c>
      <c r="D41" s="42">
        <v>38</v>
      </c>
      <c r="E41" s="42">
        <v>61</v>
      </c>
      <c r="F41" s="42">
        <v>37</v>
      </c>
      <c r="G41" s="42">
        <v>153</v>
      </c>
      <c r="H41" s="42">
        <v>22</v>
      </c>
      <c r="I41" s="6"/>
      <c r="J41" s="18" t="str">
        <f t="shared" si="1"/>
        <v>2011-401</v>
      </c>
      <c r="K41" s="49" t="str">
        <f t="shared" si="0"/>
        <v>SA</v>
      </c>
      <c r="L41" s="54">
        <v>1900</v>
      </c>
      <c r="M41" s="54">
        <v>4575</v>
      </c>
      <c r="N41" s="54">
        <v>3774</v>
      </c>
      <c r="O41" s="54">
        <v>12699</v>
      </c>
      <c r="P41" s="54">
        <v>1430</v>
      </c>
    </row>
    <row r="42" spans="2:16">
      <c r="B42" s="18" t="s">
        <v>50</v>
      </c>
      <c r="C42" s="45" t="s">
        <v>9</v>
      </c>
      <c r="D42" s="42">
        <v>19</v>
      </c>
      <c r="E42" s="42">
        <v>18</v>
      </c>
      <c r="F42" s="42">
        <v>45</v>
      </c>
      <c r="G42" s="42">
        <v>113</v>
      </c>
      <c r="H42" s="42">
        <v>68</v>
      </c>
      <c r="I42" s="6"/>
      <c r="J42" s="18" t="str">
        <f t="shared" si="1"/>
        <v>2014-408</v>
      </c>
      <c r="K42" s="49" t="str">
        <f t="shared" si="0"/>
        <v>SA</v>
      </c>
      <c r="L42" s="54">
        <v>950</v>
      </c>
      <c r="M42" s="54">
        <v>1350</v>
      </c>
      <c r="N42" s="54">
        <v>4590</v>
      </c>
      <c r="O42" s="54">
        <v>9379</v>
      </c>
      <c r="P42" s="54">
        <v>4420</v>
      </c>
    </row>
    <row r="43" spans="2:16">
      <c r="B43" s="18" t="s">
        <v>28</v>
      </c>
      <c r="C43" s="45" t="s">
        <v>7</v>
      </c>
      <c r="D43" s="42">
        <v>36</v>
      </c>
      <c r="E43" s="42">
        <v>29</v>
      </c>
      <c r="F43" s="42">
        <v>52</v>
      </c>
      <c r="G43" s="42">
        <v>66</v>
      </c>
      <c r="H43" s="42">
        <v>149</v>
      </c>
      <c r="I43" s="6"/>
      <c r="J43" s="18" t="str">
        <f t="shared" si="1"/>
        <v>2014-206</v>
      </c>
      <c r="K43" s="49" t="str">
        <f t="shared" si="0"/>
        <v>VIC</v>
      </c>
      <c r="L43" s="54">
        <v>1800</v>
      </c>
      <c r="M43" s="54">
        <v>2175</v>
      </c>
      <c r="N43" s="54">
        <v>5304</v>
      </c>
      <c r="O43" s="54">
        <v>5478</v>
      </c>
      <c r="P43" s="54">
        <v>9685</v>
      </c>
    </row>
    <row r="44" spans="2:16">
      <c r="B44" s="18" t="s">
        <v>24</v>
      </c>
      <c r="C44" s="45" t="s">
        <v>7</v>
      </c>
      <c r="D44" s="42">
        <v>91</v>
      </c>
      <c r="E44" s="42">
        <v>105</v>
      </c>
      <c r="F44" s="42">
        <v>28</v>
      </c>
      <c r="G44" s="42">
        <v>129</v>
      </c>
      <c r="H44" s="42">
        <v>51</v>
      </c>
      <c r="I44" s="6"/>
      <c r="J44" s="18" t="str">
        <f t="shared" si="1"/>
        <v>2011-202</v>
      </c>
      <c r="K44" s="49" t="str">
        <f t="shared" si="0"/>
        <v>VIC</v>
      </c>
      <c r="L44" s="54">
        <v>4550</v>
      </c>
      <c r="M44" s="54">
        <v>7875</v>
      </c>
      <c r="N44" s="54">
        <v>2856</v>
      </c>
      <c r="O44" s="54">
        <v>10707</v>
      </c>
      <c r="P44" s="54">
        <v>3315</v>
      </c>
    </row>
    <row r="45" spans="2:16">
      <c r="B45" s="18" t="s">
        <v>29</v>
      </c>
      <c r="C45" s="45" t="s">
        <v>7</v>
      </c>
      <c r="D45" s="42">
        <v>84</v>
      </c>
      <c r="E45" s="42">
        <v>109</v>
      </c>
      <c r="F45" s="42">
        <v>61</v>
      </c>
      <c r="G45" s="42">
        <v>59</v>
      </c>
      <c r="H45" s="42">
        <v>115</v>
      </c>
      <c r="I45" s="6"/>
      <c r="J45" s="18" t="str">
        <f t="shared" si="1"/>
        <v>2014-207</v>
      </c>
      <c r="K45" s="49" t="str">
        <f t="shared" si="0"/>
        <v>VIC</v>
      </c>
      <c r="L45" s="54">
        <v>4200</v>
      </c>
      <c r="M45" s="54">
        <v>8175</v>
      </c>
      <c r="N45" s="54">
        <v>6222</v>
      </c>
      <c r="O45" s="54">
        <v>4897</v>
      </c>
      <c r="P45" s="54">
        <v>7475</v>
      </c>
    </row>
    <row r="46" spans="2:16">
      <c r="B46" s="18" t="s">
        <v>32</v>
      </c>
      <c r="C46" s="45" t="s">
        <v>7</v>
      </c>
      <c r="D46" s="42">
        <v>77</v>
      </c>
      <c r="E46" s="42">
        <v>136</v>
      </c>
      <c r="F46" s="42">
        <v>126</v>
      </c>
      <c r="G46" s="42">
        <v>100</v>
      </c>
      <c r="H46" s="42">
        <v>95</v>
      </c>
      <c r="I46" s="6"/>
      <c r="J46" s="18" t="str">
        <f t="shared" si="1"/>
        <v>2016-210</v>
      </c>
      <c r="K46" s="49" t="str">
        <f t="shared" si="0"/>
        <v>VIC</v>
      </c>
      <c r="L46" s="54">
        <v>3850</v>
      </c>
      <c r="M46" s="54">
        <v>10200</v>
      </c>
      <c r="N46" s="54">
        <v>12852</v>
      </c>
      <c r="O46" s="54">
        <v>8300</v>
      </c>
      <c r="P46" s="54">
        <v>6175</v>
      </c>
    </row>
    <row r="47" spans="2:16">
      <c r="B47" s="18" t="s">
        <v>31</v>
      </c>
      <c r="C47" s="45" t="s">
        <v>7</v>
      </c>
      <c r="D47" s="42">
        <v>33</v>
      </c>
      <c r="E47" s="42">
        <v>108</v>
      </c>
      <c r="F47" s="42">
        <v>140</v>
      </c>
      <c r="G47" s="42">
        <v>77</v>
      </c>
      <c r="H47" s="42">
        <v>62</v>
      </c>
      <c r="I47" s="6"/>
      <c r="J47" s="18" t="str">
        <f t="shared" si="1"/>
        <v>2015-209</v>
      </c>
      <c r="K47" s="49" t="str">
        <f t="shared" si="0"/>
        <v>VIC</v>
      </c>
      <c r="L47" s="54">
        <v>1650</v>
      </c>
      <c r="M47" s="54">
        <v>8100</v>
      </c>
      <c r="N47" s="54">
        <v>14280</v>
      </c>
      <c r="O47" s="54">
        <v>6391</v>
      </c>
      <c r="P47" s="54">
        <v>4030</v>
      </c>
    </row>
    <row r="48" spans="2:16">
      <c r="B48" s="18" t="s">
        <v>27</v>
      </c>
      <c r="C48" s="45" t="s">
        <v>7</v>
      </c>
      <c r="D48" s="42">
        <v>92</v>
      </c>
      <c r="E48" s="42">
        <v>90</v>
      </c>
      <c r="F48" s="42">
        <v>17</v>
      </c>
      <c r="G48" s="42">
        <v>32</v>
      </c>
      <c r="H48" s="42">
        <v>72</v>
      </c>
      <c r="I48" s="6"/>
      <c r="J48" s="18" t="str">
        <f t="shared" si="1"/>
        <v>2013-205</v>
      </c>
      <c r="K48" s="49" t="str">
        <f t="shared" si="0"/>
        <v>VIC</v>
      </c>
      <c r="L48" s="54">
        <v>4600</v>
      </c>
      <c r="M48" s="54">
        <v>6750</v>
      </c>
      <c r="N48" s="54">
        <v>1734</v>
      </c>
      <c r="O48" s="54">
        <v>2656</v>
      </c>
      <c r="P48" s="54">
        <v>4680</v>
      </c>
    </row>
    <row r="49" spans="2:16">
      <c r="B49" s="18" t="s">
        <v>26</v>
      </c>
      <c r="C49" s="45" t="s">
        <v>7</v>
      </c>
      <c r="D49" s="42">
        <v>67</v>
      </c>
      <c r="E49" s="42">
        <v>50</v>
      </c>
      <c r="F49" s="42">
        <v>145</v>
      </c>
      <c r="G49" s="42">
        <v>24</v>
      </c>
      <c r="H49" s="42">
        <v>30</v>
      </c>
      <c r="I49" s="6"/>
      <c r="J49" s="18" t="str">
        <f t="shared" si="1"/>
        <v>2012-204</v>
      </c>
      <c r="K49" s="49" t="str">
        <f t="shared" si="0"/>
        <v>VIC</v>
      </c>
      <c r="L49" s="54">
        <v>3350</v>
      </c>
      <c r="M49" s="54">
        <v>3750</v>
      </c>
      <c r="N49" s="54">
        <v>14790</v>
      </c>
      <c r="O49" s="54">
        <v>1992</v>
      </c>
      <c r="P49" s="54">
        <v>1950</v>
      </c>
    </row>
    <row r="50" spans="2:16">
      <c r="B50" s="18" t="s">
        <v>23</v>
      </c>
      <c r="C50" s="45" t="s">
        <v>7</v>
      </c>
      <c r="D50" s="42">
        <v>57</v>
      </c>
      <c r="E50" s="42">
        <v>52</v>
      </c>
      <c r="F50" s="42">
        <v>32</v>
      </c>
      <c r="G50" s="42">
        <v>75</v>
      </c>
      <c r="H50" s="42">
        <v>38</v>
      </c>
      <c r="I50" s="6"/>
      <c r="J50" s="18" t="str">
        <f t="shared" si="1"/>
        <v>2011-201</v>
      </c>
      <c r="K50" s="49" t="str">
        <f t="shared" si="0"/>
        <v>VIC</v>
      </c>
      <c r="L50" s="54">
        <v>2850</v>
      </c>
      <c r="M50" s="54">
        <v>3900</v>
      </c>
      <c r="N50" s="54">
        <v>3264</v>
      </c>
      <c r="O50" s="54">
        <v>6225</v>
      </c>
      <c r="P50" s="54">
        <v>2470</v>
      </c>
    </row>
    <row r="51" spans="2:16">
      <c r="B51" s="18" t="s">
        <v>25</v>
      </c>
      <c r="C51" s="45" t="s">
        <v>7</v>
      </c>
      <c r="D51" s="42">
        <v>104</v>
      </c>
      <c r="E51" s="42">
        <v>147</v>
      </c>
      <c r="F51" s="42">
        <v>148</v>
      </c>
      <c r="G51" s="42">
        <v>96</v>
      </c>
      <c r="H51" s="42">
        <v>91</v>
      </c>
      <c r="I51" s="6"/>
      <c r="J51" s="18" t="str">
        <f t="shared" si="1"/>
        <v>2011-203</v>
      </c>
      <c r="K51" s="49" t="str">
        <f t="shared" si="0"/>
        <v>VIC</v>
      </c>
      <c r="L51" s="54">
        <v>5200</v>
      </c>
      <c r="M51" s="54">
        <v>11025</v>
      </c>
      <c r="N51" s="54">
        <v>15096</v>
      </c>
      <c r="O51" s="54">
        <v>7968</v>
      </c>
      <c r="P51" s="54">
        <v>5915</v>
      </c>
    </row>
    <row r="52" spans="2:16">
      <c r="B52" s="18" t="s">
        <v>22</v>
      </c>
      <c r="C52" s="45" t="s">
        <v>7</v>
      </c>
      <c r="D52" s="42">
        <v>71</v>
      </c>
      <c r="E52" s="42">
        <v>105</v>
      </c>
      <c r="F52" s="42">
        <v>131</v>
      </c>
      <c r="G52" s="42">
        <v>91</v>
      </c>
      <c r="H52" s="42">
        <v>24</v>
      </c>
      <c r="I52" s="6"/>
      <c r="J52" s="18" t="str">
        <f t="shared" si="1"/>
        <v>2010-200</v>
      </c>
      <c r="K52" s="49" t="str">
        <f t="shared" si="0"/>
        <v>VIC</v>
      </c>
      <c r="L52" s="54">
        <v>3550</v>
      </c>
      <c r="M52" s="54">
        <v>7875</v>
      </c>
      <c r="N52" s="54">
        <v>13362</v>
      </c>
      <c r="O52" s="54">
        <v>7553</v>
      </c>
      <c r="P52" s="54">
        <v>1560</v>
      </c>
    </row>
    <row r="53" spans="2:16">
      <c r="B53" s="18" t="s">
        <v>30</v>
      </c>
      <c r="C53" s="45" t="s">
        <v>7</v>
      </c>
      <c r="D53" s="42">
        <v>29</v>
      </c>
      <c r="E53" s="42">
        <v>98</v>
      </c>
      <c r="F53" s="42">
        <v>43</v>
      </c>
      <c r="G53" s="42">
        <v>136</v>
      </c>
      <c r="H53" s="42">
        <v>114</v>
      </c>
      <c r="I53" s="6"/>
      <c r="J53" s="18" t="str">
        <f t="shared" si="1"/>
        <v>2015-208</v>
      </c>
      <c r="K53" s="49" t="str">
        <f t="shared" si="0"/>
        <v>VIC</v>
      </c>
      <c r="L53" s="54">
        <v>1450</v>
      </c>
      <c r="M53" s="54">
        <v>7350</v>
      </c>
      <c r="N53" s="54">
        <v>4386</v>
      </c>
      <c r="O53" s="54">
        <v>11288</v>
      </c>
      <c r="P53" s="54">
        <v>7410</v>
      </c>
    </row>
    <row r="54" spans="2:16">
      <c r="B54" s="18" t="s">
        <v>55</v>
      </c>
      <c r="C54" s="45" t="s">
        <v>10</v>
      </c>
      <c r="D54" s="42">
        <v>41</v>
      </c>
      <c r="E54" s="42">
        <v>38</v>
      </c>
      <c r="F54" s="42">
        <v>39</v>
      </c>
      <c r="G54" s="42">
        <v>53</v>
      </c>
      <c r="H54" s="42">
        <v>155</v>
      </c>
      <c r="I54" s="6"/>
      <c r="J54" s="18" t="str">
        <f t="shared" si="1"/>
        <v>2012-502</v>
      </c>
      <c r="K54" s="49" t="str">
        <f t="shared" si="0"/>
        <v>WA</v>
      </c>
      <c r="L54" s="54">
        <v>2050</v>
      </c>
      <c r="M54" s="54">
        <v>2850</v>
      </c>
      <c r="N54" s="54">
        <v>3978</v>
      </c>
      <c r="O54" s="54">
        <v>4399</v>
      </c>
      <c r="P54" s="54">
        <v>10075</v>
      </c>
    </row>
    <row r="55" spans="2:16">
      <c r="B55" s="18" t="s">
        <v>56</v>
      </c>
      <c r="C55" s="45" t="s">
        <v>10</v>
      </c>
      <c r="D55" s="42">
        <v>107</v>
      </c>
      <c r="E55" s="42">
        <v>119</v>
      </c>
      <c r="F55" s="42">
        <v>32</v>
      </c>
      <c r="G55" s="42">
        <v>18</v>
      </c>
      <c r="H55" s="42">
        <v>133</v>
      </c>
      <c r="I55" s="6"/>
      <c r="J55" s="18" t="str">
        <f t="shared" si="1"/>
        <v>2013-503</v>
      </c>
      <c r="K55" s="49" t="str">
        <f t="shared" si="0"/>
        <v>WA</v>
      </c>
      <c r="L55" s="54">
        <v>5350</v>
      </c>
      <c r="M55" s="54">
        <v>8925</v>
      </c>
      <c r="N55" s="54">
        <v>3264</v>
      </c>
      <c r="O55" s="54">
        <v>1494</v>
      </c>
      <c r="P55" s="54">
        <v>8645</v>
      </c>
    </row>
    <row r="56" spans="2:16">
      <c r="B56" s="18" t="s">
        <v>59</v>
      </c>
      <c r="C56" s="45" t="s">
        <v>10</v>
      </c>
      <c r="D56" s="42">
        <v>39</v>
      </c>
      <c r="E56" s="42">
        <v>16</v>
      </c>
      <c r="F56" s="42">
        <v>152</v>
      </c>
      <c r="G56" s="42">
        <v>45</v>
      </c>
      <c r="H56" s="42">
        <v>155</v>
      </c>
      <c r="I56" s="6"/>
      <c r="J56" s="18" t="str">
        <f t="shared" si="1"/>
        <v>2016-506</v>
      </c>
      <c r="K56" s="49" t="str">
        <f t="shared" si="0"/>
        <v>WA</v>
      </c>
      <c r="L56" s="54">
        <v>1950</v>
      </c>
      <c r="M56" s="54">
        <v>1200</v>
      </c>
      <c r="N56" s="54">
        <v>15504</v>
      </c>
      <c r="O56" s="54">
        <v>3735</v>
      </c>
      <c r="P56" s="54">
        <v>10075</v>
      </c>
    </row>
    <row r="57" spans="2:16">
      <c r="B57" s="18" t="s">
        <v>53</v>
      </c>
      <c r="C57" s="45" t="s">
        <v>10</v>
      </c>
      <c r="D57" s="42">
        <v>74</v>
      </c>
      <c r="E57" s="42">
        <v>100</v>
      </c>
      <c r="F57" s="42">
        <v>152</v>
      </c>
      <c r="G57" s="42">
        <v>81</v>
      </c>
      <c r="H57" s="42">
        <v>64</v>
      </c>
      <c r="I57" s="6"/>
      <c r="J57" s="18" t="str">
        <f t="shared" si="1"/>
        <v>2010-500</v>
      </c>
      <c r="K57" s="49" t="str">
        <f t="shared" si="0"/>
        <v>WA</v>
      </c>
      <c r="L57" s="54">
        <v>3700</v>
      </c>
      <c r="M57" s="54">
        <v>7500</v>
      </c>
      <c r="N57" s="54">
        <v>15504</v>
      </c>
      <c r="O57" s="54">
        <v>6723</v>
      </c>
      <c r="P57" s="54">
        <v>4160</v>
      </c>
    </row>
    <row r="58" spans="2:16">
      <c r="B58" s="18" t="s">
        <v>57</v>
      </c>
      <c r="C58" s="45" t="s">
        <v>10</v>
      </c>
      <c r="D58" s="42">
        <v>121</v>
      </c>
      <c r="E58" s="42">
        <v>55</v>
      </c>
      <c r="F58" s="42">
        <v>89</v>
      </c>
      <c r="G58" s="42">
        <v>145</v>
      </c>
      <c r="H58" s="42">
        <v>146</v>
      </c>
      <c r="I58" s="6"/>
      <c r="J58" s="18" t="str">
        <f t="shared" si="1"/>
        <v>2014-504</v>
      </c>
      <c r="K58" s="49" t="str">
        <f t="shared" si="0"/>
        <v>WA</v>
      </c>
      <c r="L58" s="54">
        <v>6050</v>
      </c>
      <c r="M58" s="54">
        <v>4125</v>
      </c>
      <c r="N58" s="54">
        <v>9078</v>
      </c>
      <c r="O58" s="54">
        <v>12035</v>
      </c>
      <c r="P58" s="54">
        <v>9490</v>
      </c>
    </row>
    <row r="59" spans="2:16">
      <c r="B59" s="18" t="s">
        <v>54</v>
      </c>
      <c r="C59" s="45" t="s">
        <v>10</v>
      </c>
      <c r="D59" s="42">
        <v>70</v>
      </c>
      <c r="E59" s="42">
        <v>98</v>
      </c>
      <c r="F59" s="42">
        <v>135</v>
      </c>
      <c r="G59" s="42">
        <v>125</v>
      </c>
      <c r="H59" s="42">
        <v>89</v>
      </c>
      <c r="I59" s="6"/>
      <c r="J59" s="18" t="str">
        <f t="shared" si="1"/>
        <v>2011-501</v>
      </c>
      <c r="K59" s="49" t="str">
        <f t="shared" si="0"/>
        <v>WA</v>
      </c>
      <c r="L59" s="54">
        <v>3500</v>
      </c>
      <c r="M59" s="54">
        <v>7350</v>
      </c>
      <c r="N59" s="54">
        <v>13770</v>
      </c>
      <c r="O59" s="54">
        <v>10375</v>
      </c>
      <c r="P59" s="54">
        <v>5785</v>
      </c>
    </row>
    <row r="60" spans="2:16">
      <c r="B60" s="19" t="s">
        <v>58</v>
      </c>
      <c r="C60" s="46" t="s">
        <v>10</v>
      </c>
      <c r="D60" s="42">
        <v>40</v>
      </c>
      <c r="E60" s="42">
        <v>79</v>
      </c>
      <c r="F60" s="42">
        <v>93</v>
      </c>
      <c r="G60" s="42">
        <v>139</v>
      </c>
      <c r="H60" s="42">
        <v>71</v>
      </c>
      <c r="I60" s="6"/>
      <c r="J60" s="19" t="str">
        <f t="shared" si="1"/>
        <v>2015-505</v>
      </c>
      <c r="K60" s="50" t="str">
        <f t="shared" si="0"/>
        <v>WA</v>
      </c>
      <c r="L60" s="54">
        <v>2000</v>
      </c>
      <c r="M60" s="54">
        <v>5925</v>
      </c>
      <c r="N60" s="54">
        <v>9486</v>
      </c>
      <c r="O60" s="54">
        <v>11537</v>
      </c>
      <c r="P60" s="54">
        <v>4615</v>
      </c>
    </row>
    <row r="61" spans="2:16">
      <c r="G61" s="43"/>
      <c r="H61" s="43"/>
      <c r="I61" s="12"/>
    </row>
    <row r="1162" spans="11:11">
      <c r="K1162" s="29" t="s">
        <v>74</v>
      </c>
    </row>
    <row r="1175" spans="12:12">
      <c r="L1175" s="3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Accounting Table</vt:lpstr>
      <vt:lpstr>Stock Array</vt:lpstr>
      <vt:lpstr>'Accounting Table'!State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Silva, Hugo</cp:lastModifiedBy>
  <dcterms:created xsi:type="dcterms:W3CDTF">2017-11-18T02:29:48Z</dcterms:created>
  <dcterms:modified xsi:type="dcterms:W3CDTF">2021-07-05T16:35:03Z</dcterms:modified>
</cp:coreProperties>
</file>