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1925" tabRatio="819" activeTab="4"/>
  </bookViews>
  <sheets>
    <sheet name="2021年拓展合同台账-张鑫源" sheetId="4" r:id="rId1"/>
    <sheet name="招采台账" sheetId="18" r:id="rId2"/>
    <sheet name="合同台账" sheetId="16" r:id="rId3"/>
    <sheet name="供应商台账" sheetId="19" r:id="rId4"/>
    <sheet name="资金计划、进度款支付及预结算管理登记台账" sheetId="17" r:id="rId5"/>
  </sheets>
  <externalReferences>
    <externalReference r:id="rId9"/>
    <externalReference r:id="rId10"/>
  </externalReferences>
  <definedNames>
    <definedName name="_xlnm._FilterDatabase" localSheetId="2" hidden="1">合同台账!$B$2:$BB$29</definedName>
    <definedName name="_xlnm._FilterDatabase" localSheetId="3" hidden="1">供应商台账!$A$5:$BC$18</definedName>
    <definedName name="_xlnm._FilterDatabase" localSheetId="4" hidden="1">资金计划、进度款支付及预结算管理登记台账!$A$5:$EX$22</definedName>
    <definedName name="_xlnm.Print_Area" localSheetId="2">合同台账!$B$1:$AS$37</definedName>
    <definedName name="_xlnm.Print_Titles" localSheetId="2">合同台账!#REF!</definedName>
    <definedName name="_xlnm._FilterDatabase" localSheetId="1" hidden="1">招采台账!$B$2:$BG$2</definedName>
    <definedName name="_xlnm.Print_Area" localSheetId="1">招采台账!$A$1:$BF$27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user</author>
  </authors>
  <commentList>
    <comment ref="AU4" authorId="0">
      <text>
        <r>
          <rPr>
            <sz val="9"/>
            <rFont val="宋体"/>
            <charset val="134"/>
          </rPr>
          <t>办公费、租赁费、劳保费、水电费、物业费、安保费、其他</t>
        </r>
      </text>
    </comment>
    <comment ref="AZ4" authorId="0">
      <text>
        <r>
          <rPr>
            <sz val="9"/>
            <rFont val="宋体"/>
            <charset val="134"/>
          </rPr>
          <t>预付款/进度款/结算款/保修款</t>
        </r>
      </text>
    </comment>
    <comment ref="EH4" authorId="0">
      <text>
        <r>
          <rPr>
            <sz val="9"/>
            <rFont val="宋体"/>
            <charset val="134"/>
          </rPr>
          <t xml:space="preserve">为审核单上最后一位领导签字审批的时间
</t>
        </r>
      </text>
    </comment>
    <comment ref="L8" authorId="0">
      <text>
        <r>
          <rPr>
            <sz val="9"/>
            <rFont val="宋体"/>
            <charset val="134"/>
          </rPr>
          <t>上限控制价</t>
        </r>
      </text>
    </comment>
  </commentList>
</comments>
</file>

<file path=xl/sharedStrings.xml><?xml version="1.0" encoding="utf-8"?>
<sst xmlns="http://schemas.openxmlformats.org/spreadsheetml/2006/main" count="1976" uniqueCount="626">
  <si>
    <t>深圳市天健棚改投资发展有限公司拓展合同台账</t>
  </si>
  <si>
    <t>THT序号</t>
  </si>
  <si>
    <t>THT合同编号</t>
  </si>
  <si>
    <t>THT合同编号（OA或EAS）</t>
  </si>
  <si>
    <t>THT合同名称</t>
  </si>
  <si>
    <t>THT中标时间</t>
  </si>
  <si>
    <t>THT合同签订经办人</t>
  </si>
  <si>
    <t>THT合同签订复核人</t>
  </si>
  <si>
    <t>THT合同来源</t>
  </si>
  <si>
    <t>THT合同类型</t>
  </si>
  <si>
    <t>THT甲方</t>
  </si>
  <si>
    <t>THT甲方法定代表人及联系方式</t>
  </si>
  <si>
    <t>THT甲方合同签署人</t>
  </si>
  <si>
    <t>THT甲方联系人及方式</t>
  </si>
  <si>
    <t>THT乙方</t>
  </si>
  <si>
    <t>THT乙方法定代表人及联系方式</t>
  </si>
  <si>
    <t>THT乙方合同签署人</t>
  </si>
  <si>
    <t>THT乙方实际项目负责人</t>
  </si>
  <si>
    <t>THT乙方实际项目负责人电话及邮箱</t>
  </si>
  <si>
    <t>THT合同额
（元）</t>
  </si>
  <si>
    <t>THT含补充协议合同额（元）</t>
  </si>
  <si>
    <t>THT合同审批完成日期（OA或EAS）</t>
  </si>
  <si>
    <t>THT签订日期</t>
  </si>
  <si>
    <t>THT备案日期（OA或EAS系统）</t>
  </si>
  <si>
    <t>THT备案日期（阳光采购平台）</t>
  </si>
  <si>
    <t>THT备案日期（8M系统）</t>
  </si>
  <si>
    <t>THT合同甲乙方份数</t>
  </si>
  <si>
    <t>THT乙方合同原件存放处</t>
  </si>
  <si>
    <t>THT合同工期</t>
  </si>
  <si>
    <t>THT项目进展情况</t>
  </si>
  <si>
    <t>THT是否履行完毕</t>
  </si>
  <si>
    <t>THT付款条件</t>
  </si>
  <si>
    <t>收款比例（%）</t>
  </si>
  <si>
    <t>最终结算价（元）</t>
  </si>
  <si>
    <t>THT履约担保形式及金额（元）</t>
  </si>
  <si>
    <t>THT履约担保收回时间</t>
  </si>
  <si>
    <t>THT资料归档日期</t>
  </si>
  <si>
    <t>自查问题及整改措施</t>
  </si>
  <si>
    <t>审计问题及整改措施</t>
  </si>
  <si>
    <t>总结案例</t>
  </si>
  <si>
    <t>备注</t>
  </si>
  <si>
    <t>2017-PGGS-TZ-001</t>
  </si>
  <si>
    <t>20170818-00024798</t>
  </si>
  <si>
    <t>1.投标
2.被委托</t>
  </si>
  <si>
    <t>2017.8.22</t>
  </si>
  <si>
    <t>拓展合同不用</t>
  </si>
  <si>
    <t>1.甲方：X份
2.乙方：X份</t>
  </si>
  <si>
    <t>1.档案室：X份
2.财务部：X份
3.项目成本部：X份</t>
  </si>
  <si>
    <t>已完成前期摸底
协议履约完成</t>
  </si>
  <si>
    <t>是</t>
  </si>
  <si>
    <r>
      <rPr>
        <sz val="10"/>
        <color theme="1"/>
        <rFont val="Times New Roman"/>
        <charset val="134"/>
      </rPr>
      <t>1</t>
    </r>
    <r>
      <rPr>
        <sz val="10"/>
        <color theme="1"/>
        <rFont val="宋体"/>
        <charset val="134"/>
      </rPr>
      <t>、本协议签订后，乙方项目人员正式进场后</t>
    </r>
    <r>
      <rPr>
        <sz val="10"/>
        <color theme="1"/>
        <rFont val="Times New Roman"/>
        <charset val="134"/>
      </rPr>
      <t xml:space="preserve"> 5 </t>
    </r>
    <r>
      <rPr>
        <sz val="10"/>
        <color theme="1"/>
        <rFont val="宋体"/>
        <charset val="134"/>
      </rPr>
      <t>个工作日内甲方应向乙方支付合同价款的</t>
    </r>
    <r>
      <rPr>
        <sz val="10"/>
        <color theme="1"/>
        <rFont val="Times New Roman"/>
        <charset val="134"/>
      </rPr>
      <t>30%</t>
    </r>
    <r>
      <rPr>
        <sz val="10"/>
        <color theme="1"/>
        <rFont val="宋体"/>
        <charset val="134"/>
      </rPr>
      <t>作为本项目的预付款，该预付款在乙方开始启动摸底调查工作后，自动转为合同价款。</t>
    </r>
    <r>
      <rPr>
        <sz val="10"/>
        <color theme="1"/>
        <rFont val="Times New Roman"/>
        <charset val="134"/>
      </rPr>
      <t xml:space="preserve">
2</t>
    </r>
    <r>
      <rPr>
        <sz val="10"/>
        <color theme="1"/>
        <rFont val="宋体"/>
        <charset val="134"/>
      </rPr>
      <t>、当乙方完成调查摸底阶段全部工作量</t>
    </r>
    <r>
      <rPr>
        <sz val="10"/>
        <color theme="1"/>
        <rFont val="Times New Roman"/>
        <charset val="134"/>
      </rPr>
      <t>(</t>
    </r>
    <r>
      <rPr>
        <sz val="10"/>
        <color theme="1"/>
        <rFont val="宋体"/>
        <charset val="134"/>
      </rPr>
      <t>建筑面积</t>
    </r>
    <r>
      <rPr>
        <sz val="10"/>
        <color theme="1"/>
        <rFont val="Times New Roman"/>
        <charset val="134"/>
      </rPr>
      <t>)</t>
    </r>
    <r>
      <rPr>
        <sz val="10"/>
        <color theme="1"/>
        <rFont val="宋体"/>
        <charset val="134"/>
      </rPr>
      <t>的</t>
    </r>
    <r>
      <rPr>
        <sz val="10"/>
        <color theme="1"/>
        <rFont val="Times New Roman"/>
        <charset val="134"/>
      </rPr>
      <t>90%</t>
    </r>
    <r>
      <rPr>
        <sz val="10"/>
        <color theme="1"/>
        <rFont val="宋体"/>
        <charset val="134"/>
      </rPr>
      <t>，甲方应一次性支付暂定合同价款的</t>
    </r>
    <r>
      <rPr>
        <sz val="10"/>
        <color theme="1"/>
        <rFont val="Times New Roman"/>
        <charset val="134"/>
      </rPr>
      <t>80%</t>
    </r>
    <r>
      <rPr>
        <sz val="10"/>
        <color theme="1"/>
        <rFont val="宋体"/>
        <charset val="134"/>
      </rPr>
      <t>至乙方。</t>
    </r>
    <r>
      <rPr>
        <sz val="10"/>
        <color theme="1"/>
        <rFont val="Times New Roman"/>
        <charset val="134"/>
      </rPr>
      <t xml:space="preserve">
3</t>
    </r>
    <r>
      <rPr>
        <sz val="10"/>
        <color theme="1"/>
        <rFont val="宋体"/>
        <charset val="134"/>
      </rPr>
      <t>、当完成调查摸底阶段全部工作任务时，甲方应一次性支付暂定合同价款的</t>
    </r>
    <r>
      <rPr>
        <sz val="10"/>
        <color theme="1"/>
        <rFont val="Times New Roman"/>
        <charset val="134"/>
      </rPr>
      <t>100%</t>
    </r>
    <r>
      <rPr>
        <sz val="10"/>
        <color theme="1"/>
        <rFont val="宋体"/>
        <charset val="134"/>
      </rPr>
      <t>至乙方。</t>
    </r>
  </si>
  <si>
    <t>/</t>
  </si>
  <si>
    <t>THT合同编号（EAS）</t>
  </si>
  <si>
    <t>BHHY-NH-015</t>
  </si>
  <si>
    <t>SFHT-2021-04-12-0000006368</t>
  </si>
  <si>
    <t>宝安区新安街道宝城43区碧海花园棚户区改造项目谈签服务合同</t>
  </si>
  <si>
    <t>黄夫滨</t>
  </si>
  <si>
    <t>直接采购</t>
  </si>
  <si>
    <t>服务类</t>
  </si>
  <si>
    <t>深圳市天健（集团）股份有限公司</t>
  </si>
  <si>
    <t>韩德宏,</t>
  </si>
  <si>
    <t>韩德宏</t>
  </si>
  <si>
    <t>牟工，0755-82731773</t>
  </si>
  <si>
    <t>深圳市天健棚改投资发展有限公司</t>
  </si>
  <si>
    <t>候挺,</t>
  </si>
  <si>
    <t>候挺</t>
  </si>
  <si>
    <t>黄工</t>
  </si>
  <si>
    <t>0755-83635171,876033814@qq.com</t>
  </si>
  <si>
    <t>？</t>
  </si>
  <si>
    <t>1.甲方：4份
2.乙方：2份</t>
  </si>
  <si>
    <t>1.档案部：3份
2.财务部：1份
3.项目成本部：0份</t>
  </si>
  <si>
    <t>合同签订之日起至项目产权注销完成之日止。</t>
  </si>
  <si>
    <t>否</t>
  </si>
  <si>
    <t>1.项目搬迁安置补偿协议签约进度达到90%时（即已签约房屋套数达到应签约套数的90%），经甲方确认后甲方向乙方支付至暂定合同价的30％。
2.项目交房进度达到90%时（即已交房套数达到应交房套数的90%），经甲方确认后甲方向乙方支付至暂定合同价的60％。
3.项目交房进度达到100%（即已交房套数达到应交房套数的100%），经甲方确认后甲方向乙方支付至暂定合同价的80％。
4.项目完成房屋产权注销工作，乙方按照甲方要求办理结算后，甲方向乙方支付至结算价的100%。如结算价低于已付款金额的，乙方应退还差额。</t>
  </si>
  <si>
    <t>无需缴纳</t>
  </si>
  <si>
    <t>龙岗区南湾街道南岭村社区土地整备利益统筹项目前期服务项目房屋及权利人信息核查咨询服务项目采购台账</t>
  </si>
  <si>
    <t>是否审核</t>
  </si>
  <si>
    <t>序号</t>
  </si>
  <si>
    <t>招采编号</t>
  </si>
  <si>
    <t>采购项目名称</t>
  </si>
  <si>
    <t>采购单位</t>
  </si>
  <si>
    <t>招标代理</t>
  </si>
  <si>
    <t>招标代理联系人及方式</t>
  </si>
  <si>
    <t>采购计划开始日期（8M）</t>
  </si>
  <si>
    <t>计划结束采购时间</t>
  </si>
  <si>
    <t>采购需求书审批完成日期（OA）</t>
  </si>
  <si>
    <t>采购经办人</t>
  </si>
  <si>
    <t>招采复核人</t>
  </si>
  <si>
    <t>需求部门</t>
  </si>
  <si>
    <t>申请人联系电话（需求部门）</t>
  </si>
  <si>
    <t>采购预算金额(元)</t>
  </si>
  <si>
    <t>采购控制价（元）</t>
  </si>
  <si>
    <t>采购上限价（元）</t>
  </si>
  <si>
    <t>中标金额（元）</t>
  </si>
  <si>
    <t>中标下浮率（%）</t>
  </si>
  <si>
    <t>采购类别</t>
  </si>
  <si>
    <t>采购平台</t>
  </si>
  <si>
    <t>采购方式</t>
  </si>
  <si>
    <t>资格审查方式</t>
  </si>
  <si>
    <t>评标谈判方式</t>
  </si>
  <si>
    <t>定标方法</t>
  </si>
  <si>
    <t>公告发布时间</t>
  </si>
  <si>
    <t>报名截止时间</t>
  </si>
  <si>
    <t>招标文件发放时间</t>
  </si>
  <si>
    <t>质疑遗截止时间</t>
  </si>
  <si>
    <t>答疑补遗截止时间</t>
  </si>
  <si>
    <t>截标日期</t>
  </si>
  <si>
    <t>资格审查及公示日期</t>
  </si>
  <si>
    <t>资审委员会成员</t>
  </si>
  <si>
    <t>开标时间</t>
  </si>
  <si>
    <t>评标及公示日期</t>
  </si>
  <si>
    <t>评标委员会成员</t>
  </si>
  <si>
    <t>定标委员会成员</t>
  </si>
  <si>
    <t>平台中标结果公示完成日期（8M）</t>
  </si>
  <si>
    <t>结果公示发布时间</t>
  </si>
  <si>
    <t>中标通知书发放日期</t>
  </si>
  <si>
    <t>中标单位</t>
  </si>
  <si>
    <t>中标单位联系人及方式</t>
  </si>
  <si>
    <t>合同评审完成日期（OA工作沟通）</t>
  </si>
  <si>
    <t>投标担保形式及金额（元）</t>
  </si>
  <si>
    <t>投标担保退回日期</t>
  </si>
  <si>
    <t>履约担保形式及金额（元）</t>
  </si>
  <si>
    <t>候选人公示期质疑情况</t>
  </si>
  <si>
    <t>应招未招说明（由公开转单一或邀请的情况）</t>
  </si>
  <si>
    <t>招采费用（元）</t>
  </si>
  <si>
    <t>资料归档日期</t>
  </si>
  <si>
    <t>8M序列号</t>
  </si>
  <si>
    <t>完成
是/否</t>
  </si>
  <si>
    <t>天数</t>
  </si>
  <si>
    <t>已审核</t>
  </si>
  <si>
    <t>NLXXHC-ZC-001</t>
  </si>
  <si>
    <t>龙岗区南湾街道南岭村社区土地整备利益统筹项目前期服务项目房屋及权利人信息核查咨询服务项目第三方人力资源招聘服务</t>
  </si>
  <si>
    <t>杜健伟</t>
  </si>
  <si>
    <t>综合办公室</t>
  </si>
  <si>
    <t>佟景山
15768470405</t>
  </si>
  <si>
    <t>非工程服务类</t>
  </si>
  <si>
    <t>深圳阳光采购平台</t>
  </si>
  <si>
    <t>黄夫滨、李可、杜健伟、栗书超</t>
  </si>
  <si>
    <t>广东天杰智能科技发展有限公司</t>
  </si>
  <si>
    <t>张世雄13544139920</t>
  </si>
  <si>
    <t>无</t>
  </si>
  <si>
    <t>其他服务类</t>
  </si>
  <si>
    <t>按时完成</t>
  </si>
  <si>
    <t>NLXXHC-ZC-002</t>
  </si>
  <si>
    <t>龙岗区南湾街道南岭村社区土地整备利益统筹项目前期服务项目房屋及权利人信息核查咨询服务项目电子设备采购</t>
  </si>
  <si>
    <t>信息核查组</t>
  </si>
  <si>
    <t>丰莎
13940195225</t>
  </si>
  <si>
    <t>非工程货物类</t>
  </si>
  <si>
    <t>深圳市鹏利达智能办公设备有限公司</t>
  </si>
  <si>
    <t>刘义锦13725585019</t>
  </si>
  <si>
    <t>货物类采购</t>
  </si>
  <si>
    <t>NLXXHC-ZC-003</t>
  </si>
  <si>
    <t>龙岗区南湾街道南岭村社区土地整备利益统筹项目前期服务项目房屋及权利人信息核查咨询服务项目平面宣传服务</t>
  </si>
  <si>
    <t>张文善
15338830066</t>
  </si>
  <si>
    <t>深圳市精雕广告有限公司</t>
  </si>
  <si>
    <t>廖茂辉13600434768</t>
  </si>
  <si>
    <t>NLXXHC-ZC-004</t>
  </si>
  <si>
    <t>龙岗区南湾街道南岭村社区土地整备利益统筹项目前期服务项目房屋及权利人信息核查咨询服务项目厨房设备采购</t>
  </si>
  <si>
    <t>深圳市万达厨房设备有限公司</t>
  </si>
  <si>
    <t>王春喜13823202979</t>
  </si>
  <si>
    <t>NLXXHC-ZC-005</t>
  </si>
  <si>
    <t>龙岗区南湾街道南岭村社区土地整备利益统筹项目前期服务项目房屋及权利人信息核查咨询服务项目消防改造项目</t>
  </si>
  <si>
    <t>工程施工类</t>
  </si>
  <si>
    <t>工程总包（专业）分包</t>
  </si>
  <si>
    <t>NLXXHC-ZC-006</t>
  </si>
  <si>
    <t>龙岗区南湾街道南岭村社区土地整备利益统筹项目前期服务项目房屋及权利人信息核查咨询服务项目无线网络设备采购安装</t>
  </si>
  <si>
    <t>刘丽丽、栗书超、李可、童飞亮、杜健伟</t>
  </si>
  <si>
    <t>深圳维安云联技术有限公司</t>
  </si>
  <si>
    <t>杨叶舟13831152957</t>
  </si>
  <si>
    <t>NLXXHC-ZC-007</t>
  </si>
  <si>
    <t>龙岗区南湾街道南岭村社区土地整备利益统筹项目前期服务项目房屋及权利人信息核查咨询服务项目物业服务</t>
  </si>
  <si>
    <t>单一来源</t>
  </si>
  <si>
    <t>罗诚、刘丽丽、栗书超、李可、杜健伟</t>
  </si>
  <si>
    <t>深圳市天健城市服务有限公司</t>
  </si>
  <si>
    <t>李影18565804224</t>
  </si>
  <si>
    <t>服务类物业服务</t>
  </si>
  <si>
    <t>NLXXHC-ZC-008</t>
  </si>
  <si>
    <t>龙岗区南湾街道南岭村社区土地整备利益统筹项目前期服务项目策划顾问服务</t>
  </si>
  <si>
    <t>叶俊君</t>
  </si>
  <si>
    <t>尚道奇</t>
  </si>
  <si>
    <t>魏尉
15602977681</t>
  </si>
  <si>
    <t>公开询价</t>
  </si>
  <si>
    <t>资格后审</t>
  </si>
  <si>
    <t>综合评审法</t>
  </si>
  <si>
    <t>竞争定标法</t>
  </si>
  <si>
    <t>张昭、刘丽丽、郑赤登、李可、叶俊君</t>
  </si>
  <si>
    <t>深圳市城市更新房地产咨询服务有限公司</t>
  </si>
  <si>
    <t>周小碧18566698743</t>
  </si>
  <si>
    <t>2022-4-27/补充资料2022-5-30</t>
  </si>
  <si>
    <t>NLXXHC-ZC-009</t>
  </si>
  <si>
    <t>龙岗区南湾街道南岭村社区土地整备利益统筹项目前期服务项目集体资产评估咨询顾问服务</t>
  </si>
  <si>
    <t>深圳市世鹏资产评估房地产土地估价顾问有限公司</t>
  </si>
  <si>
    <t>宋娟13510207660</t>
  </si>
  <si>
    <t>NLXXHC-ZC-010</t>
  </si>
  <si>
    <t>龙岗区南湾街道南岭村社区土地整备利益统筹项目前期服务项目税务咨询顾问服务</t>
  </si>
  <si>
    <t>财务管理部</t>
  </si>
  <si>
    <t>郑钦远15994759292</t>
  </si>
  <si>
    <t>张昭、刘丽丽、郑蕾、李可、叶俊君</t>
  </si>
  <si>
    <t>京洲联信（深圳）税务师事务所有限公司</t>
  </si>
  <si>
    <t>周超13760397207</t>
  </si>
  <si>
    <t>NLXXHC-ZC-011</t>
  </si>
  <si>
    <t>南岭村社区土地整备利益统筹前期服务项目房屋及权利人信息核查咨询服务项目公示登报</t>
  </si>
  <si>
    <t>陶诚</t>
  </si>
  <si>
    <t>罗宝丹</t>
  </si>
  <si>
    <t>冯宇恒13556910003</t>
  </si>
  <si>
    <t>张昭、刘丽丽、冯宇恒、张文善、陶诚</t>
  </si>
  <si>
    <t xml:space="preserve"> 深圳市聚业广告有限公司</t>
  </si>
  <si>
    <t>梁玲 18688737726</t>
  </si>
  <si>
    <t>NLXXHC-ZC-012</t>
  </si>
  <si>
    <t>龙岗区南湾街道南岭村社区土地整备利益统筹前期服务项目房屋及权利人信息核查咨询服务项目2022-2023年度广告制作服务</t>
  </si>
  <si>
    <t>李康</t>
  </si>
  <si>
    <t>张昭、罗宝丹、冯宇恒、张文善、陶诚</t>
  </si>
  <si>
    <t>深圳市旭瑞图文快印广告有限公司</t>
  </si>
  <si>
    <t>郭旭13662220168</t>
  </si>
  <si>
    <t>NLXXHC-ZC-013</t>
  </si>
  <si>
    <t>龙岗区南湾街道南岭村社区土地整备利益统筹前期服务项目房屋及权利人信息核查咨询服务项目办公场地网络改造设备采购及安装</t>
  </si>
  <si>
    <t>张俊浩</t>
  </si>
  <si>
    <t>张昭、黄夫滨、童飞亮、张文善、李可</t>
  </si>
  <si>
    <t>广东润钰建设工程有限公司</t>
  </si>
  <si>
    <t>杨光13590221090</t>
  </si>
  <si>
    <t>NLXXHC-ZC-014</t>
  </si>
  <si>
    <t>龙岗区南湾街道南岭村社区土地整备利益统筹前期服务项目房屋及权利人信息核查咨询服务项目办公场地零星改造工程</t>
  </si>
  <si>
    <t>特区建工采购平台</t>
  </si>
  <si>
    <t>投标报名</t>
  </si>
  <si>
    <t>张昭、刘丽丽、张俊浩、张文善、李可</t>
  </si>
  <si>
    <t>深圳市星中恒建筑工程有限公司</t>
  </si>
  <si>
    <t>胡晓平
13824396442</t>
  </si>
  <si>
    <t>保留格式，勿删</t>
  </si>
  <si>
    <t>补充协议</t>
  </si>
  <si>
    <t>龙岗区南湾街道南岭村社区土地整备利益统筹项目前期服务项目房屋及权利人信息核查咨询服务项目合同台账</t>
  </si>
  <si>
    <t>合同序号</t>
  </si>
  <si>
    <t>合同编号</t>
  </si>
  <si>
    <t>合同名称</t>
  </si>
  <si>
    <t>合同签订经办人</t>
  </si>
  <si>
    <t>合同签订复核人</t>
  </si>
  <si>
    <t>合同来源</t>
  </si>
  <si>
    <t>合同类型</t>
  </si>
  <si>
    <t>甲方</t>
  </si>
  <si>
    <t>甲方法定代表人及联系方式</t>
  </si>
  <si>
    <t>甲方合同签署人</t>
  </si>
  <si>
    <t>甲方联系人及联系方式</t>
  </si>
  <si>
    <t>乙方</t>
  </si>
  <si>
    <t>乙方法定代表人及联系方式</t>
  </si>
  <si>
    <t>乙方合同签署人</t>
  </si>
  <si>
    <t>乙方联系人及联系方式</t>
  </si>
  <si>
    <t>含税签约合同价（元）</t>
  </si>
  <si>
    <t>补充协议调整的合同额（元）</t>
  </si>
  <si>
    <t>含补充协议合同额（元）</t>
  </si>
  <si>
    <t>是否签订保密协议</t>
  </si>
  <si>
    <t>合同审批完成日期（OA或EAS）</t>
  </si>
  <si>
    <t>合同签订日期</t>
  </si>
  <si>
    <t>备案日期（OA或EAS系统）</t>
  </si>
  <si>
    <t>备案日期（阳光采购平台）</t>
  </si>
  <si>
    <t>备案日期（8M系统）</t>
  </si>
  <si>
    <t>合同交底日期</t>
  </si>
  <si>
    <t>合同交底部门</t>
  </si>
  <si>
    <t>合同甲乙方份数</t>
  </si>
  <si>
    <t>甲方合同原件存放处</t>
  </si>
  <si>
    <t>合同工期/服务期限</t>
  </si>
  <si>
    <t>项目进展情况</t>
  </si>
  <si>
    <t>是否履行完毕</t>
  </si>
  <si>
    <t>支付方式</t>
  </si>
  <si>
    <t>合同中是否要求做履约评价</t>
  </si>
  <si>
    <t>履约评价是否关联付款</t>
  </si>
  <si>
    <t>履约担保退回时间</t>
  </si>
  <si>
    <t>共享文件夹合同链接</t>
  </si>
  <si>
    <t>合同执行跟进人（各项目成本人员）</t>
  </si>
  <si>
    <t>项目进展情况（项目填写）</t>
  </si>
  <si>
    <t>合同是否履行完毕（项目填写）</t>
  </si>
  <si>
    <t>是否完成结算（项目填写）</t>
  </si>
  <si>
    <t>是否完成结算（成本）</t>
  </si>
  <si>
    <t>是否已做末次评价（供应商）</t>
  </si>
  <si>
    <t>NLXXHC-HT-001</t>
  </si>
  <si>
    <t>SFHT-2021-09-18-0000007191</t>
  </si>
  <si>
    <t>非工程服务</t>
  </si>
  <si>
    <t>侯挺，13802242031</t>
  </si>
  <si>
    <t>侯挺</t>
  </si>
  <si>
    <t>联系人：佟景山；联系电话：15768470405</t>
  </si>
  <si>
    <t>罗昭兰,/</t>
  </si>
  <si>
    <t>罗昭兰</t>
  </si>
  <si>
    <t>张世雄，13544139920，236260562@qq.com</t>
  </si>
  <si>
    <t>需求部门与财务管理部</t>
  </si>
  <si>
    <t>1.档案部：2份
2.财务部：1份
3.区土地整备中心：1份</t>
  </si>
  <si>
    <t>以本需求要求为准</t>
  </si>
  <si>
    <t>已结算。</t>
  </si>
  <si>
    <t>乙方依约完成全部招聘服务后，按甲方要求办理结算，结算完成后乙方按甲方要求提供付款申请资料，甲方向乙方付至结算价的100%。</t>
  </si>
  <si>
    <t>\\Win-liulili\刘丽丽\6.项目管理\12.龙岗区南湾街道南岭村社区土地整备利益统筹前期服务项目房屋及权利人信息核查咨询服务\2.完成版资料\2.合同资料\NLXXHC-HT-001龙岗区南湾街道南岭村社区土地整备利益统筹前期服务项目房屋及权利人信息核查咨询服务项目第三方人力资源招聘服务合同</t>
  </si>
  <si>
    <t>已完成</t>
  </si>
  <si>
    <t>NLXXHC-HT-002</t>
  </si>
  <si>
    <t>SFHT-2021-09-18-0000007195</t>
  </si>
  <si>
    <t>非工程货物</t>
  </si>
  <si>
    <t>丰莎；联系电话：13940195225</t>
  </si>
  <si>
    <t>牛鸽，/</t>
  </si>
  <si>
    <t>牛鸽</t>
  </si>
  <si>
    <t>刘义锦，13725585019，ricohsh@163.com</t>
  </si>
  <si>
    <t>（一）交付时间：暂定送货开始时间 2021年9月15日（具体以甲方的书面通知为准）。甲方应以微信、短信、电子邮箱等方式，提前12小时通知乙方送货，乙方则应接到通知后12小时内送达甲方指定地点。
（二）供货周期：自合同签订之日起3日内完成供货。</t>
  </si>
  <si>
    <t>全部货物经甲方验收合格且供货周期终止后，乙方按照甲方要求办理结算，乙方向甲方提供付款申请资料，甲方向乙方支付结算价的97%，剩余结算价的3%作为质保金，待质量保修期满后支付。</t>
  </si>
  <si>
    <t>\\Win-liulili\刘丽丽\6.项目管理\12.龙岗区南湾街道南岭村社区土地整备利益统筹前期服务项目房屋及权利人信息核查咨询服务\2.完成版资料\2.合同资料\NLXXHC-HT-002龙岗区南湾街道南岭村社区土地整备利益统筹前期服务项目房屋及权利人信息核查咨询服务项目电子设备采购合同</t>
  </si>
  <si>
    <t>NLXXHC-HT-003</t>
  </si>
  <si>
    <t>SFHT-2021-09-18-0000007194</t>
  </si>
  <si>
    <t>蒋文敏；联系电话：18306663797</t>
  </si>
  <si>
    <t>廖裕娣,/</t>
  </si>
  <si>
    <t>廖裕娣</t>
  </si>
  <si>
    <t>廖茂辉，13600434768，1341967724@.com</t>
  </si>
  <si>
    <t>自合同签订之日起15日历天。</t>
  </si>
  <si>
    <t>乙方承接的本项目全部工作完成并经甲方验收合格后，乙方按甲方要求办理结算，结算完成后乙方按甲方要求提供付款申请资料，甲方向乙方付至结算价的98%，剩余结算价的2%作为质保金，待质保期满后支付。</t>
  </si>
  <si>
    <t>\\Win-liulili\刘丽丽\6.项目管理\12.龙岗区南湾街道南岭村社区土地整备利益统筹前期服务项目房屋及权利人信息核查咨询服务\2.完成版资料\2.合同资料\NLXXHC-HT-003龙岗区南湾街道南岭村社区土地整备利益统筹前期服务项目房屋及权利人信息核查咨询服务项目平面宣传服务合同</t>
  </si>
  <si>
    <t>NLXXHC-HT-004</t>
  </si>
  <si>
    <t>SFHT-2021-09-18-0000007197</t>
  </si>
  <si>
    <t>李平；联系电话：13823108036</t>
  </si>
  <si>
    <t>王春喜,13823202979</t>
  </si>
  <si>
    <t>姚爱华</t>
  </si>
  <si>
    <t>王春喜，13823202979，wd2979@163.com</t>
  </si>
  <si>
    <t>（一）交付时间：暂定送货开始时间2021年9月15日（具体以甲方的书面通知为准）。甲方应以微信、短信、电子邮箱等方式，提前3小时通知乙方送货，乙方则应接到通知后3小时内送达甲方指定地点并于当天完成安装调试。
（二）供货周期：自合同签订之日起一个月内。</t>
  </si>
  <si>
    <t>全部货物经甲方验收合格且供货周期终止后，乙方按照甲方要求办理结算，乙方向甲方提供付款申请资料，甲方向乙方支付结算价的97%，剩余结算价的3%作为质保金，待质量保修期满后无息支付。</t>
  </si>
  <si>
    <t>\\Win-liulili\刘丽丽\6.项目管理\12.龙岗区南湾街道南岭村社区土地整备利益统筹前期服务项目房屋及权利人信息核查咨询服务\2.完成版资料\2.合同资料\NLXXHC-HT-004龙岗区南湾街道南岭村社区土地整备利益统筹前期服务项目房屋及权利人信息核查咨询服务项目厨房设备采购合同</t>
  </si>
  <si>
    <t>NLXXHC-HT-005</t>
  </si>
  <si>
    <t>SFHT-2021-09-18-0000007198</t>
  </si>
  <si>
    <t>工程施工</t>
  </si>
  <si>
    <t>联系人：李可；联系电话：18218720923</t>
  </si>
  <si>
    <t>深圳市聚豪消防工程有限公司</t>
  </si>
  <si>
    <t>王伟任，/</t>
  </si>
  <si>
    <t>覃湘南</t>
  </si>
  <si>
    <t>覃湘南，13902941751，530009667@qq.com</t>
  </si>
  <si>
    <t>（一）总工期：5日历天。
（二）计划开工日期：2021年9月15日（具体以甲方的书面通知为准）。
（三）计划竣工日期：2021年9月19日。</t>
  </si>
  <si>
    <t>按照合同内容完成消防改造项目并经甲方指定专人验收合格后，乙方按甲方要求办理结算，结算完成后乙方按甲方要求提供付款申请资料，甲方向乙方付至结算价的97%。预留结算价的3%作为质量保修金。待保修期满乙方按甲方要求提供付款申请资料后甲方一次性无息退还。</t>
  </si>
  <si>
    <t>\\Win-liulili\刘丽丽\6.项目管理\12.龙岗区南湾街道南岭村社区土地整备利益统筹前期服务项目房屋及权利人信息核查咨询服务\2.完成版资料\2.合同资料\NLXXHC-HT-005龙岗区南湾街道南岭村社区土地整备利益统筹前期服务项目房屋及权利人信息核查咨询服务项目消防改造项目施工合同</t>
  </si>
  <si>
    <t>NLXXHC-HT-006</t>
  </si>
  <si>
    <t>SFHT-2021-10-14-0000007303</t>
  </si>
  <si>
    <t>彭书涛，/</t>
  </si>
  <si>
    <t>杨叶舟</t>
  </si>
  <si>
    <t>杨叶舟，13831152957，523878949@qq.com</t>
  </si>
  <si>
    <t>（一）交付时间：送货开始时间以甲方通知为准。甲方应以微信、短信、电子邮箱等方式，提前1小时通知乙方送货，乙方则应接到通知后1小时内送达甲方指定地点。
（二）供货周期：自甲方通知之日起4日内，完成整体网络设计方案、所有设备到货安装和调试并完成验收。</t>
  </si>
  <si>
    <r>
      <rPr>
        <sz val="14"/>
        <color theme="1"/>
        <rFont val="微软雅黑"/>
        <charset val="134"/>
      </rPr>
      <t>全部货物安装调试交付甲方使用一个月，且经甲方最终验收合格后，乙方按甲方要求办理结算，结算完成后乙方按甲方要求提供付款申请资料，甲方向乙方付至结算价的98%，剩余结算价的2%作为</t>
    </r>
    <r>
      <rPr>
        <sz val="14"/>
        <color rgb="FF000000"/>
        <rFont val="微软雅黑"/>
        <charset val="134"/>
      </rPr>
      <t>质保</t>
    </r>
    <r>
      <rPr>
        <sz val="14"/>
        <color theme="1"/>
        <rFont val="微软雅黑"/>
        <charset val="134"/>
      </rPr>
      <t>金。</t>
    </r>
  </si>
  <si>
    <t>\\Win-liulili\刘丽丽\6.项目管理\12.龙岗区南湾街道南岭村社区土地整备利益统筹前期服务项目房屋及权利人信息核查咨询服务\2.完成版资料\2.合同资料\NLXXHC-HT-006龙岗区南湾街道南岭村社区土地整备利益统筹前期服务项目房屋及权利人信息核查咨询服务项目无线网络设备采购合同</t>
  </si>
  <si>
    <t>NLXXHC-HT-007</t>
  </si>
  <si>
    <t>SFHT-2021-10-25-0000007356</t>
  </si>
  <si>
    <t>李可；联系电话：18218720923</t>
  </si>
  <si>
    <t>杨益涛，/</t>
  </si>
  <si>
    <t>杨益涛</t>
  </si>
  <si>
    <t>葛元海，13612856062，13612856062@139.com</t>
  </si>
  <si>
    <t>自甲方通知之日起至龙岗区南湾街道南岭村社区土地整备利益统筹前期服务项目房屋及权利人信息核查咨询服务项目服务完成之日止。</t>
  </si>
  <si>
    <t>履约中。</t>
  </si>
  <si>
    <t>1.每季度末的25日前，乙方按照甲方要求提供符合要求的付款申请资料，甲方按照当月乙方考勤结果费用的80%向乙方支付费用。
2.服务期终止后，乙方按甲方要求办理结算，结算完成后乙方按甲方要求提供付款申请资料，甲方向乙方付至结算价的100%。</t>
  </si>
  <si>
    <t>\\Win-liulili\刘丽丽\6.项目管理\12.龙岗区南湾街道南岭村社区土地整备利益统筹前期服务项目房屋及权利人信息核查咨询服务\2.完成版资料\2.合同资料\NLXXHC-HT-007龙岗区南湾街道南岭村社区土地整备利益统筹前期服务项目房屋及权利人信息核查咨询服务项目物业服务合同(单一来源采购）</t>
  </si>
  <si>
    <t>NLXXHC-HT-008</t>
  </si>
  <si>
    <t>SFHT-2022-03-11-0000007961</t>
  </si>
  <si>
    <t>池晨</t>
  </si>
  <si>
    <t>张鑫源</t>
  </si>
  <si>
    <t>询价采购</t>
  </si>
  <si>
    <t>刘丽丽，18514523457，liulili1@tagen.cn</t>
  </si>
  <si>
    <t>宋留强，/</t>
  </si>
  <si>
    <t>宋留强</t>
  </si>
  <si>
    <t>周小碧，18566698743，1033661534@qq.com</t>
  </si>
  <si>
    <t>需求部门、项目成本部与财务管理部</t>
  </si>
  <si>
    <t>1.甲方：6份
2.乙方：2份</t>
  </si>
  <si>
    <t>1.档案部：4份
2.财务部：1份
区土地整备中心：1份</t>
  </si>
  <si>
    <t>服务期限自本合同签订之日起至本项目通过资产交易平台招商确定最终的合作开发方为止（具体终止时间以甲方书面通知为准），暂定6个月。</t>
  </si>
  <si>
    <t>1.预付款：
合同签订后，乙方按甲方要求提供付款申请资料，甲方向乙方支付包干实施路径策划方案编制费的30%作为预付款。
2.进度款：
（1）实施路径策划方案终稿编制完成且经甲方审批确认后，乙方按甲方要求提供付款申请资料，甲方向乙方支付至包干实施路径策划方案编制费的100%。
（2）咨询顾问服务费自甲方审批确认实施方案终稿之日起算，每两月支付一次款项，至甲方书面通知合同终止之日止。每满两月的次月20日前，乙方按甲方要求提供付款申请资料，甲方向乙方支付前两月的服务费用85%。
3.余款：
合同履行完成后，乙方按甲方要求办理余款结算，并提供付款申请资料后，甲方向乙方付至余款的100%。
结算时，咨询服务工作量以经甲方指定专人签字确定工作量为准，咨询顾问服务不满一个月的，当月服务费=每月服务费单价/30*实际服务天数。</t>
  </si>
  <si>
    <t>\\Win-liulili\刘丽丽\6.项目管理\12.龙岗区南湾街道南岭村社区土地整备利益统筹前期服务项目房屋及权利人信息核查咨询服务\2.完成版资料\2.合同资料\NLXXHC-HT-008龙岗区南湾街道南岭村社区土地整备利益统筹项目前期服务项目策划顾问服务</t>
  </si>
  <si>
    <t>NLXXHC-HT-009</t>
  </si>
  <si>
    <t>SFHT-2022-03-15-0000007970</t>
  </si>
  <si>
    <t>王丽芳，/</t>
  </si>
  <si>
    <t>王丽芳</t>
  </si>
  <si>
    <t>宋娟，13510207660，307156416@qq.com</t>
  </si>
  <si>
    <t>1.档案部：3份
2.财务部：1份
3.项目成本部：1份
4.区土地整备中心：1份</t>
  </si>
  <si>
    <t>1.乙方提交的集体资产权属剥离相关的审核成果经甲方书面认可后，乙方按甲方要求付款申请资料，甲方向乙方支付含税签约合同价的30%。
2.乙方提交的集体资产交易经济测算相关工作成果经甲方书面认可后，乙方按甲方要求付款申请资料，甲方向乙方支付含税签约合同价的30%。
3.乙方完成服务内容中所有工作经甲方书面认可后，乙方按甲方要求办理结算，结算完成后乙方按甲方要求提供付款申请资料，甲方向乙方付至结算款的100%。</t>
  </si>
  <si>
    <t>\\Win-liulili\刘丽丽\6.项目管理\12.龙岗区南湾街道南岭村社区土地整备利益统筹前期服务项目房屋及权利人信息核查咨询服务\2.完成版资料\2.合同资料\NLXXHC-HT-009龙岗区南湾街道南岭村社区土地整备利益统筹项目前期服务项目集体资产评估咨询顾问服务</t>
  </si>
  <si>
    <t>执行中</t>
  </si>
  <si>
    <t>NLXXHC-HT-010</t>
  </si>
  <si>
    <t xml:space="preserve"> SFHT-2022-04-28-0000008126</t>
  </si>
  <si>
    <t>郑蕾,18875928627,zhenglei@tagen.cn</t>
  </si>
  <si>
    <t>周到,/</t>
  </si>
  <si>
    <t>王嘉琪</t>
  </si>
  <si>
    <t>王嘉琪,13842293325,1169538229@qq.com</t>
  </si>
  <si>
    <t>1.档案部：2份
2.财务部：1份
3.项目成本部：3份</t>
  </si>
  <si>
    <t>暂定 6 个月，自本合同签订之日起至本项目通过资产交易平台招商确定最
终的合作开发方为止（具体终止时间以甲方书面通知为准）</t>
  </si>
  <si>
    <t>1.乙方提交的税务经济测算模板经甲方书面认可，且按甲方要求提供付款申请资料
并审核无误后，甲方向乙方支付含税签约合同价的 20%。
2.合作开发方案、合作开发协议专项税务服务建议书经甲方书面认可，且按甲方要
求提供付款申请资料并审核无误后，甲方向乙方支付至含税签约合同价的 60%。
3.乙方完成服务内容中所有工作并经甲方书面认可后，乙方按甲方要求办理结算，
结算完成后乙方按甲方要求提供付款申请资料，甲方审核无误后向乙方付至结算款的
100%。</t>
  </si>
  <si>
    <t>\\Win-liulili\刘丽丽\6.项目管理\12.龙岗区南湾街道南岭村社区土地整备利益统筹前期服务项目房屋及权利人信息核查咨询服务\2.完成版资料\2.合同资料\NLXXHC-HT-010龙岗区南湾街道南岭村社区土地整备利益统筹项目前期服务项目税务咨询顾问服务</t>
  </si>
  <si>
    <t>NLXXHC-HT-011</t>
  </si>
  <si>
    <t>TJ-JTBB20220923429</t>
  </si>
  <si>
    <t>龙岗区南湾街道南岭村社区土地整备利益统筹前期服务项目房屋及权利人信息核查咨询服务项目公示登报服务合同</t>
  </si>
  <si>
    <t>张鑫源,15919705502,tjpghyb@vip.163.com</t>
  </si>
  <si>
    <t>深圳市聚业广告有限公司</t>
  </si>
  <si>
    <t>郑臻,/</t>
  </si>
  <si>
    <t>郑臻</t>
  </si>
  <si>
    <t>梁玲,18688737726,786449101@qq.com</t>
  </si>
  <si>
    <t>暂定24个月，自合同签订之日起至本合同约定内容完成或甲方书面通知结束服务之日止。</t>
  </si>
  <si>
    <t>1.每次登报完成后，乙方按照甲方要求提供符合要求的付款申请资料，甲方按照当期乙方完成的对应服务费用的90%向乙方支付费用。
2.服务内容完成且经甲方验收合格通过后，乙方按甲方要求办理结算，结算完成后乙方按甲方要求提供付款申请资料，甲方向乙方支付至结算价的100%。</t>
  </si>
  <si>
    <t>NLXXHC-HT-012</t>
  </si>
  <si>
    <t>TJ-JTBB20221021267</t>
  </si>
  <si>
    <t>龙岗区南湾街道南岭村社区土地整备利益统筹前期服务项目房屋及权利人信息核查咨询服务项目2022-2023年度广告制作服务合同</t>
  </si>
  <si>
    <t>李工，18017569370，tjpghyb@vip.163.com</t>
  </si>
  <si>
    <t>郭旭，/</t>
  </si>
  <si>
    <t>马森森</t>
  </si>
  <si>
    <t>马森森，13688832820，3362311277@qq.com</t>
  </si>
  <si>
    <t>1.档案部：3份
2.财务部：1份
3.项目成本部：2份</t>
  </si>
  <si>
    <t>暂定12个月，即2022年10月31日至2023年10月30日。</t>
  </si>
  <si>
    <t>1.每季度最后一个月20日前，乙方向甲方提供符合要求的付款申请资料，甲方按照当季度乙方完成工作量的85%向乙方支付进度款。
2.乙方完成合同约定的全部工作内容且经甲方验收合格后，乙方按甲方要求办理结算，结算完成后乙方按甲方要求提供付款申请资料，甲方向乙方付至结算
价的98%（应扣除已支付的进度款及其他应扣款项）。
3.结算价的2%作为质量保修金。最后一批广告制品质量保修期满，且乙方无任何违约行为的，乙方按甲方要求提供付款申请资料，甲方向乙方一次性无息
支付余款。</t>
  </si>
  <si>
    <t>\\Win-liulili\合约管理部\3.项目管理\12.龙岗区南湾街道南岭村社区土地整备利益统筹前期服务项目房屋及权利人信息核查咨询服务-OK\2.完成版资料\2.合同资料\NLXXHC-HT-012龙岗区南湾街道南岭村社区土地整备利益统筹前期服务项目房屋及权利人信息核查咨询服务项目2022-2023年度广告制作服务</t>
  </si>
  <si>
    <t>NLXXHC-HT-013</t>
  </si>
  <si>
    <t>TJ-JTBB20231122385</t>
  </si>
  <si>
    <t>龙岗区南岭村社区土地整备利益统筹前期服务项目房屋及权利人信息核查咨询服务项目办公场地网络改造设备采购及安装合同</t>
  </si>
  <si>
    <t>杨光:13590221090:6754590300g9.com。</t>
  </si>
  <si>
    <t>杨光；联系电话：13590221090</t>
  </si>
  <si>
    <t>杨光</t>
  </si>
  <si>
    <t>供货安装期限为15个工作日，自甲方发出的书面通知载明的供货安装起始日期开始计算。 乙方应在供货安装期限内完成设备供货、安装及调试等全部工作。前述供货安装书面通知，甲方可通过微信、短信、电子邮箱等方式送达乙方，提前4小时通知乙方送货，乙方则应接到通知后2小时内送达甲方指定地点。</t>
  </si>
  <si>
    <t>（一）支付方式
1.本合同所有货物全部完成供应及安装，并验收合格交付使用后，乙方按甲方要求办理结算，结算完成后乙方按甲方要求提供付款申请资料，甲方向乙方付至结算价的97%。
2.结算价的3%作为质量保修金。质量保修期满，且乙方无任何违约行为的，乙方按甲方要求提供付款申请资料，甲方向乙方一次性无息支付余款。
（二）支付要求
1.乙方申请付款时，需全额提供真实、合法、有效的13%税率的增值税增值税专用发票。</t>
  </si>
  <si>
    <t>.关于房屋及权利人信息核查咨询服务项目办公场地网络改造设备采购及安装合同延迟签订的说明中提到的函件，2023年11月28日合同签订时未及时下发单位，在2024年6月24日通过线下签字形式补充资料</t>
  </si>
  <si>
    <t>NLXXHC-HT-014</t>
  </si>
  <si>
    <t>TJ-JTBB20240726496</t>
  </si>
  <si>
    <t>龙岗区南湾街道南岭村社区土地整备利益统筹前期服务项目房屋及权利人信息核查咨询服务项目办公场地零星改造工程合同</t>
  </si>
  <si>
    <t xml:space="preserve"> 深圳市星中恒建筑工程有限公司</t>
  </si>
  <si>
    <t xml:space="preserve"> 胡晓平
13824396442</t>
  </si>
  <si>
    <t xml:space="preserve"> 胡晓平</t>
  </si>
  <si>
    <t>（一）总工期：15日历天
（二）计划开工日期：2024年7月29日（具体开工日期以甲方的书面通知为准）。
（三）计划竣工日期：2024年8月12日。</t>
  </si>
  <si>
    <t>1.工程竣工验收合格、工程移交手续和竣工资料移交手续办理完成后，乙方向甲方提交结算资料，结算办理完成后乙方按甲方要求提供付款申请资料，甲方向乙方付至结算价的97%。
2.结算价的3%作为质量保修金。质量保修期满，且乙方无任何违约行为的，乙方按甲方要求提供付款申请资料，甲方向乙方一次性无息支付余款。</t>
  </si>
  <si>
    <t>NLXXHC-HT-007-B01</t>
  </si>
  <si>
    <t>TJ-JTBB20230906119</t>
  </si>
  <si>
    <t>龙岗区南湾街道南岭村社区土地整备利益统筹项目前期服务项目房屋及权利人信息核查咨询服务项目物业服务合同补充协议（一）</t>
  </si>
  <si>
    <t>其他类</t>
  </si>
  <si>
    <t>同主合同</t>
  </si>
  <si>
    <t>龙岗区南湾街道南岭村社区土地整备利益统筹项目前期服务项目房屋及权利人信息核查咨询服务项目供应商管理台账</t>
  </si>
  <si>
    <t>供应商编号</t>
  </si>
  <si>
    <t>合同甲方</t>
  </si>
  <si>
    <t>合同乙方</t>
  </si>
  <si>
    <t>乙方联系人及方式</t>
  </si>
  <si>
    <t>供应商管理经办人</t>
  </si>
  <si>
    <t>供应商管理复核人</t>
  </si>
  <si>
    <t>供应商评价周期</t>
  </si>
  <si>
    <t>供应商参评部门</t>
  </si>
  <si>
    <t>履约综合评价得分（8M）</t>
  </si>
  <si>
    <t>是否可开展末次评价</t>
  </si>
  <si>
    <t>末次履约评价</t>
  </si>
  <si>
    <t>供应商约谈</t>
  </si>
  <si>
    <t>末次评价申请审批完成日期（OA）</t>
  </si>
  <si>
    <t>末次评价申请部门</t>
  </si>
  <si>
    <t>末次评价参评人员</t>
  </si>
  <si>
    <t>线上末次履约评价(8M)</t>
  </si>
  <si>
    <t>线下末次履约评价</t>
  </si>
  <si>
    <t>线上定期履约评价（8M）</t>
  </si>
  <si>
    <t>线下定期履约评价（年度/半年度评价）</t>
  </si>
  <si>
    <t>第一次</t>
  </si>
  <si>
    <t>第二次</t>
  </si>
  <si>
    <t>线上末次评价得分(8M)</t>
  </si>
  <si>
    <t>是否需做线下履约评价</t>
  </si>
  <si>
    <t>线下末次评价得分</t>
  </si>
  <si>
    <t>评价结果反馈日期</t>
  </si>
  <si>
    <t>2020年度</t>
  </si>
  <si>
    <t>2021年度</t>
  </si>
  <si>
    <t>2022年上半年</t>
  </si>
  <si>
    <t>2022年下半年</t>
  </si>
  <si>
    <t>2023年上半年</t>
  </si>
  <si>
    <t>第一次（2024年12月）</t>
  </si>
  <si>
    <t>第二次（2025年X月）</t>
  </si>
  <si>
    <t>线上定期履约评价参评人员</t>
  </si>
  <si>
    <t>线上定期履约评价得分</t>
  </si>
  <si>
    <t>线下定期履约评价参评人员</t>
  </si>
  <si>
    <t>线下定期履约评价得分</t>
  </si>
  <si>
    <t>约谈日期</t>
  </si>
  <si>
    <t>约谈事由</t>
  </si>
  <si>
    <t>约谈人员</t>
  </si>
  <si>
    <t>整改情况</t>
  </si>
  <si>
    <t>辅助1</t>
  </si>
  <si>
    <t>辅助2</t>
  </si>
  <si>
    <t>辅助3</t>
  </si>
  <si>
    <t>每年一次/每半年一次</t>
  </si>
  <si>
    <t>南岭项目部</t>
  </si>
  <si>
    <t>李康, 李可, 栗书超, 詹夏菲, 佟景山</t>
  </si>
  <si>
    <t>陈冰燕, 李康, 李可, 魏尉, 张文善</t>
  </si>
  <si>
    <t>陈冰燕, 李康, 李可, 徐大壮, 张文善</t>
  </si>
  <si>
    <t>陈冰燕, 李康, 李可, 李平, 张文善</t>
  </si>
  <si>
    <t xml:space="preserve">陈冰燕, 李康, 李可, 魏尉, 张文善
</t>
  </si>
  <si>
    <t>陈冰燕, 李康, 李可, 孙雪, 张文善</t>
  </si>
  <si>
    <t>陈冰燕, 黄夫滨, 李康, 李可, 张文善</t>
  </si>
  <si>
    <t>李可,张文善,黄夫滨,李康,杜健伟</t>
  </si>
  <si>
    <t>李可、张文善、魏尉、叶俊君、郭晓飞</t>
  </si>
  <si>
    <t>合约管理组</t>
  </si>
  <si>
    <t>黄嘉欣,郑赤登,李康,黄夫滨,叶俊君</t>
  </si>
  <si>
    <t>龙岗区南湾街道南岭村社区土地整备利益统筹项目前期服务项目集体资产评估咨询顾问服务项目</t>
  </si>
  <si>
    <t>李可,余雅欣,叶俊君,李康,杜健伟</t>
  </si>
  <si>
    <t>李康、张俊浩、叶俊君、尚道奇、郭晓飞</t>
  </si>
  <si>
    <t>财务金融组</t>
  </si>
  <si>
    <t>郑蕾,陈雨晴,黄夫滨,李康,杜健伟</t>
  </si>
  <si>
    <t>郑蕾、朱天雄、郑伟林、李康、叶俊君</t>
  </si>
  <si>
    <t>李可、张文善、刘继福、叶俊君、郭晓飞</t>
  </si>
  <si>
    <t>龙岗区南湾街道南岭村社区土地整备利益统筹项目前期服务项目房屋及权利人信息核查咨询服务项目成本台账——资金计划、进度款支付及预结算管理</t>
  </si>
  <si>
    <t>引用招采台账A列信息</t>
  </si>
  <si>
    <t>引用采购合同台账B列信息</t>
  </si>
  <si>
    <t>引用招采台账C列信息</t>
  </si>
  <si>
    <t>引用招采台账S列信息</t>
  </si>
  <si>
    <t>引用招采台账D列信息</t>
  </si>
  <si>
    <t>引用招采台账AN列信息</t>
  </si>
  <si>
    <t>引用采购合同台账S列信息</t>
  </si>
  <si>
    <t>任务开始节点-引用采购合同台账W列信息</t>
  </si>
  <si>
    <t>引用招采台账N列信息</t>
  </si>
  <si>
    <t>引用招采台账O列信息</t>
  </si>
  <si>
    <t>引用采购合同台账R列信息</t>
  </si>
  <si>
    <t>引用采购合同台账T列信息</t>
  </si>
  <si>
    <t>引用招采台账L列信息</t>
  </si>
  <si>
    <t>引用招采台账M列信息</t>
  </si>
  <si>
    <t>引用本表数据</t>
  </si>
  <si>
    <t>预设公式自动计算</t>
  </si>
  <si>
    <t>引用招采台账AR列</t>
  </si>
  <si>
    <t>引用供应商台账N列</t>
  </si>
  <si>
    <t>引用供应商台账Q列</t>
  </si>
  <si>
    <t>引用采购合同台账AJ列</t>
  </si>
  <si>
    <t>引用采购合同台账AG列</t>
  </si>
  <si>
    <t>序号·</t>
  </si>
  <si>
    <t>项目名称</t>
  </si>
  <si>
    <t>OA编号</t>
  </si>
  <si>
    <t>乙方联系人、联系方式</t>
  </si>
  <si>
    <t>合同签订时间</t>
  </si>
  <si>
    <t xml:space="preserve">招标预算金额 （元）           </t>
  </si>
  <si>
    <t xml:space="preserve">招标控制价   （元）           </t>
  </si>
  <si>
    <t xml:space="preserve">合同金额     （元）           </t>
  </si>
  <si>
    <t xml:space="preserve">结算金额     （元）           </t>
  </si>
  <si>
    <t>需求部门联系人、联系方式</t>
  </si>
  <si>
    <t>成本经办人</t>
  </si>
  <si>
    <t>成本复核人</t>
  </si>
  <si>
    <t>ZF-06资金计划</t>
  </si>
  <si>
    <t>2021年</t>
  </si>
  <si>
    <t>2022年</t>
  </si>
  <si>
    <t>2023年</t>
  </si>
  <si>
    <t>2024年</t>
  </si>
  <si>
    <t>2025年</t>
  </si>
  <si>
    <t>非工程施工类变更（工程类变更详变更签证台账）</t>
  </si>
  <si>
    <t>YJS-08结算审核</t>
  </si>
  <si>
    <t>预计结算情况</t>
  </si>
  <si>
    <t xml:space="preserve">月度资金计划              </t>
  </si>
  <si>
    <t>2022年度</t>
  </si>
  <si>
    <t>ZF费用计算情况说明</t>
  </si>
  <si>
    <t>ZF费用类型</t>
  </si>
  <si>
    <t>ZF自查问题及整改措施</t>
  </si>
  <si>
    <t>ZF审计问题及整改措施</t>
  </si>
  <si>
    <t>ZF总结案例</t>
  </si>
  <si>
    <t>ZF      进度款类型</t>
  </si>
  <si>
    <t>ZF累计付款金额   （元）</t>
  </si>
  <si>
    <t xml:space="preserve">ZF累计付款比例 % </t>
  </si>
  <si>
    <t>ZF 截止2025年底进度款累计    （元）</t>
  </si>
  <si>
    <t>ZF 2021年进度款    （元）</t>
  </si>
  <si>
    <t>1月</t>
  </si>
  <si>
    <t>2月</t>
  </si>
  <si>
    <t>3月</t>
  </si>
  <si>
    <t>4月</t>
  </si>
  <si>
    <t>5月</t>
  </si>
  <si>
    <t>6月</t>
  </si>
  <si>
    <t>7月</t>
  </si>
  <si>
    <t>8月</t>
  </si>
  <si>
    <t>9月</t>
  </si>
  <si>
    <t>10月</t>
  </si>
  <si>
    <t>11月</t>
  </si>
  <si>
    <t>12月</t>
  </si>
  <si>
    <t>ZF 2022年进度款    （元）</t>
  </si>
  <si>
    <t>ZF     2023年进度款     （元）</t>
  </si>
  <si>
    <t>ZF     2024年进度款     （元）</t>
  </si>
  <si>
    <t>ZF     2025年进度款     （元）</t>
  </si>
  <si>
    <t>变更合计</t>
  </si>
  <si>
    <t>YJS末次评价申请审批完成日期</t>
  </si>
  <si>
    <t>YJS末次评价得分</t>
  </si>
  <si>
    <t>合同是否履行完毕</t>
  </si>
  <si>
    <t>YJS审核结算编号</t>
  </si>
  <si>
    <t>YJS初审人</t>
  </si>
  <si>
    <t>YJS复审人</t>
  </si>
  <si>
    <t xml:space="preserve">YJS送审时间 </t>
  </si>
  <si>
    <t>YJS开始审核时间</t>
  </si>
  <si>
    <t>YJS审核出单时间</t>
  </si>
  <si>
    <t xml:space="preserve">YJS送审造价(元)      </t>
  </si>
  <si>
    <t xml:space="preserve">YJS审核造价(元)    </t>
  </si>
  <si>
    <t xml:space="preserve">YJS核减金额（元）   </t>
  </si>
  <si>
    <t xml:space="preserve">YJS核减比例%              </t>
  </si>
  <si>
    <t xml:space="preserve">YJS审定造价 （元）       </t>
  </si>
  <si>
    <t xml:space="preserve">YJS审定造价与含补充协议合同额差异金额（元）        </t>
  </si>
  <si>
    <t xml:space="preserve">YJS差异金额比例 %           </t>
  </si>
  <si>
    <t xml:space="preserve">YJS审定造价与招标控制价差异金额（元）       </t>
  </si>
  <si>
    <t>YJS差异金额比例%</t>
  </si>
  <si>
    <t>YJS是否已移交档案室</t>
  </si>
  <si>
    <t>YJS资料归档日期</t>
  </si>
  <si>
    <t>YJS自查问题及整改措施</t>
  </si>
  <si>
    <t>YJS审计问题及整改措施</t>
  </si>
  <si>
    <t>YJS总结案例</t>
  </si>
  <si>
    <t>YJS审核情况说明</t>
  </si>
  <si>
    <t>YJS是否结算完成</t>
  </si>
  <si>
    <t>预计金额</t>
  </si>
  <si>
    <t>说明</t>
  </si>
  <si>
    <t>ZF是否已结算</t>
  </si>
  <si>
    <t>ZF合同价（含补充协议金额）</t>
  </si>
  <si>
    <t>ZF结算价</t>
  </si>
  <si>
    <t xml:space="preserve">ZF前期累计申报金额   （元） </t>
  </si>
  <si>
    <t>ZF前期累计实际付款金额（元）</t>
  </si>
  <si>
    <t>ZF前期累计已申报未付款金额（元）</t>
  </si>
  <si>
    <t>ZF本月申报计划（合约部申报用）</t>
  </si>
  <si>
    <t>ZF本月预计支出计划（财务部申报用）</t>
  </si>
  <si>
    <t>ZF本期申报后累计金额</t>
  </si>
  <si>
    <t>ZF累计申请进度比例（含本月）</t>
  </si>
  <si>
    <t>ZF实际付款金额占合同金额比例%</t>
  </si>
  <si>
    <t>ZF实际付款金额占结算金额比例%</t>
  </si>
  <si>
    <t>ZF备注</t>
  </si>
  <si>
    <t>ZF年度计划合计（元）</t>
  </si>
  <si>
    <t>YJS变更次数</t>
  </si>
  <si>
    <t>YJS变更原因</t>
  </si>
  <si>
    <t>YJS变更金额（元）</t>
  </si>
  <si>
    <t>第一次变更金额</t>
  </si>
  <si>
    <t>第二次变更金额</t>
  </si>
  <si>
    <t>第三次变更金额</t>
  </si>
  <si>
    <t>第四次变更金额</t>
  </si>
  <si>
    <t>第五次变更金额</t>
  </si>
  <si>
    <t>杜健伟  陈冰燕</t>
  </si>
  <si>
    <t>黄夫滨  张晓龙</t>
  </si>
  <si>
    <t>结算款</t>
  </si>
  <si>
    <t>JS2022-9485</t>
  </si>
  <si>
    <t>杜健伟    陈冰燕</t>
  </si>
  <si>
    <t>张晓龙    黄夫滨</t>
  </si>
  <si>
    <t>JS2022-9470</t>
  </si>
  <si>
    <t>质保金</t>
  </si>
  <si>
    <t>JS2022-9486</t>
  </si>
  <si>
    <t>JS2022-9487</t>
  </si>
  <si>
    <t xml:space="preserve"> JS2022-100266</t>
  </si>
  <si>
    <t>JS2022-9488</t>
  </si>
  <si>
    <t>NLXXHC-JS-007</t>
  </si>
  <si>
    <t>谷婷</t>
  </si>
  <si>
    <t>JS2023-100728</t>
  </si>
  <si>
    <t>进度款</t>
  </si>
  <si>
    <t>张青</t>
  </si>
  <si>
    <t>NLXXHC-JS-012</t>
  </si>
  <si>
    <t>NLXXHC-JS-013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</si>
</sst>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_ "/>
    <numFmt numFmtId="178" formatCode="yyyy/m/d;@"/>
    <numFmt numFmtId="179" formatCode="[$-F800]dddd\,\ mmmm\ dd\,\ yyyy"/>
    <numFmt numFmtId="180" formatCode="yyyy&quot;年&quot;m&quot;月&quot;d&quot;日&quot;;@"/>
    <numFmt numFmtId="181" formatCode="0.00_ "/>
    <numFmt numFmtId="182" formatCode="[DBNum2][$-804]General"/>
    <numFmt numFmtId="183" formatCode="#,##0_ "/>
  </numFmts>
  <fonts count="74">
    <font>
      <sz val="11"/>
      <color theme="1"/>
      <name val="宋体"/>
      <charset val="134"/>
      <scheme val="minor"/>
    </font>
    <font>
      <sz val="12"/>
      <name val="宋体"/>
      <charset val="134"/>
    </font>
    <font>
      <sz val="14"/>
      <name val="微软雅黑"/>
      <charset val="134"/>
    </font>
    <font>
      <sz val="14"/>
      <name val="宋体"/>
      <charset val="134"/>
    </font>
    <font>
      <sz val="11"/>
      <name val="宋体"/>
      <charset val="134"/>
      <scheme val="minor"/>
    </font>
    <font>
      <sz val="16"/>
      <name val="微软雅黑"/>
      <charset val="134"/>
    </font>
    <font>
      <sz val="12"/>
      <color theme="1"/>
      <name val="宋体"/>
      <charset val="134"/>
    </font>
    <font>
      <sz val="14"/>
      <color theme="1"/>
      <name val="微软雅黑"/>
      <charset val="134"/>
    </font>
    <font>
      <b/>
      <sz val="12"/>
      <color theme="8" tint="-0.25"/>
      <name val="宋体"/>
      <charset val="134"/>
    </font>
    <font>
      <sz val="12"/>
      <color rgb="FFC00000"/>
      <name val="宋体"/>
      <charset val="134"/>
    </font>
    <font>
      <b/>
      <sz val="14"/>
      <color rgb="FFC00000"/>
      <name val="微软雅黑"/>
      <charset val="134"/>
    </font>
    <font>
      <b/>
      <sz val="12"/>
      <color rgb="FFC00000"/>
      <name val="宋体"/>
      <charset val="0"/>
    </font>
    <font>
      <b/>
      <sz val="12"/>
      <name val="宋体"/>
      <charset val="134"/>
    </font>
    <font>
      <sz val="12"/>
      <color rgb="FF000000"/>
      <name val="宋体"/>
      <charset val="134"/>
    </font>
    <font>
      <b/>
      <sz val="12"/>
      <color theme="6" tint="-0.25"/>
      <name val="宋体"/>
      <charset val="134"/>
    </font>
    <font>
      <sz val="12"/>
      <name val="宋体"/>
      <charset val="134"/>
      <scheme val="minor"/>
    </font>
    <font>
      <sz val="12"/>
      <color rgb="FFFF0000"/>
      <name val="宋体"/>
      <charset val="134"/>
    </font>
    <font>
      <b/>
      <sz val="11"/>
      <color theme="1"/>
      <name val="宋体"/>
      <charset val="134"/>
      <scheme val="minor"/>
    </font>
    <font>
      <sz val="12"/>
      <color theme="1"/>
      <name val="宋体"/>
      <charset val="134"/>
      <scheme val="minor"/>
    </font>
    <font>
      <b/>
      <sz val="16"/>
      <name val="微软雅黑"/>
      <charset val="134"/>
    </font>
    <font>
      <b/>
      <sz val="14"/>
      <name val="微软雅黑"/>
      <charset val="134"/>
    </font>
    <font>
      <b/>
      <sz val="12"/>
      <name val="宋体"/>
      <charset val="0"/>
    </font>
    <font>
      <sz val="14"/>
      <name val="方正小标宋_GBK"/>
      <charset val="134"/>
    </font>
    <font>
      <sz val="10"/>
      <name val="宋体"/>
      <charset val="134"/>
    </font>
    <font>
      <sz val="14"/>
      <color theme="1"/>
      <name val="宋体"/>
      <charset val="134"/>
      <scheme val="minor"/>
    </font>
    <font>
      <sz val="10"/>
      <color theme="1"/>
      <name val="宋体"/>
      <charset val="134"/>
      <scheme val="minor"/>
    </font>
    <font>
      <b/>
      <sz val="10"/>
      <color theme="1"/>
      <name val="宋体"/>
      <charset val="134"/>
      <scheme val="minor"/>
    </font>
    <font>
      <b/>
      <sz val="16"/>
      <color theme="1"/>
      <name val="宋体"/>
      <charset val="134"/>
      <scheme val="minor"/>
    </font>
    <font>
      <b/>
      <sz val="14"/>
      <color theme="8" tint="-0.25"/>
      <name val="微软雅黑"/>
      <charset val="134"/>
    </font>
    <font>
      <b/>
      <sz val="14"/>
      <color rgb="FF31869B"/>
      <name val="微软雅黑"/>
      <charset val="134"/>
    </font>
    <font>
      <sz val="16"/>
      <color theme="1"/>
      <name val="微软雅黑"/>
      <charset val="134"/>
    </font>
    <font>
      <b/>
      <sz val="14"/>
      <color theme="1"/>
      <name val="微软雅黑"/>
      <charset val="134"/>
    </font>
    <font>
      <sz val="14"/>
      <color rgb="FFC00000"/>
      <name val="微软雅黑"/>
      <charset val="134"/>
    </font>
    <font>
      <sz val="14"/>
      <color rgb="FF000000"/>
      <name val="微软雅黑"/>
      <charset val="134"/>
    </font>
    <font>
      <u/>
      <sz val="14"/>
      <color rgb="FF800080"/>
      <name val="微软雅黑"/>
      <charset val="0"/>
    </font>
    <font>
      <u/>
      <sz val="14"/>
      <color rgb="FF0000FF"/>
      <name val="微软雅黑"/>
      <charset val="0"/>
    </font>
    <font>
      <u/>
      <sz val="14"/>
      <color rgb="FF800080"/>
      <name val="宋体"/>
      <charset val="0"/>
      <scheme val="minor"/>
    </font>
    <font>
      <sz val="14"/>
      <color theme="1"/>
      <name val="宋体"/>
      <charset val="134"/>
    </font>
    <font>
      <b/>
      <sz val="14"/>
      <color theme="8" tint="-0.25"/>
      <name val="宋体"/>
      <charset val="134"/>
    </font>
    <font>
      <b/>
      <sz val="20"/>
      <name val="微软雅黑"/>
      <charset val="134"/>
    </font>
    <font>
      <sz val="11"/>
      <name val="宋体"/>
      <charset val="134"/>
    </font>
    <font>
      <sz val="12"/>
      <name val="黑体"/>
      <charset val="134"/>
    </font>
    <font>
      <b/>
      <sz val="12"/>
      <color rgb="FFC00000"/>
      <name val="宋体"/>
      <charset val="134"/>
    </font>
    <font>
      <sz val="12"/>
      <name val="宋体"/>
      <charset val="0"/>
    </font>
    <font>
      <sz val="12"/>
      <color rgb="FF000000"/>
      <name val="宋体"/>
      <charset val="0"/>
    </font>
    <font>
      <b/>
      <sz val="12"/>
      <color theme="6" tint="-0.249977111117893"/>
      <name val="宋体"/>
      <charset val="134"/>
    </font>
    <font>
      <sz val="12"/>
      <color theme="1"/>
      <name val="黑体"/>
      <charset val="134"/>
    </font>
    <font>
      <b/>
      <sz val="11"/>
      <name val="宋体"/>
      <charset val="134"/>
    </font>
    <font>
      <b/>
      <sz val="20"/>
      <color theme="1"/>
      <name val="宋体"/>
      <charset val="134"/>
      <scheme val="minor"/>
    </font>
    <font>
      <b/>
      <sz val="10"/>
      <name val="宋体"/>
      <charset val="134"/>
      <scheme val="minor"/>
    </font>
    <font>
      <sz val="10"/>
      <color rgb="FFFF0000"/>
      <name val="Times New Roman"/>
      <charset val="134"/>
    </font>
    <font>
      <sz val="10"/>
      <color theme="1"/>
      <name val="Times New Roman"/>
      <charset val="134"/>
    </font>
    <font>
      <sz val="10"/>
      <color rgb="FFFF0000"/>
      <name val="宋体"/>
      <charset val="134"/>
    </font>
    <font>
      <sz val="10"/>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s>
  <fills count="50">
    <fill>
      <patternFill patternType="none"/>
    </fill>
    <fill>
      <patternFill patternType="gray125"/>
    </fill>
    <fill>
      <patternFill patternType="solid">
        <fgColor theme="0" tint="-0.05"/>
        <bgColor indexed="64"/>
      </patternFill>
    </fill>
    <fill>
      <patternFill patternType="solid">
        <fgColor theme="8" tint="0.8"/>
        <bgColor indexed="64"/>
      </patternFill>
    </fill>
    <fill>
      <patternFill patternType="solid">
        <fgColor theme="5" tint="0.8"/>
        <bgColor indexed="64"/>
      </patternFill>
    </fill>
    <fill>
      <patternFill patternType="solid">
        <fgColor rgb="FFFFC000"/>
        <bgColor indexed="64"/>
      </patternFill>
    </fill>
    <fill>
      <patternFill patternType="solid">
        <fgColor rgb="FF92D050"/>
        <bgColor indexed="64"/>
      </patternFill>
    </fill>
    <fill>
      <patternFill patternType="solid">
        <fgColor theme="6" tint="0.8"/>
        <bgColor indexed="64"/>
      </patternFill>
    </fill>
    <fill>
      <patternFill patternType="solid">
        <fgColor theme="0" tint="-0.25"/>
        <bgColor indexed="64"/>
      </patternFill>
    </fill>
    <fill>
      <patternFill patternType="solid">
        <fgColor theme="9" tint="0.8"/>
        <bgColor indexed="64"/>
      </patternFill>
    </fill>
    <fill>
      <patternFill patternType="solid">
        <fgColor theme="7" tint="0.6"/>
        <bgColor indexed="64"/>
      </patternFill>
    </fill>
    <fill>
      <patternFill patternType="solid">
        <fgColor theme="7" tint="0.8"/>
        <bgColor indexed="64"/>
      </patternFill>
    </fill>
    <fill>
      <patternFill patternType="solid">
        <fgColor theme="9" tint="0.6"/>
        <bgColor indexed="64"/>
      </patternFill>
    </fill>
    <fill>
      <patternFill patternType="solid">
        <fgColor theme="4" tint="0.6"/>
        <bgColor indexed="64"/>
      </patternFill>
    </fill>
    <fill>
      <patternFill patternType="solid">
        <fgColor theme="4" tint="0.8"/>
        <bgColor indexed="64"/>
      </patternFill>
    </fill>
    <fill>
      <patternFill patternType="solid">
        <fgColor rgb="FF00B050"/>
        <bgColor indexed="64"/>
      </patternFill>
    </fill>
    <fill>
      <patternFill patternType="solid">
        <fgColor theme="5" tint="0.4"/>
        <bgColor indexed="64"/>
      </patternFill>
    </fill>
    <fill>
      <patternFill patternType="solid">
        <fgColor rgb="FFFFFF00"/>
        <bgColor indexed="64"/>
      </patternFill>
    </fill>
    <fill>
      <patternFill patternType="solid">
        <fgColor theme="0"/>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thin">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0" fillId="21" borderId="19" applyNumberFormat="0" applyFon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20" applyNumberFormat="0" applyFill="0" applyAlignment="0" applyProtection="0">
      <alignment vertical="center"/>
    </xf>
    <xf numFmtId="0" fontId="60" fillId="0" borderId="20" applyNumberFormat="0" applyFill="0" applyAlignment="0" applyProtection="0">
      <alignment vertical="center"/>
    </xf>
    <xf numFmtId="0" fontId="61" fillId="0" borderId="21" applyNumberFormat="0" applyFill="0" applyAlignment="0" applyProtection="0">
      <alignment vertical="center"/>
    </xf>
    <xf numFmtId="0" fontId="61" fillId="0" borderId="0" applyNumberFormat="0" applyFill="0" applyBorder="0" applyAlignment="0" applyProtection="0">
      <alignment vertical="center"/>
    </xf>
    <xf numFmtId="0" fontId="62" fillId="22" borderId="22" applyNumberFormat="0" applyAlignment="0" applyProtection="0">
      <alignment vertical="center"/>
    </xf>
    <xf numFmtId="0" fontId="63" fillId="23" borderId="23" applyNumberFormat="0" applyAlignment="0" applyProtection="0">
      <alignment vertical="center"/>
    </xf>
    <xf numFmtId="0" fontId="64" fillId="23" borderId="22" applyNumberFormat="0" applyAlignment="0" applyProtection="0">
      <alignment vertical="center"/>
    </xf>
    <xf numFmtId="0" fontId="65" fillId="24" borderId="24" applyNumberFormat="0" applyAlignment="0" applyProtection="0">
      <alignment vertical="center"/>
    </xf>
    <xf numFmtId="0" fontId="66" fillId="0" borderId="25" applyNumberFormat="0" applyFill="0" applyAlignment="0" applyProtection="0">
      <alignment vertical="center"/>
    </xf>
    <xf numFmtId="0" fontId="67" fillId="0" borderId="26" applyNumberFormat="0" applyFill="0" applyAlignment="0" applyProtection="0">
      <alignment vertical="center"/>
    </xf>
    <xf numFmtId="0" fontId="68" fillId="25" borderId="0" applyNumberFormat="0" applyBorder="0" applyAlignment="0" applyProtection="0">
      <alignment vertical="center"/>
    </xf>
    <xf numFmtId="0" fontId="69" fillId="26" borderId="0" applyNumberFormat="0" applyBorder="0" applyAlignment="0" applyProtection="0">
      <alignment vertical="center"/>
    </xf>
    <xf numFmtId="0" fontId="70" fillId="27" borderId="0" applyNumberFormat="0" applyBorder="0" applyAlignment="0" applyProtection="0">
      <alignment vertical="center"/>
    </xf>
    <xf numFmtId="0" fontId="71" fillId="28" borderId="0" applyNumberFormat="0" applyBorder="0" applyAlignment="0" applyProtection="0">
      <alignment vertical="center"/>
    </xf>
    <xf numFmtId="0" fontId="72" fillId="29" borderId="0" applyNumberFormat="0" applyBorder="0" applyAlignment="0" applyProtection="0">
      <alignment vertical="center"/>
    </xf>
    <xf numFmtId="0" fontId="72" fillId="30" borderId="0" applyNumberFormat="0" applyBorder="0" applyAlignment="0" applyProtection="0">
      <alignment vertical="center"/>
    </xf>
    <xf numFmtId="0" fontId="71" fillId="31" borderId="0" applyNumberFormat="0" applyBorder="0" applyAlignment="0" applyProtection="0">
      <alignment vertical="center"/>
    </xf>
    <xf numFmtId="0" fontId="71" fillId="32" borderId="0" applyNumberFormat="0" applyBorder="0" applyAlignment="0" applyProtection="0">
      <alignment vertical="center"/>
    </xf>
    <xf numFmtId="0" fontId="72" fillId="19" borderId="0" applyNumberFormat="0" applyBorder="0" applyAlignment="0" applyProtection="0">
      <alignment vertical="center"/>
    </xf>
    <xf numFmtId="0" fontId="72" fillId="33" borderId="0" applyNumberFormat="0" applyBorder="0" applyAlignment="0" applyProtection="0">
      <alignment vertical="center"/>
    </xf>
    <xf numFmtId="0" fontId="71" fillId="34" borderId="0" applyNumberFormat="0" applyBorder="0" applyAlignment="0" applyProtection="0">
      <alignment vertical="center"/>
    </xf>
    <xf numFmtId="0" fontId="71" fillId="35" borderId="0" applyNumberFormat="0" applyBorder="0" applyAlignment="0" applyProtection="0">
      <alignment vertical="center"/>
    </xf>
    <xf numFmtId="0" fontId="72" fillId="20" borderId="0" applyNumberFormat="0" applyBorder="0" applyAlignment="0" applyProtection="0">
      <alignment vertical="center"/>
    </xf>
    <xf numFmtId="0" fontId="72" fillId="36" borderId="0" applyNumberFormat="0" applyBorder="0" applyAlignment="0" applyProtection="0">
      <alignment vertical="center"/>
    </xf>
    <xf numFmtId="0" fontId="71" fillId="37" borderId="0" applyNumberFormat="0" applyBorder="0" applyAlignment="0" applyProtection="0">
      <alignment vertical="center"/>
    </xf>
    <xf numFmtId="0" fontId="71" fillId="38" borderId="0" applyNumberFormat="0" applyBorder="0" applyAlignment="0" applyProtection="0">
      <alignment vertical="center"/>
    </xf>
    <xf numFmtId="0" fontId="72" fillId="39" borderId="0" applyNumberFormat="0" applyBorder="0" applyAlignment="0" applyProtection="0">
      <alignment vertical="center"/>
    </xf>
    <xf numFmtId="0" fontId="72" fillId="40" borderId="0" applyNumberFormat="0" applyBorder="0" applyAlignment="0" applyProtection="0">
      <alignment vertical="center"/>
    </xf>
    <xf numFmtId="0" fontId="71" fillId="41" borderId="0" applyNumberFormat="0" applyBorder="0" applyAlignment="0" applyProtection="0">
      <alignment vertical="center"/>
    </xf>
    <xf numFmtId="0" fontId="71" fillId="42" borderId="0" applyNumberFormat="0" applyBorder="0" applyAlignment="0" applyProtection="0">
      <alignment vertical="center"/>
    </xf>
    <xf numFmtId="0" fontId="72" fillId="43" borderId="0" applyNumberFormat="0" applyBorder="0" applyAlignment="0" applyProtection="0">
      <alignment vertical="center"/>
    </xf>
    <xf numFmtId="0" fontId="72" fillId="44" borderId="0" applyNumberFormat="0" applyBorder="0" applyAlignment="0" applyProtection="0">
      <alignment vertical="center"/>
    </xf>
    <xf numFmtId="0" fontId="71" fillId="45" borderId="0" applyNumberFormat="0" applyBorder="0" applyAlignment="0" applyProtection="0">
      <alignment vertical="center"/>
    </xf>
    <xf numFmtId="0" fontId="71" fillId="46" borderId="0" applyNumberFormat="0" applyBorder="0" applyAlignment="0" applyProtection="0">
      <alignment vertical="center"/>
    </xf>
    <xf numFmtId="0" fontId="72" fillId="47" borderId="0" applyNumberFormat="0" applyBorder="0" applyAlignment="0" applyProtection="0">
      <alignment vertical="center"/>
    </xf>
    <xf numFmtId="0" fontId="72" fillId="48" borderId="0" applyNumberFormat="0" applyBorder="0" applyAlignment="0" applyProtection="0">
      <alignment vertical="center"/>
    </xf>
    <xf numFmtId="0" fontId="71" fillId="49" borderId="0" applyNumberFormat="0" applyBorder="0" applyAlignment="0" applyProtection="0">
      <alignment vertical="center"/>
    </xf>
    <xf numFmtId="0" fontId="1" fillId="0" borderId="0">
      <alignment vertical="center"/>
    </xf>
  </cellStyleXfs>
  <cellXfs count="365">
    <xf numFmtId="0" fontId="0" fillId="0" borderId="0" xfId="0"/>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Border="1"/>
    <xf numFmtId="176" fontId="1" fillId="0" borderId="0" xfId="0" applyNumberFormat="1" applyFont="1" applyFill="1" applyBorder="1" applyAlignment="1">
      <alignment vertical="center"/>
    </xf>
    <xf numFmtId="0" fontId="1" fillId="0" borderId="0" xfId="0" applyFont="1" applyFill="1" applyBorder="1" applyAlignment="1">
      <alignment horizontal="left" vertical="center"/>
    </xf>
    <xf numFmtId="177" fontId="1" fillId="0" borderId="0" xfId="0" applyNumberFormat="1" applyFont="1" applyFill="1" applyBorder="1" applyAlignment="1">
      <alignment horizontal="center" vertical="center"/>
    </xf>
    <xf numFmtId="43" fontId="1" fillId="0" borderId="0" xfId="0" applyNumberFormat="1" applyFont="1" applyFill="1" applyBorder="1" applyAlignment="1">
      <alignment horizontal="center" vertical="center"/>
    </xf>
    <xf numFmtId="0" fontId="1" fillId="0" borderId="0" xfId="0" applyFont="1" applyFill="1" applyBorder="1" applyAlignment="1">
      <alignment horizontal="center" vertical="center" wrapText="1"/>
    </xf>
    <xf numFmtId="0" fontId="4" fillId="0" borderId="0" xfId="0" applyFont="1" applyFill="1" applyBorder="1" applyAlignment="1" applyProtection="1">
      <alignment horizontal="center" vertical="center"/>
      <protection locked="0"/>
    </xf>
    <xf numFmtId="0" fontId="1" fillId="0" borderId="0" xfId="0" applyFont="1" applyFill="1" applyBorder="1" applyAlignment="1">
      <alignment vertical="center" wrapText="1"/>
    </xf>
    <xf numFmtId="178" fontId="1" fillId="0" borderId="0" xfId="0" applyNumberFormat="1" applyFont="1" applyFill="1" applyBorder="1" applyAlignment="1">
      <alignment vertical="center"/>
    </xf>
    <xf numFmtId="176" fontId="5" fillId="2" borderId="1" xfId="0" applyNumberFormat="1" applyFont="1" applyFill="1" applyBorder="1" applyAlignment="1">
      <alignment horizontal="left" vertical="center" wrapText="1"/>
    </xf>
    <xf numFmtId="176" fontId="1"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9" fontId="2" fillId="2" borderId="1" xfId="0" applyNumberFormat="1" applyFont="1" applyFill="1" applyBorder="1" applyAlignment="1">
      <alignment horizontal="center" vertical="center" wrapText="1"/>
    </xf>
    <xf numFmtId="179" fontId="2" fillId="2" borderId="2" xfId="0" applyNumberFormat="1" applyFont="1" applyFill="1" applyBorder="1" applyAlignment="1">
      <alignment horizontal="center" vertical="center" wrapText="1"/>
    </xf>
    <xf numFmtId="0" fontId="7" fillId="2" borderId="1" xfId="0" applyFont="1" applyFill="1" applyBorder="1" applyAlignment="1">
      <alignment horizontal="center" vertical="center"/>
    </xf>
    <xf numFmtId="179" fontId="2" fillId="2" borderId="3" xfId="0" applyNumberFormat="1" applyFont="1" applyFill="1" applyBorder="1" applyAlignment="1">
      <alignment horizontal="center" vertical="center" wrapText="1"/>
    </xf>
    <xf numFmtId="179" fontId="2" fillId="2" borderId="4" xfId="0" applyNumberFormat="1"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0" fillId="0" borderId="0" xfId="0" applyNumberFormat="1" applyBorder="1"/>
    <xf numFmtId="0" fontId="6" fillId="0" borderId="1" xfId="0" applyFont="1" applyFill="1" applyBorder="1" applyAlignment="1">
      <alignment horizontal="center" vertical="center" wrapText="1"/>
    </xf>
    <xf numFmtId="179" fontId="9" fillId="4"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79" fontId="10" fillId="4" borderId="1" xfId="0" applyNumberFormat="1" applyFont="1" applyFill="1" applyBorder="1" applyAlignment="1">
      <alignment horizontal="center" vertical="center" wrapText="1"/>
    </xf>
    <xf numFmtId="14" fontId="11" fillId="4" borderId="1" xfId="0" applyNumberFormat="1" applyFont="1" applyFill="1" applyBorder="1" applyAlignment="1">
      <alignment horizontal="center" vertical="center" wrapText="1"/>
    </xf>
    <xf numFmtId="177" fontId="8" fillId="5" borderId="1" xfId="0" applyNumberFormat="1" applyFont="1" applyFill="1" applyBorder="1" applyAlignment="1">
      <alignment horizontal="center" vertical="center" wrapText="1"/>
    </xf>
    <xf numFmtId="177" fontId="8" fillId="3"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177" fontId="5" fillId="2" borderId="1" xfId="0" applyNumberFormat="1" applyFont="1" applyFill="1" applyBorder="1" applyAlignment="1">
      <alignment horizontal="left" vertical="center" wrapText="1"/>
    </xf>
    <xf numFmtId="180" fontId="1"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179" fontId="2" fillId="6" borderId="1" xfId="0" applyNumberFormat="1" applyFont="1" applyFill="1" applyBorder="1" applyAlignment="1">
      <alignment horizontal="center" vertical="center" wrapText="1"/>
    </xf>
    <xf numFmtId="177" fontId="2" fillId="6" borderId="1" xfId="0" applyNumberFormat="1" applyFont="1" applyFill="1" applyBorder="1" applyAlignment="1">
      <alignment horizontal="center" vertical="center" wrapText="1"/>
    </xf>
    <xf numFmtId="179" fontId="2" fillId="6" borderId="1" xfId="0" applyNumberFormat="1" applyFont="1" applyFill="1" applyBorder="1" applyAlignment="1">
      <alignment vertical="center" wrapText="1"/>
    </xf>
    <xf numFmtId="0" fontId="1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2" borderId="1" xfId="0" applyNumberFormat="1" applyFont="1" applyFill="1" applyBorder="1" applyAlignment="1">
      <alignment horizontal="center" vertical="center" wrapText="1"/>
    </xf>
    <xf numFmtId="179" fontId="1" fillId="0" borderId="1" xfId="0" applyNumberFormat="1" applyFont="1" applyFill="1" applyBorder="1" applyAlignment="1">
      <alignment vertical="center" wrapText="1"/>
    </xf>
    <xf numFmtId="177" fontId="14" fillId="7" borderId="1" xfId="0" applyNumberFormat="1" applyFont="1" applyFill="1" applyBorder="1" applyAlignment="1">
      <alignment horizontal="center" vertical="center" wrapText="1"/>
    </xf>
    <xf numFmtId="10" fontId="14" fillId="7" borderId="1" xfId="3" applyNumberFormat="1" applyFont="1" applyFill="1" applyBorder="1" applyAlignment="1">
      <alignment horizontal="center" vertical="center" wrapText="1"/>
    </xf>
    <xf numFmtId="10" fontId="1"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left" vertical="center" wrapText="1"/>
    </xf>
    <xf numFmtId="0" fontId="1" fillId="2" borderId="2" xfId="0" applyNumberFormat="1" applyFont="1" applyFill="1" applyBorder="1" applyAlignment="1">
      <alignment horizontal="center" vertical="center" wrapText="1"/>
    </xf>
    <xf numFmtId="43" fontId="2" fillId="8" borderId="1" xfId="0" applyNumberFormat="1" applyFont="1" applyFill="1" applyBorder="1" applyAlignment="1">
      <alignment vertical="center"/>
    </xf>
    <xf numFmtId="43" fontId="2" fillId="8" borderId="5" xfId="0" applyNumberFormat="1" applyFont="1" applyFill="1" applyBorder="1" applyAlignment="1">
      <alignment vertical="center"/>
    </xf>
    <xf numFmtId="43" fontId="2" fillId="5" borderId="6"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181" fontId="2" fillId="5" borderId="7" xfId="0" applyNumberFormat="1" applyFont="1" applyFill="1" applyBorder="1" applyAlignment="1">
      <alignment horizontal="center" vertical="center" wrapText="1"/>
    </xf>
    <xf numFmtId="43" fontId="1" fillId="0" borderId="1" xfId="0" applyNumberFormat="1" applyFont="1" applyFill="1" applyBorder="1" applyAlignment="1">
      <alignment horizontal="center" vertical="center" wrapText="1"/>
    </xf>
    <xf numFmtId="177" fontId="14" fillId="7" borderId="5" xfId="0" applyNumberFormat="1" applyFont="1" applyFill="1" applyBorder="1" applyAlignment="1">
      <alignment horizontal="center" vertical="center" wrapText="1"/>
    </xf>
    <xf numFmtId="177" fontId="14" fillId="9" borderId="7" xfId="0" applyNumberFormat="1" applyFont="1" applyFill="1" applyBorder="1" applyAlignment="1">
      <alignment horizontal="center" vertical="center" wrapText="1"/>
    </xf>
    <xf numFmtId="181" fontId="1" fillId="0" borderId="2" xfId="0" applyNumberFormat="1" applyFont="1" applyFill="1" applyBorder="1" applyAlignment="1">
      <alignment horizontal="center" vertical="center" wrapText="1"/>
    </xf>
    <xf numFmtId="43" fontId="2" fillId="5" borderId="8" xfId="0" applyNumberFormat="1" applyFont="1" applyFill="1" applyBorder="1" applyAlignment="1">
      <alignment horizontal="center" vertical="center"/>
    </xf>
    <xf numFmtId="181" fontId="2" fillId="5" borderId="1" xfId="0" applyNumberFormat="1" applyFont="1" applyFill="1" applyBorder="1" applyAlignment="1">
      <alignment horizontal="center" vertical="center" wrapText="1"/>
    </xf>
    <xf numFmtId="177" fontId="1" fillId="9" borderId="1" xfId="0" applyNumberFormat="1" applyFont="1" applyFill="1" applyBorder="1" applyAlignment="1">
      <alignment horizontal="center" vertical="center" wrapText="1"/>
    </xf>
    <xf numFmtId="43" fontId="2" fillId="5" borderId="9" xfId="0" applyNumberFormat="1" applyFont="1" applyFill="1" applyBorder="1" applyAlignment="1">
      <alignment horizontal="center" vertical="center"/>
    </xf>
    <xf numFmtId="43" fontId="2" fillId="10" borderId="10" xfId="0" applyNumberFormat="1" applyFont="1" applyFill="1" applyBorder="1" applyAlignment="1">
      <alignment horizontal="center" vertical="center"/>
    </xf>
    <xf numFmtId="43" fontId="2" fillId="10" borderId="8" xfId="0" applyNumberFormat="1" applyFont="1" applyFill="1" applyBorder="1" applyAlignment="1">
      <alignment horizontal="center" vertical="center"/>
    </xf>
    <xf numFmtId="181" fontId="2" fillId="10" borderId="1" xfId="0" applyNumberFormat="1" applyFont="1" applyFill="1" applyBorder="1" applyAlignment="1">
      <alignment horizontal="center" vertical="center" wrapText="1"/>
    </xf>
    <xf numFmtId="177" fontId="14" fillId="11" borderId="1" xfId="0" applyNumberFormat="1" applyFont="1" applyFill="1" applyBorder="1" applyAlignment="1">
      <alignment horizontal="center" vertical="center" wrapText="1"/>
    </xf>
    <xf numFmtId="177" fontId="1" fillId="11" borderId="1" xfId="0" applyNumberFormat="1" applyFont="1" applyFill="1" applyBorder="1" applyAlignment="1">
      <alignment horizontal="center" vertical="center"/>
    </xf>
    <xf numFmtId="177" fontId="14" fillId="11" borderId="4" xfId="0" applyNumberFormat="1" applyFont="1" applyFill="1" applyBorder="1" applyAlignment="1">
      <alignment horizontal="center" vertical="center" wrapText="1"/>
    </xf>
    <xf numFmtId="177" fontId="1" fillId="11" borderId="4" xfId="0" applyNumberFormat="1" applyFont="1" applyFill="1" applyBorder="1" applyAlignment="1">
      <alignment horizontal="center" vertical="center"/>
    </xf>
    <xf numFmtId="177" fontId="1" fillId="11" borderId="11" xfId="0" applyNumberFormat="1" applyFont="1" applyFill="1" applyBorder="1" applyAlignment="1">
      <alignment horizontal="center" vertical="center"/>
    </xf>
    <xf numFmtId="177" fontId="1" fillId="11" borderId="12" xfId="0" applyNumberFormat="1" applyFont="1" applyFill="1" applyBorder="1" applyAlignment="1">
      <alignment horizontal="center" vertical="center"/>
    </xf>
    <xf numFmtId="177" fontId="1" fillId="11" borderId="5" xfId="0" applyNumberFormat="1" applyFont="1" applyFill="1" applyBorder="1" applyAlignment="1">
      <alignment horizontal="center" vertical="center"/>
    </xf>
    <xf numFmtId="177" fontId="1" fillId="11" borderId="13" xfId="0" applyNumberFormat="1" applyFont="1" applyFill="1" applyBorder="1" applyAlignment="1">
      <alignment horizontal="center" vertical="center"/>
    </xf>
    <xf numFmtId="177" fontId="15" fillId="11" borderId="1" xfId="0" applyNumberFormat="1" applyFont="1" applyFill="1" applyBorder="1" applyAlignment="1" applyProtection="1">
      <alignment horizontal="center" vertical="center"/>
      <protection locked="0"/>
    </xf>
    <xf numFmtId="177" fontId="1" fillId="11" borderId="1" xfId="0" applyNumberFormat="1" applyFont="1" applyFill="1" applyBorder="1" applyAlignment="1">
      <alignment vertical="center"/>
    </xf>
    <xf numFmtId="177" fontId="15" fillId="11" borderId="12" xfId="0" applyNumberFormat="1" applyFont="1" applyFill="1" applyBorder="1" applyAlignment="1" applyProtection="1">
      <alignment horizontal="center" vertical="center"/>
      <protection locked="0"/>
    </xf>
    <xf numFmtId="0" fontId="1" fillId="11" borderId="12" xfId="0" applyFont="1" applyFill="1" applyBorder="1" applyAlignment="1">
      <alignment horizontal="center" vertical="center"/>
    </xf>
    <xf numFmtId="177" fontId="1" fillId="11" borderId="12" xfId="0" applyNumberFormat="1" applyFont="1" applyFill="1" applyBorder="1" applyAlignment="1">
      <alignment vertical="center"/>
    </xf>
    <xf numFmtId="177" fontId="1" fillId="11" borderId="4" xfId="0" applyNumberFormat="1" applyFont="1" applyFill="1" applyBorder="1" applyAlignment="1">
      <alignment vertical="center"/>
    </xf>
    <xf numFmtId="177" fontId="15" fillId="11" borderId="13" xfId="0" applyNumberFormat="1" applyFont="1" applyFill="1" applyBorder="1" applyAlignment="1" applyProtection="1">
      <alignment horizontal="center" vertical="center"/>
      <protection locked="0"/>
    </xf>
    <xf numFmtId="177" fontId="1" fillId="11" borderId="13" xfId="0" applyNumberFormat="1" applyFont="1" applyFill="1" applyBorder="1" applyAlignment="1">
      <alignment vertical="center"/>
    </xf>
    <xf numFmtId="177" fontId="1" fillId="11" borderId="14" xfId="0" applyNumberFormat="1" applyFont="1" applyFill="1" applyBorder="1" applyAlignment="1">
      <alignment vertical="center"/>
    </xf>
    <xf numFmtId="177" fontId="15" fillId="11" borderId="4" xfId="0" applyNumberFormat="1" applyFont="1" applyFill="1" applyBorder="1" applyAlignment="1" applyProtection="1">
      <alignment horizontal="center" vertical="center"/>
      <protection locked="0"/>
    </xf>
    <xf numFmtId="43" fontId="2" fillId="10" borderId="9" xfId="0" applyNumberFormat="1" applyFont="1" applyFill="1" applyBorder="1" applyAlignment="1">
      <alignment horizontal="center" vertical="center"/>
    </xf>
    <xf numFmtId="43" fontId="2" fillId="12" borderId="10" xfId="0" applyNumberFormat="1" applyFont="1" applyFill="1" applyBorder="1" applyAlignment="1">
      <alignment horizontal="center" vertical="center"/>
    </xf>
    <xf numFmtId="43" fontId="2" fillId="12" borderId="8" xfId="0" applyNumberFormat="1" applyFont="1" applyFill="1" applyBorder="1" applyAlignment="1">
      <alignment horizontal="center" vertical="center"/>
    </xf>
    <xf numFmtId="181" fontId="2" fillId="12" borderId="1" xfId="0" applyNumberFormat="1" applyFont="1" applyFill="1" applyBorder="1" applyAlignment="1">
      <alignment horizontal="center" vertical="center" wrapText="1"/>
    </xf>
    <xf numFmtId="177" fontId="14" fillId="9" borderId="1" xfId="0" applyNumberFormat="1" applyFont="1" applyFill="1" applyBorder="1" applyAlignment="1">
      <alignment horizontal="center" vertical="center" wrapText="1"/>
    </xf>
    <xf numFmtId="177" fontId="1" fillId="9" borderId="1" xfId="0" applyNumberFormat="1" applyFont="1" applyFill="1" applyBorder="1" applyAlignment="1">
      <alignment horizontal="center" vertical="center"/>
    </xf>
    <xf numFmtId="177" fontId="15" fillId="9" borderId="1" xfId="0" applyNumberFormat="1" applyFont="1" applyFill="1" applyBorder="1" applyAlignment="1" applyProtection="1">
      <alignment horizontal="center" vertical="center"/>
      <protection locked="0"/>
    </xf>
    <xf numFmtId="177" fontId="1" fillId="9" borderId="2" xfId="0" applyNumberFormat="1" applyFont="1" applyFill="1" applyBorder="1" applyAlignment="1">
      <alignment horizontal="center" vertical="center"/>
    </xf>
    <xf numFmtId="177" fontId="15" fillId="9" borderId="2" xfId="0" applyNumberFormat="1" applyFont="1" applyFill="1" applyBorder="1" applyAlignment="1" applyProtection="1">
      <alignment horizontal="center" vertical="center"/>
      <protection locked="0"/>
    </xf>
    <xf numFmtId="177" fontId="14" fillId="9" borderId="4" xfId="0" applyNumberFormat="1" applyFont="1" applyFill="1" applyBorder="1" applyAlignment="1">
      <alignment horizontal="center" vertical="center" wrapText="1"/>
    </xf>
    <xf numFmtId="177" fontId="1" fillId="9" borderId="4" xfId="0" applyNumberFormat="1" applyFont="1" applyFill="1" applyBorder="1" applyAlignment="1">
      <alignment horizontal="center" vertical="center"/>
    </xf>
    <xf numFmtId="177" fontId="1" fillId="9" borderId="5" xfId="0" applyNumberFormat="1" applyFont="1" applyFill="1" applyBorder="1" applyAlignment="1">
      <alignment horizontal="center" vertical="center"/>
    </xf>
    <xf numFmtId="177" fontId="1" fillId="9" borderId="13" xfId="0" applyNumberFormat="1" applyFont="1" applyFill="1" applyBorder="1" applyAlignment="1">
      <alignment horizontal="center" vertical="center"/>
    </xf>
    <xf numFmtId="177" fontId="15" fillId="9" borderId="13" xfId="0" applyNumberFormat="1" applyFont="1" applyFill="1" applyBorder="1" applyAlignment="1" applyProtection="1">
      <alignment horizontal="center" vertical="center"/>
      <protection locked="0"/>
    </xf>
    <xf numFmtId="0" fontId="1" fillId="9" borderId="13" xfId="0" applyFont="1" applyFill="1" applyBorder="1" applyAlignment="1">
      <alignment horizontal="center" vertical="center"/>
    </xf>
    <xf numFmtId="177" fontId="1" fillId="9" borderId="1" xfId="0" applyNumberFormat="1" applyFont="1" applyFill="1" applyBorder="1" applyAlignment="1">
      <alignment vertical="center"/>
    </xf>
    <xf numFmtId="43" fontId="2" fillId="12" borderId="9" xfId="0" applyNumberFormat="1" applyFont="1" applyFill="1" applyBorder="1" applyAlignment="1">
      <alignment horizontal="center" vertical="center"/>
    </xf>
    <xf numFmtId="43" fontId="2" fillId="10" borderId="15" xfId="0" applyNumberFormat="1" applyFont="1" applyFill="1" applyBorder="1" applyAlignment="1">
      <alignment horizontal="center" vertical="center"/>
    </xf>
    <xf numFmtId="43" fontId="2" fillId="13" borderId="10" xfId="0" applyNumberFormat="1" applyFont="1" applyFill="1" applyBorder="1" applyAlignment="1">
      <alignment horizontal="center" vertical="center"/>
    </xf>
    <xf numFmtId="43" fontId="2" fillId="13" borderId="8" xfId="0" applyNumberFormat="1" applyFont="1" applyFill="1" applyBorder="1" applyAlignment="1">
      <alignment horizontal="center" vertical="center"/>
    </xf>
    <xf numFmtId="181" fontId="2" fillId="10" borderId="16" xfId="0" applyNumberFormat="1" applyFont="1" applyFill="1" applyBorder="1" applyAlignment="1">
      <alignment horizontal="center" vertical="center" wrapText="1"/>
    </xf>
    <xf numFmtId="181" fontId="2" fillId="13" borderId="1" xfId="0" applyNumberFormat="1" applyFont="1" applyFill="1" applyBorder="1" applyAlignment="1">
      <alignment horizontal="center" vertical="center" wrapText="1"/>
    </xf>
    <xf numFmtId="177" fontId="1" fillId="11" borderId="16" xfId="0" applyNumberFormat="1" applyFont="1" applyFill="1" applyBorder="1" applyAlignment="1">
      <alignment vertical="center"/>
    </xf>
    <xf numFmtId="177" fontId="14" fillId="13" borderId="1" xfId="0" applyNumberFormat="1" applyFont="1" applyFill="1" applyBorder="1" applyAlignment="1">
      <alignment horizontal="center" vertical="center" wrapText="1"/>
    </xf>
    <xf numFmtId="177" fontId="1" fillId="14" borderId="1" xfId="0" applyNumberFormat="1" applyFont="1" applyFill="1" applyBorder="1" applyAlignment="1">
      <alignment vertical="center"/>
    </xf>
    <xf numFmtId="43" fontId="2" fillId="13" borderId="15" xfId="0" applyNumberFormat="1" applyFont="1" applyFill="1" applyBorder="1" applyAlignment="1">
      <alignment horizontal="center" vertical="center"/>
    </xf>
    <xf numFmtId="181" fontId="2" fillId="13" borderId="16" xfId="0" applyNumberFormat="1" applyFont="1" applyFill="1" applyBorder="1" applyAlignment="1">
      <alignment horizontal="center" vertical="center" wrapText="1"/>
    </xf>
    <xf numFmtId="177" fontId="1" fillId="14" borderId="16" xfId="0" applyNumberFormat="1" applyFont="1" applyFill="1" applyBorder="1" applyAlignment="1">
      <alignment vertical="center"/>
    </xf>
    <xf numFmtId="181" fontId="1" fillId="0" borderId="1" xfId="0" applyNumberFormat="1" applyFont="1" applyFill="1" applyBorder="1" applyAlignment="1">
      <alignment vertical="center" wrapText="1"/>
    </xf>
    <xf numFmtId="181" fontId="1" fillId="0" borderId="1" xfId="0" applyNumberFormat="1" applyFont="1" applyFill="1" applyBorder="1" applyAlignment="1">
      <alignment horizontal="center" vertical="center" wrapText="1"/>
    </xf>
    <xf numFmtId="43" fontId="2" fillId="15" borderId="14" xfId="0" applyNumberFormat="1" applyFont="1" applyFill="1" applyBorder="1" applyAlignment="1">
      <alignment horizontal="center" vertical="center"/>
    </xf>
    <xf numFmtId="43" fontId="2" fillId="15" borderId="1" xfId="0" applyNumberFormat="1" applyFont="1" applyFill="1" applyBorder="1" applyAlignment="1">
      <alignment horizontal="center" vertical="center"/>
    </xf>
    <xf numFmtId="181" fontId="2" fillId="15" borderId="14" xfId="0" applyNumberFormat="1" applyFont="1" applyFill="1" applyBorder="1" applyAlignment="1">
      <alignment horizontal="center" vertical="center" wrapText="1"/>
    </xf>
    <xf numFmtId="181" fontId="2" fillId="15" borderId="1" xfId="0" applyNumberFormat="1" applyFont="1" applyFill="1" applyBorder="1" applyAlignment="1">
      <alignment horizontal="center" vertical="center" wrapText="1"/>
    </xf>
    <xf numFmtId="181" fontId="2" fillId="15" borderId="14" xfId="0" applyNumberFormat="1" applyFont="1" applyFill="1" applyBorder="1" applyAlignment="1">
      <alignment vertical="center" wrapText="1"/>
    </xf>
    <xf numFmtId="181" fontId="2" fillId="15" borderId="1" xfId="0" applyNumberFormat="1" applyFont="1" applyFill="1" applyBorder="1" applyAlignment="1">
      <alignment vertical="center" wrapText="1"/>
    </xf>
    <xf numFmtId="177" fontId="1" fillId="0" borderId="14" xfId="0" applyNumberFormat="1" applyFont="1" applyFill="1" applyBorder="1" applyAlignment="1">
      <alignment vertical="center"/>
    </xf>
    <xf numFmtId="177" fontId="1" fillId="0" borderId="1" xfId="0" applyNumberFormat="1" applyFont="1" applyFill="1" applyBorder="1" applyAlignment="1">
      <alignment vertical="center"/>
    </xf>
    <xf numFmtId="177" fontId="1" fillId="0" borderId="14" xfId="0" applyNumberFormat="1" applyFont="1" applyFill="1" applyBorder="1" applyAlignment="1">
      <alignment horizontal="center" vertical="center"/>
    </xf>
    <xf numFmtId="178" fontId="6" fillId="0" borderId="1" xfId="0" applyNumberFormat="1" applyFont="1" applyFill="1" applyBorder="1" applyAlignment="1">
      <alignment horizontal="center" vertical="center" wrapText="1"/>
    </xf>
    <xf numFmtId="0" fontId="2" fillId="16" borderId="1" xfId="0" applyFont="1" applyFill="1" applyBorder="1" applyAlignment="1">
      <alignment horizontal="center" vertical="center"/>
    </xf>
    <xf numFmtId="0" fontId="2" fillId="16"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178" fontId="7" fillId="16" borderId="1" xfId="0" applyNumberFormat="1" applyFont="1" applyFill="1" applyBorder="1" applyAlignment="1">
      <alignment horizontal="center" vertical="center" wrapText="1"/>
    </xf>
    <xf numFmtId="180" fontId="8" fillId="3" borderId="1" xfId="0" applyNumberFormat="1" applyFont="1" applyFill="1" applyBorder="1" applyAlignment="1">
      <alignment horizontal="center" vertical="center" wrapText="1"/>
    </xf>
    <xf numFmtId="181" fontId="8" fillId="3" borderId="1" xfId="0" applyNumberFormat="1" applyFont="1" applyFill="1" applyBorder="1" applyAlignment="1">
      <alignment horizontal="center" vertical="center" wrapText="1"/>
    </xf>
    <xf numFmtId="176" fontId="8" fillId="3"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178"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vertical="center"/>
    </xf>
    <xf numFmtId="0" fontId="3" fillId="0" borderId="0" xfId="0" applyFont="1" applyFill="1" applyBorder="1" applyAlignment="1">
      <alignment horizontal="center" vertical="center" wrapText="1"/>
    </xf>
    <xf numFmtId="0" fontId="0" fillId="0" borderId="0" xfId="0" applyBorder="1" applyAlignment="1">
      <alignment wrapText="1"/>
    </xf>
    <xf numFmtId="181" fontId="6" fillId="0" borderId="1" xfId="0" applyNumberFormat="1" applyFont="1" applyFill="1" applyBorder="1" applyAlignment="1">
      <alignment horizontal="center" vertical="center" wrapText="1"/>
    </xf>
    <xf numFmtId="181" fontId="7" fillId="16" borderId="1" xfId="0" applyNumberFormat="1" applyFont="1" applyFill="1" applyBorder="1" applyAlignment="1">
      <alignment horizontal="center" vertical="center" wrapText="1"/>
    </xf>
    <xf numFmtId="178" fontId="14" fillId="7" borderId="1" xfId="0" applyNumberFormat="1" applyFont="1" applyFill="1" applyBorder="1" applyAlignment="1">
      <alignment horizontal="center" vertical="center" wrapText="1"/>
    </xf>
    <xf numFmtId="181" fontId="1" fillId="0" borderId="1" xfId="0" applyNumberFormat="1" applyFont="1" applyFill="1" applyBorder="1" applyAlignment="1">
      <alignment horizontal="center" vertical="center"/>
    </xf>
    <xf numFmtId="178" fontId="16" fillId="0" borderId="1" xfId="0" applyNumberFormat="1" applyFont="1" applyFill="1" applyBorder="1" applyAlignment="1">
      <alignment horizontal="center" vertical="center"/>
    </xf>
    <xf numFmtId="181" fontId="16" fillId="0" borderId="1" xfId="0" applyNumberFormat="1" applyFont="1" applyFill="1" applyBorder="1" applyAlignment="1">
      <alignment horizontal="center" vertical="center"/>
    </xf>
    <xf numFmtId="181" fontId="12" fillId="0" borderId="1" xfId="0" applyNumberFormat="1" applyFont="1" applyFill="1" applyBorder="1" applyAlignment="1">
      <alignment horizontal="center" vertical="center"/>
    </xf>
    <xf numFmtId="178" fontId="5" fillId="2" borderId="1" xfId="0" applyNumberFormat="1" applyFont="1" applyFill="1" applyBorder="1" applyAlignment="1">
      <alignment horizontal="left" vertical="center" wrapText="1"/>
    </xf>
    <xf numFmtId="178" fontId="2" fillId="16"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17" fillId="0" borderId="0" xfId="0" applyFont="1"/>
    <xf numFmtId="0" fontId="7" fillId="0" borderId="0" xfId="0" applyFont="1"/>
    <xf numFmtId="0" fontId="18" fillId="0" borderId="0" xfId="0" applyFont="1"/>
    <xf numFmtId="0" fontId="0" fillId="0" borderId="0" xfId="0" applyAlignment="1">
      <alignment horizontal="left"/>
    </xf>
    <xf numFmtId="0" fontId="4" fillId="0" borderId="0" xfId="0" applyFont="1"/>
    <xf numFmtId="179" fontId="19" fillId="2" borderId="1" xfId="0" applyNumberFormat="1" applyFont="1" applyFill="1" applyBorder="1" applyAlignment="1">
      <alignment horizontal="left" vertical="center" wrapText="1"/>
    </xf>
    <xf numFmtId="0" fontId="19" fillId="2" borderId="1" xfId="0" applyNumberFormat="1" applyFont="1" applyFill="1" applyBorder="1" applyAlignment="1">
      <alignment horizontal="left" vertical="center" wrapText="1"/>
    </xf>
    <xf numFmtId="0" fontId="2" fillId="2" borderId="1" xfId="0" applyNumberFormat="1" applyFont="1" applyFill="1" applyBorder="1" applyAlignment="1">
      <alignment horizontal="center" vertical="center" wrapText="1"/>
    </xf>
    <xf numFmtId="179" fontId="20" fillId="2" borderId="1" xfId="0" applyNumberFormat="1" applyFont="1" applyFill="1" applyBorder="1" applyAlignment="1">
      <alignment horizontal="center" vertical="center" wrapText="1"/>
    </xf>
    <xf numFmtId="0" fontId="8" fillId="3" borderId="4" xfId="0" applyNumberFormat="1" applyFont="1" applyFill="1" applyBorder="1" applyAlignment="1">
      <alignment horizontal="center" vertical="center" wrapText="1"/>
    </xf>
    <xf numFmtId="0" fontId="14" fillId="7" borderId="4" xfId="0" applyNumberFormat="1" applyFont="1" applyFill="1" applyBorder="1" applyAlignment="1">
      <alignment horizontal="center" vertical="center" wrapText="1"/>
    </xf>
    <xf numFmtId="14" fontId="21" fillId="4" borderId="17"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4" xfId="0" applyNumberFormat="1" applyFont="1" applyFill="1" applyBorder="1" applyAlignment="1">
      <alignment horizontal="left" vertical="center" wrapText="1"/>
    </xf>
    <xf numFmtId="0" fontId="22" fillId="2" borderId="1" xfId="0" applyFont="1" applyFill="1" applyBorder="1" applyAlignment="1">
      <alignment horizontal="center" vertical="center" wrapText="1"/>
    </xf>
    <xf numFmtId="0" fontId="23" fillId="0" borderId="1" xfId="0" applyNumberFormat="1" applyFont="1" applyFill="1" applyBorder="1" applyAlignment="1">
      <alignment horizontal="center" vertical="center" wrapText="1"/>
    </xf>
    <xf numFmtId="179" fontId="1" fillId="0" borderId="4" xfId="0" applyNumberFormat="1" applyFont="1" applyFill="1" applyBorder="1" applyAlignment="1">
      <alignment horizontal="center" vertical="center" wrapText="1"/>
    </xf>
    <xf numFmtId="179" fontId="0" fillId="0" borderId="0" xfId="0" applyNumberFormat="1" applyFill="1" applyAlignment="1">
      <alignment vertical="center"/>
    </xf>
    <xf numFmtId="179" fontId="7" fillId="0" borderId="0" xfId="0" applyNumberFormat="1" applyFont="1" applyFill="1" applyAlignment="1">
      <alignment vertical="center"/>
    </xf>
    <xf numFmtId="179" fontId="7" fillId="14" borderId="0" xfId="0" applyNumberFormat="1" applyFont="1" applyFill="1" applyAlignment="1">
      <alignment vertical="center"/>
    </xf>
    <xf numFmtId="179" fontId="0" fillId="3" borderId="0" xfId="0" applyNumberFormat="1" applyFill="1" applyAlignment="1">
      <alignment vertical="center"/>
    </xf>
    <xf numFmtId="179" fontId="24" fillId="0" borderId="0" xfId="0" applyNumberFormat="1" applyFont="1" applyFill="1" applyAlignment="1">
      <alignment horizontal="center" vertical="center" wrapText="1"/>
    </xf>
    <xf numFmtId="179" fontId="25" fillId="0" borderId="0" xfId="0" applyNumberFormat="1" applyFont="1" applyFill="1" applyAlignment="1">
      <alignment horizontal="center" vertical="center" wrapText="1"/>
    </xf>
    <xf numFmtId="0" fontId="25" fillId="3" borderId="0" xfId="0" applyNumberFormat="1" applyFont="1" applyFill="1" applyAlignment="1">
      <alignment horizontal="center" vertical="center" wrapText="1"/>
    </xf>
    <xf numFmtId="179" fontId="25" fillId="3" borderId="0" xfId="0" applyNumberFormat="1" applyFont="1" applyFill="1" applyAlignment="1">
      <alignment horizontal="center" vertical="center" wrapText="1"/>
    </xf>
    <xf numFmtId="179" fontId="26" fillId="3" borderId="0" xfId="0" applyNumberFormat="1" applyFont="1" applyFill="1" applyAlignment="1">
      <alignment horizontal="center" vertical="center" wrapText="1"/>
    </xf>
    <xf numFmtId="0" fontId="25" fillId="0" borderId="0" xfId="0" applyNumberFormat="1" applyFont="1" applyFill="1" applyAlignment="1">
      <alignment horizontal="center" vertical="center" wrapText="1"/>
    </xf>
    <xf numFmtId="0" fontId="25" fillId="0" borderId="0" xfId="0" applyNumberFormat="1" applyFont="1" applyFill="1" applyAlignment="1">
      <alignment horizontal="left" vertical="center" wrapText="1"/>
    </xf>
    <xf numFmtId="181" fontId="0" fillId="0" borderId="0" xfId="0" applyNumberFormat="1" applyFill="1" applyAlignment="1">
      <alignment horizontal="center" vertical="center"/>
    </xf>
    <xf numFmtId="179" fontId="27" fillId="0" borderId="0" xfId="0" applyNumberFormat="1" applyFont="1" applyFill="1" applyAlignment="1">
      <alignment horizontal="left" vertical="center" wrapText="1"/>
    </xf>
    <xf numFmtId="0" fontId="27" fillId="0" borderId="0" xfId="0" applyNumberFormat="1" applyFont="1" applyFill="1" applyAlignment="1">
      <alignment horizontal="left" vertical="center" wrapText="1"/>
    </xf>
    <xf numFmtId="0" fontId="7" fillId="0" borderId="1" xfId="0" applyNumberFormat="1" applyFont="1" applyFill="1" applyBorder="1" applyAlignment="1">
      <alignment horizontal="center" vertical="center" wrapText="1"/>
    </xf>
    <xf numFmtId="17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0" fontId="28" fillId="15" borderId="1" xfId="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xf>
    <xf numFmtId="0" fontId="29" fillId="0" borderId="1" xfId="0" applyNumberFormat="1" applyFont="1" applyFill="1" applyBorder="1" applyAlignment="1">
      <alignment horizontal="center" vertical="center" wrapText="1"/>
    </xf>
    <xf numFmtId="0" fontId="28" fillId="3" borderId="1" xfId="0" applyNumberFormat="1" applyFont="1" applyFill="1" applyBorder="1" applyAlignment="1">
      <alignment horizontal="center" vertical="center" wrapText="1"/>
    </xf>
    <xf numFmtId="178" fontId="10" fillId="3" borderId="1" xfId="0" applyNumberFormat="1" applyFont="1" applyFill="1" applyBorder="1" applyAlignment="1">
      <alignment horizontal="center" vertical="center" wrapText="1"/>
    </xf>
    <xf numFmtId="178" fontId="10" fillId="15" borderId="1" xfId="0" applyNumberFormat="1" applyFont="1" applyFill="1" applyBorder="1" applyAlignment="1">
      <alignment horizontal="center" vertical="center" wrapText="1"/>
    </xf>
    <xf numFmtId="179" fontId="7" fillId="15" borderId="1" xfId="0" applyNumberFormat="1" applyFont="1" applyFill="1" applyBorder="1" applyAlignment="1">
      <alignment horizontal="center" vertical="center" wrapText="1"/>
    </xf>
    <xf numFmtId="179" fontId="7" fillId="3" borderId="1" xfId="0" applyNumberFormat="1" applyFont="1" applyFill="1" applyBorder="1" applyAlignment="1">
      <alignment horizontal="center" vertical="center" wrapText="1"/>
    </xf>
    <xf numFmtId="179" fontId="5" fillId="2" borderId="1" xfId="0" applyNumberFormat="1" applyFont="1" applyFill="1" applyBorder="1" applyAlignment="1">
      <alignment horizontal="center" vertical="center" wrapText="1"/>
    </xf>
    <xf numFmtId="179" fontId="30"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center" vertical="center" wrapText="1"/>
    </xf>
    <xf numFmtId="0" fontId="30" fillId="2" borderId="1" xfId="0" applyNumberFormat="1" applyFont="1" applyFill="1" applyBorder="1" applyAlignment="1">
      <alignment horizontal="center" vertical="center" wrapText="1"/>
    </xf>
    <xf numFmtId="0" fontId="7" fillId="15" borderId="1" xfId="0" applyNumberFormat="1" applyFont="1" applyFill="1" applyBorder="1" applyAlignment="1">
      <alignment horizontal="center" vertical="center" wrapText="1"/>
    </xf>
    <xf numFmtId="179" fontId="31" fillId="3" borderId="1" xfId="0" applyNumberFormat="1"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179" fontId="27" fillId="3" borderId="0" xfId="0" applyNumberFormat="1" applyFont="1" applyFill="1" applyAlignment="1">
      <alignment horizontal="left" vertical="center" wrapText="1"/>
    </xf>
    <xf numFmtId="181" fontId="30" fillId="2" borderId="1" xfId="0" applyNumberFormat="1" applyFont="1" applyFill="1" applyBorder="1" applyAlignment="1">
      <alignment horizontal="center" vertical="center" wrapText="1"/>
    </xf>
    <xf numFmtId="180" fontId="7" fillId="0" borderId="1" xfId="0" applyNumberFormat="1" applyFont="1" applyFill="1" applyBorder="1" applyAlignment="1">
      <alignment horizontal="center" vertical="center" wrapText="1"/>
    </xf>
    <xf numFmtId="178" fontId="30" fillId="2" borderId="1" xfId="0" applyNumberFormat="1" applyFont="1" applyFill="1" applyBorder="1" applyAlignment="1">
      <alignment horizontal="center" vertical="center" wrapText="1"/>
    </xf>
    <xf numFmtId="177" fontId="20" fillId="0" borderId="1" xfId="0" applyNumberFormat="1" applyFont="1" applyFill="1" applyBorder="1" applyAlignment="1">
      <alignment horizontal="center" vertical="center" wrapText="1"/>
    </xf>
    <xf numFmtId="178" fontId="7" fillId="0" borderId="1" xfId="0" applyNumberFormat="1"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177" fontId="20" fillId="3" borderId="1" xfId="0" applyNumberFormat="1" applyFont="1" applyFill="1" applyBorder="1" applyAlignment="1">
      <alignment horizontal="center" vertical="center" wrapText="1"/>
    </xf>
    <xf numFmtId="181" fontId="7" fillId="3" borderId="1" xfId="0" applyNumberFormat="1" applyFont="1" applyFill="1" applyBorder="1" applyAlignment="1">
      <alignment horizontal="center" vertical="center" wrapText="1"/>
    </xf>
    <xf numFmtId="14" fontId="32" fillId="0" borderId="1" xfId="0" applyNumberFormat="1" applyFont="1" applyFill="1" applyBorder="1" applyAlignment="1">
      <alignment horizontal="center" vertical="center" wrapText="1"/>
    </xf>
    <xf numFmtId="0" fontId="33"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179" fontId="7" fillId="0" borderId="1" xfId="0" applyNumberFormat="1" applyFont="1" applyFill="1" applyBorder="1" applyAlignment="1">
      <alignment horizontal="left" vertical="center" wrapText="1"/>
    </xf>
    <xf numFmtId="14" fontId="2" fillId="0" borderId="1" xfId="0" applyNumberFormat="1" applyFont="1" applyFill="1" applyBorder="1" applyAlignment="1">
      <alignment horizontal="center" vertical="center" wrapText="1"/>
    </xf>
    <xf numFmtId="14" fontId="7" fillId="17" borderId="1" xfId="0" applyNumberFormat="1" applyFont="1" applyFill="1" applyBorder="1" applyAlignment="1">
      <alignment horizontal="center" vertical="center" wrapText="1"/>
    </xf>
    <xf numFmtId="0" fontId="7" fillId="17" borderId="1" xfId="0" applyNumberFormat="1" applyFont="1" applyFill="1" applyBorder="1" applyAlignment="1">
      <alignment horizontal="left" vertical="center" wrapText="1"/>
    </xf>
    <xf numFmtId="179" fontId="32"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179" fontId="33" fillId="0" borderId="1" xfId="0" applyNumberFormat="1" applyFont="1" applyFill="1" applyBorder="1" applyAlignment="1">
      <alignment horizontal="center" vertical="center" wrapText="1"/>
    </xf>
    <xf numFmtId="14" fontId="7" fillId="15" borderId="1" xfId="0" applyNumberFormat="1" applyFont="1" applyFill="1" applyBorder="1" applyAlignment="1">
      <alignment horizontal="center" vertical="center" wrapText="1"/>
    </xf>
    <xf numFmtId="179" fontId="24" fillId="0" borderId="0" xfId="0" applyNumberFormat="1" applyFont="1" applyFill="1" applyAlignment="1">
      <alignment vertical="center"/>
    </xf>
    <xf numFmtId="0" fontId="32" fillId="0" borderId="1" xfId="0" applyNumberFormat="1" applyFont="1" applyFill="1" applyBorder="1" applyAlignment="1">
      <alignment horizontal="center" vertical="center" wrapText="1"/>
    </xf>
    <xf numFmtId="179" fontId="2" fillId="0" borderId="1" xfId="0" applyNumberFormat="1" applyFont="1" applyFill="1" applyBorder="1" applyAlignment="1">
      <alignment horizontal="left" vertical="center" wrapText="1"/>
    </xf>
    <xf numFmtId="0" fontId="34" fillId="0" borderId="1" xfId="6" applyFont="1" applyFill="1" applyBorder="1" applyAlignment="1">
      <alignment horizontal="center" vertical="center" wrapText="1"/>
    </xf>
    <xf numFmtId="0" fontId="7" fillId="0" borderId="1" xfId="0" applyFont="1" applyFill="1" applyBorder="1" applyAlignment="1">
      <alignment horizontal="center" vertical="center" wrapText="1"/>
    </xf>
    <xf numFmtId="179" fontId="35" fillId="0" borderId="1" xfId="6" applyNumberFormat="1" applyFont="1" applyFill="1" applyBorder="1" applyAlignment="1">
      <alignment horizontal="center" vertical="center" wrapText="1"/>
    </xf>
    <xf numFmtId="179" fontId="34" fillId="0" borderId="1" xfId="6" applyNumberFormat="1" applyFont="1" applyFill="1" applyBorder="1" applyAlignment="1">
      <alignment horizontal="center" vertical="center" wrapText="1"/>
    </xf>
    <xf numFmtId="0" fontId="36" fillId="0" borderId="1" xfId="6" applyFont="1" applyFill="1" applyBorder="1" applyAlignment="1">
      <alignment horizontal="left" vertical="center" wrapText="1"/>
    </xf>
    <xf numFmtId="0" fontId="24" fillId="0" borderId="1" xfId="0" applyFont="1" applyFill="1" applyBorder="1" applyAlignment="1">
      <alignment horizontal="left" vertical="center" wrapText="1"/>
    </xf>
    <xf numFmtId="0" fontId="37" fillId="0" borderId="1" xfId="0" applyFont="1" applyBorder="1"/>
    <xf numFmtId="179" fontId="7" fillId="0" borderId="1" xfId="0" applyNumberFormat="1" applyFont="1" applyFill="1" applyBorder="1" applyAlignment="1">
      <alignment vertical="center"/>
    </xf>
    <xf numFmtId="0" fontId="38" fillId="15" borderId="1" xfId="0" applyNumberFormat="1" applyFont="1" applyFill="1" applyBorder="1" applyAlignment="1">
      <alignment horizontal="center" vertical="center" wrapText="1"/>
    </xf>
    <xf numFmtId="181" fontId="24" fillId="0" borderId="0" xfId="0" applyNumberFormat="1" applyFont="1" applyFill="1" applyAlignment="1">
      <alignment horizontal="center" vertical="center"/>
    </xf>
    <xf numFmtId="181" fontId="7" fillId="0" borderId="1" xfId="0" applyNumberFormat="1" applyFont="1" applyFill="1" applyBorder="1" applyAlignment="1">
      <alignment horizontal="center" vertical="center" wrapText="1"/>
    </xf>
    <xf numFmtId="179" fontId="0" fillId="0" borderId="1" xfId="0" applyNumberFormat="1" applyFill="1" applyBorder="1" applyAlignment="1">
      <alignment vertical="center"/>
    </xf>
    <xf numFmtId="181" fontId="7" fillId="14" borderId="1" xfId="0" applyNumberFormat="1" applyFont="1" applyFill="1" applyBorder="1" applyAlignment="1">
      <alignment horizontal="center" vertical="center"/>
    </xf>
    <xf numFmtId="179" fontId="7" fillId="14" borderId="1" xfId="0" applyNumberFormat="1" applyFont="1" applyFill="1" applyBorder="1" applyAlignment="1">
      <alignment vertical="center"/>
    </xf>
    <xf numFmtId="181" fontId="7" fillId="0" borderId="1" xfId="0" applyNumberFormat="1" applyFont="1" applyFill="1" applyBorder="1" applyAlignment="1">
      <alignment horizontal="center" vertical="center"/>
    </xf>
    <xf numFmtId="0" fontId="38" fillId="3" borderId="1" xfId="0" applyNumberFormat="1" applyFont="1" applyFill="1" applyBorder="1" applyAlignment="1">
      <alignment horizontal="center" vertical="center" wrapText="1"/>
    </xf>
    <xf numFmtId="182" fontId="39" fillId="0" borderId="0" xfId="0" applyNumberFormat="1" applyFont="1" applyFill="1" applyAlignment="1">
      <alignment vertical="center"/>
    </xf>
    <xf numFmtId="182" fontId="2" fillId="0" borderId="0" xfId="0" applyNumberFormat="1" applyFont="1" applyFill="1" applyAlignment="1">
      <alignment horizontal="center" vertical="center"/>
    </xf>
    <xf numFmtId="0" fontId="6" fillId="0" borderId="0" xfId="0" applyFont="1"/>
    <xf numFmtId="182" fontId="40" fillId="0" borderId="0" xfId="0" applyNumberFormat="1" applyFont="1" applyFill="1" applyAlignment="1">
      <alignment vertical="center"/>
    </xf>
    <xf numFmtId="182" fontId="40" fillId="0" borderId="0" xfId="0" applyNumberFormat="1" applyFont="1" applyFill="1" applyAlignment="1">
      <alignment horizontal="center" vertical="center"/>
    </xf>
    <xf numFmtId="182" fontId="40" fillId="0" borderId="0" xfId="0" applyNumberFormat="1" applyFont="1" applyFill="1" applyAlignment="1">
      <alignment horizontal="left" vertical="center" wrapText="1"/>
    </xf>
    <xf numFmtId="181" fontId="40" fillId="0" borderId="0" xfId="0" applyNumberFormat="1" applyFont="1" applyFill="1" applyAlignment="1">
      <alignment horizontal="center" vertical="center"/>
    </xf>
    <xf numFmtId="182" fontId="40" fillId="0" borderId="0" xfId="0" applyNumberFormat="1" applyFont="1" applyFill="1" applyAlignment="1">
      <alignment vertical="center" wrapText="1"/>
    </xf>
    <xf numFmtId="182" fontId="19" fillId="2" borderId="1" xfId="0" applyNumberFormat="1" applyFont="1" applyFill="1" applyBorder="1" applyAlignment="1">
      <alignment horizontal="left" vertical="center"/>
    </xf>
    <xf numFmtId="182" fontId="19" fillId="2" borderId="1" xfId="0" applyNumberFormat="1" applyFont="1" applyFill="1" applyBorder="1" applyAlignment="1">
      <alignment horizontal="left" vertical="center" wrapText="1"/>
    </xf>
    <xf numFmtId="0" fontId="41" fillId="0" borderId="1" xfId="0" applyNumberFormat="1" applyFont="1" applyFill="1" applyBorder="1" applyAlignment="1">
      <alignment horizontal="center" vertical="center" wrapText="1"/>
    </xf>
    <xf numFmtId="0" fontId="41" fillId="2" borderId="1" xfId="0" applyNumberFormat="1" applyFont="1" applyFill="1" applyBorder="1" applyAlignment="1">
      <alignment horizontal="center" vertical="center" wrapText="1"/>
    </xf>
    <xf numFmtId="179" fontId="41" fillId="2" borderId="1" xfId="0" applyNumberFormat="1" applyFont="1" applyFill="1" applyBorder="1" applyAlignment="1">
      <alignment horizontal="center" vertical="center" wrapText="1"/>
    </xf>
    <xf numFmtId="0" fontId="1" fillId="15" borderId="1" xfId="0" applyNumberFormat="1" applyFont="1" applyFill="1" applyBorder="1" applyAlignment="1">
      <alignment horizontal="center" vertical="center" wrapText="1"/>
    </xf>
    <xf numFmtId="182" fontId="1" fillId="18" borderId="1" xfId="0" applyNumberFormat="1" applyFont="1" applyFill="1" applyBorder="1" applyAlignment="1">
      <alignment horizontal="center" vertical="center"/>
    </xf>
    <xf numFmtId="182" fontId="13" fillId="18" borderId="1" xfId="0" applyNumberFormat="1" applyFont="1" applyFill="1" applyBorder="1" applyAlignment="1">
      <alignment horizontal="left" vertical="center" wrapText="1"/>
    </xf>
    <xf numFmtId="182" fontId="1" fillId="18" borderId="1" xfId="0" applyNumberFormat="1" applyFont="1" applyFill="1" applyBorder="1" applyAlignment="1">
      <alignment horizontal="center" vertical="center" wrapText="1"/>
    </xf>
    <xf numFmtId="0" fontId="1" fillId="18" borderId="1" xfId="0" applyNumberFormat="1" applyFont="1" applyFill="1" applyBorder="1" applyAlignment="1">
      <alignment horizontal="center" vertical="center" wrapText="1"/>
    </xf>
    <xf numFmtId="14" fontId="11" fillId="4" borderId="18" xfId="0" applyNumberFormat="1" applyFont="1" applyFill="1" applyBorder="1" applyAlignment="1">
      <alignment horizontal="center" vertical="center" wrapText="1"/>
    </xf>
    <xf numFmtId="182" fontId="1" fillId="18" borderId="1" xfId="0" applyNumberFormat="1" applyFont="1" applyFill="1" applyBorder="1" applyAlignment="1">
      <alignment horizontal="left" vertical="center" wrapText="1"/>
    </xf>
    <xf numFmtId="14" fontId="42" fillId="19" borderId="18" xfId="0" applyNumberFormat="1" applyFont="1" applyFill="1" applyBorder="1" applyAlignment="1">
      <alignment horizontal="center" vertical="center" wrapText="1"/>
    </xf>
    <xf numFmtId="182" fontId="13" fillId="18" borderId="1" xfId="0" applyNumberFormat="1" applyFont="1" applyFill="1" applyBorder="1" applyAlignment="1">
      <alignment horizontal="center" vertical="center"/>
    </xf>
    <xf numFmtId="14" fontId="42" fillId="19" borderId="1" xfId="0" applyNumberFormat="1" applyFont="1" applyFill="1" applyBorder="1" applyAlignment="1">
      <alignment horizontal="center" vertical="center" wrapText="1"/>
    </xf>
    <xf numFmtId="0" fontId="43" fillId="15" borderId="18" xfId="0" applyFont="1" applyFill="1" applyBorder="1" applyAlignment="1">
      <alignment horizontal="left" vertical="center" wrapText="1"/>
    </xf>
    <xf numFmtId="182" fontId="1" fillId="0" borderId="1" xfId="0" applyNumberFormat="1" applyFont="1" applyFill="1" applyBorder="1" applyAlignment="1">
      <alignment horizontal="left" vertical="center" wrapText="1"/>
    </xf>
    <xf numFmtId="182" fontId="1" fillId="0" borderId="1" xfId="0" applyNumberFormat="1" applyFont="1" applyFill="1" applyBorder="1" applyAlignment="1">
      <alignment horizontal="center" vertical="center" wrapText="1"/>
    </xf>
    <xf numFmtId="182" fontId="12" fillId="0" borderId="1" xfId="0" applyNumberFormat="1" applyFont="1" applyFill="1" applyBorder="1" applyAlignment="1">
      <alignment horizontal="center" vertical="center"/>
    </xf>
    <xf numFmtId="182" fontId="12" fillId="0" borderId="1" xfId="0" applyNumberFormat="1" applyFont="1" applyFill="1" applyBorder="1" applyAlignment="1">
      <alignment horizontal="left" vertical="center" wrapText="1"/>
    </xf>
    <xf numFmtId="182" fontId="1" fillId="0" borderId="1" xfId="0" applyNumberFormat="1" applyFont="1" applyFill="1" applyBorder="1" applyAlignment="1">
      <alignment horizontal="center" vertical="center"/>
    </xf>
    <xf numFmtId="0" fontId="43" fillId="18" borderId="18" xfId="0" applyFont="1" applyFill="1" applyBorder="1" applyAlignment="1">
      <alignment horizontal="left" vertical="center" wrapText="1"/>
    </xf>
    <xf numFmtId="182" fontId="1" fillId="0" borderId="1" xfId="0" applyNumberFormat="1" applyFont="1" applyFill="1" applyBorder="1" applyAlignment="1">
      <alignment vertical="center"/>
    </xf>
    <xf numFmtId="14" fontId="43" fillId="0" borderId="18" xfId="0" applyNumberFormat="1" applyFont="1" applyFill="1" applyBorder="1" applyAlignment="1">
      <alignment horizontal="center" vertical="center" wrapText="1"/>
    </xf>
    <xf numFmtId="0" fontId="41" fillId="2" borderId="5" xfId="0" applyNumberFormat="1" applyFont="1" applyFill="1" applyBorder="1" applyAlignment="1">
      <alignment horizontal="center" vertical="center" wrapText="1"/>
    </xf>
    <xf numFmtId="181" fontId="41" fillId="2" borderId="1" xfId="0" applyNumberFormat="1" applyFont="1" applyFill="1" applyBorder="1" applyAlignment="1">
      <alignment horizontal="center" vertical="center" wrapText="1"/>
    </xf>
    <xf numFmtId="14" fontId="43" fillId="18" borderId="18" xfId="0" applyNumberFormat="1" applyFont="1" applyFill="1" applyBorder="1" applyAlignment="1">
      <alignment horizontal="center" vertical="center" wrapText="1"/>
    </xf>
    <xf numFmtId="14" fontId="43" fillId="18" borderId="1" xfId="0" applyNumberFormat="1" applyFont="1" applyFill="1" applyBorder="1" applyAlignment="1">
      <alignment horizontal="center" vertical="center" wrapText="1"/>
    </xf>
    <xf numFmtId="177" fontId="1" fillId="18" borderId="1" xfId="0" applyNumberFormat="1" applyFont="1" applyFill="1" applyBorder="1" applyAlignment="1">
      <alignment horizontal="right" vertical="center"/>
    </xf>
    <xf numFmtId="177" fontId="1" fillId="15" borderId="1" xfId="0" applyNumberFormat="1" applyFont="1" applyFill="1" applyBorder="1" applyAlignment="1">
      <alignment horizontal="right" vertical="center"/>
    </xf>
    <xf numFmtId="14" fontId="1" fillId="18" borderId="18" xfId="0" applyNumberFormat="1" applyFont="1" applyFill="1" applyBorder="1" applyAlignment="1">
      <alignment horizontal="center" vertical="center" wrapText="1"/>
    </xf>
    <xf numFmtId="14" fontId="1" fillId="18" borderId="1" xfId="0" applyNumberFormat="1" applyFont="1" applyFill="1" applyBorder="1" applyAlignment="1">
      <alignment horizontal="center" vertical="center" wrapText="1"/>
    </xf>
    <xf numFmtId="0" fontId="13" fillId="18" borderId="1" xfId="0" applyNumberFormat="1" applyFont="1" applyFill="1" applyBorder="1" applyAlignment="1">
      <alignment horizontal="center" vertical="center" wrapText="1"/>
    </xf>
    <xf numFmtId="14" fontId="44" fillId="18" borderId="1" xfId="0" applyNumberFormat="1" applyFont="1" applyFill="1" applyBorder="1" applyAlignment="1">
      <alignment horizontal="center" vertical="center" wrapText="1"/>
    </xf>
    <xf numFmtId="14" fontId="43" fillId="0" borderId="1" xfId="0" applyNumberFormat="1" applyFont="1" applyFill="1" applyBorder="1" applyAlignment="1">
      <alignment horizontal="center" vertical="center" wrapText="1"/>
    </xf>
    <xf numFmtId="182"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177" fontId="43" fillId="0" borderId="18" xfId="0" applyNumberFormat="1" applyFont="1" applyFill="1" applyBorder="1" applyAlignment="1">
      <alignment horizontal="right" vertical="center" wrapText="1"/>
    </xf>
    <xf numFmtId="177" fontId="1" fillId="0" borderId="1" xfId="0" applyNumberFormat="1" applyFont="1" applyFill="1" applyBorder="1" applyAlignment="1">
      <alignment horizontal="right" vertical="center"/>
    </xf>
    <xf numFmtId="177" fontId="43" fillId="0" borderId="18" xfId="0" applyNumberFormat="1" applyFont="1" applyFill="1" applyBorder="1" applyAlignment="1">
      <alignment vertical="center" wrapText="1"/>
    </xf>
    <xf numFmtId="10" fontId="14" fillId="18" borderId="1" xfId="3" applyNumberFormat="1" applyFont="1" applyFill="1" applyBorder="1" applyAlignment="1">
      <alignment horizontal="center" vertical="center" wrapText="1"/>
    </xf>
    <xf numFmtId="179" fontId="1" fillId="18" borderId="1" xfId="0" applyNumberFormat="1" applyFont="1" applyFill="1" applyBorder="1" applyAlignment="1">
      <alignment horizontal="center" vertical="center" wrapText="1"/>
    </xf>
    <xf numFmtId="0" fontId="43" fillId="18" borderId="18" xfId="0" applyFont="1" applyFill="1" applyBorder="1" applyAlignment="1">
      <alignment horizontal="center" vertical="center" wrapText="1"/>
    </xf>
    <xf numFmtId="178" fontId="1" fillId="18" borderId="1" xfId="0" applyNumberFormat="1" applyFont="1" applyFill="1" applyBorder="1" applyAlignment="1">
      <alignment horizontal="center" vertical="center"/>
    </xf>
    <xf numFmtId="10" fontId="45" fillId="18" borderId="1" xfId="3" applyNumberFormat="1" applyFont="1" applyFill="1" applyBorder="1" applyAlignment="1">
      <alignment horizontal="center" vertical="center" wrapText="1"/>
    </xf>
    <xf numFmtId="0" fontId="1" fillId="18" borderId="18"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43" fillId="18" borderId="1" xfId="0" applyFont="1" applyFill="1" applyBorder="1" applyAlignment="1">
      <alignment horizontal="center" vertical="center" wrapText="1"/>
    </xf>
    <xf numFmtId="177" fontId="1" fillId="18" borderId="1" xfId="0" applyNumberFormat="1" applyFont="1" applyFill="1" applyBorder="1" applyAlignment="1">
      <alignment horizontal="center" vertical="center" wrapText="1"/>
    </xf>
    <xf numFmtId="177" fontId="1" fillId="0" borderId="1" xfId="0" applyNumberFormat="1" applyFont="1" applyFill="1" applyBorder="1" applyAlignment="1">
      <alignment horizontal="right" vertical="center" wrapText="1"/>
    </xf>
    <xf numFmtId="0" fontId="43" fillId="0" borderId="18" xfId="0" applyFont="1" applyFill="1" applyBorder="1" applyAlignment="1">
      <alignment horizontal="center" vertical="center" wrapText="1"/>
    </xf>
    <xf numFmtId="181" fontId="40" fillId="0" borderId="0" xfId="0" applyNumberFormat="1" applyFont="1" applyFill="1" applyAlignment="1">
      <alignment vertical="center"/>
    </xf>
    <xf numFmtId="49" fontId="23" fillId="18" borderId="1" xfId="0" applyNumberFormat="1" applyFont="1" applyFill="1" applyBorder="1" applyAlignment="1">
      <alignment horizontal="center" vertical="center" wrapText="1"/>
    </xf>
    <xf numFmtId="49" fontId="23" fillId="15" borderId="1" xfId="0" applyNumberFormat="1" applyFont="1" applyFill="1" applyBorder="1" applyAlignment="1">
      <alignment horizontal="center" vertical="center" wrapText="1"/>
    </xf>
    <xf numFmtId="178" fontId="13" fillId="15" borderId="13" xfId="0" applyNumberFormat="1" applyFont="1" applyFill="1" applyBorder="1" applyAlignment="1">
      <alignment horizontal="center" vertical="center" wrapText="1"/>
    </xf>
    <xf numFmtId="178" fontId="13" fillId="18" borderId="13" xfId="0" applyNumberFormat="1" applyFont="1" applyFill="1" applyBorder="1" applyAlignment="1">
      <alignment horizontal="center" vertical="center" wrapText="1"/>
    </xf>
    <xf numFmtId="49" fontId="13" fillId="18" borderId="1" xfId="0" applyNumberFormat="1" applyFont="1" applyFill="1" applyBorder="1" applyAlignment="1">
      <alignment horizontal="center" vertical="center" wrapText="1"/>
    </xf>
    <xf numFmtId="49" fontId="1" fillId="18" borderId="1" xfId="0" applyNumberFormat="1" applyFont="1" applyFill="1" applyBorder="1" applyAlignment="1">
      <alignment horizontal="center" vertical="center" wrapText="1"/>
    </xf>
    <xf numFmtId="178" fontId="13" fillId="18" borderId="1" xfId="0" applyNumberFormat="1" applyFont="1" applyFill="1" applyBorder="1" applyAlignment="1">
      <alignment horizontal="center" vertical="center" wrapText="1"/>
    </xf>
    <xf numFmtId="182" fontId="13" fillId="0" borderId="1" xfId="0" applyNumberFormat="1" applyFont="1" applyFill="1" applyBorder="1" applyAlignment="1">
      <alignment vertical="center" wrapText="1"/>
    </xf>
    <xf numFmtId="182" fontId="13" fillId="18" borderId="1" xfId="0" applyNumberFormat="1" applyFont="1" applyFill="1" applyBorder="1" applyAlignment="1">
      <alignment vertical="center" wrapText="1"/>
    </xf>
    <xf numFmtId="0" fontId="1" fillId="18" borderId="18" xfId="0" applyFont="1" applyFill="1" applyBorder="1" applyAlignment="1">
      <alignment horizontal="left" vertical="center" wrapText="1"/>
    </xf>
    <xf numFmtId="0" fontId="1" fillId="18" borderId="1" xfId="0" applyFont="1" applyFill="1" applyBorder="1" applyAlignment="1">
      <alignment horizontal="left" vertical="center" wrapText="1"/>
    </xf>
    <xf numFmtId="179" fontId="13" fillId="18" borderId="1" xfId="0" applyNumberFormat="1" applyFont="1" applyFill="1" applyBorder="1" applyAlignment="1">
      <alignment horizontal="center" vertical="center" wrapText="1"/>
    </xf>
    <xf numFmtId="0" fontId="44" fillId="18" borderId="1" xfId="0" applyFont="1" applyFill="1" applyBorder="1" applyAlignment="1">
      <alignment horizontal="left" vertical="center" wrapText="1"/>
    </xf>
    <xf numFmtId="0" fontId="43" fillId="0" borderId="18" xfId="0" applyFont="1" applyFill="1" applyBorder="1" applyAlignment="1">
      <alignment horizontal="left" vertical="center" wrapText="1"/>
    </xf>
    <xf numFmtId="178" fontId="13" fillId="0" borderId="13" xfId="0" applyNumberFormat="1" applyFont="1" applyFill="1" applyBorder="1" applyAlignment="1">
      <alignment horizontal="center" vertical="center" wrapText="1"/>
    </xf>
    <xf numFmtId="0" fontId="13" fillId="0" borderId="13" xfId="0" applyNumberFormat="1" applyFont="1" applyFill="1" applyBorder="1" applyAlignment="1">
      <alignment horizontal="center" vertical="center" wrapText="1"/>
    </xf>
    <xf numFmtId="182" fontId="1" fillId="0" borderId="3" xfId="0" applyNumberFormat="1" applyFont="1" applyFill="1" applyBorder="1" applyAlignment="1">
      <alignment vertical="center"/>
    </xf>
    <xf numFmtId="179" fontId="46" fillId="2" borderId="1" xfId="0" applyNumberFormat="1" applyFont="1" applyFill="1" applyBorder="1" applyAlignment="1">
      <alignment horizontal="center" vertical="center" wrapText="1"/>
    </xf>
    <xf numFmtId="14" fontId="43" fillId="15" borderId="18" xfId="0" applyNumberFormat="1" applyFont="1" applyFill="1" applyBorder="1" applyAlignment="1">
      <alignment horizontal="center" vertical="center" wrapText="1"/>
    </xf>
    <xf numFmtId="14" fontId="1" fillId="15" borderId="18" xfId="0" applyNumberFormat="1" applyFont="1" applyFill="1" applyBorder="1" applyAlignment="1">
      <alignment horizontal="center" vertical="center" wrapText="1"/>
    </xf>
    <xf numFmtId="14" fontId="43" fillId="15" borderId="1" xfId="0" applyNumberFormat="1" applyFont="1" applyFill="1" applyBorder="1" applyAlignment="1">
      <alignment horizontal="center" vertical="center" wrapText="1"/>
    </xf>
    <xf numFmtId="0" fontId="43" fillId="18" borderId="1" xfId="0" applyFont="1" applyFill="1" applyBorder="1" applyAlignment="1">
      <alignment horizontal="left" vertical="center" wrapText="1"/>
    </xf>
    <xf numFmtId="182" fontId="47" fillId="0" borderId="0" xfId="0" applyNumberFormat="1" applyFont="1" applyFill="1" applyAlignment="1">
      <alignment vertical="center"/>
    </xf>
    <xf numFmtId="182" fontId="41" fillId="2" borderId="1" xfId="0" applyNumberFormat="1" applyFont="1" applyFill="1" applyBorder="1" applyAlignment="1">
      <alignment horizontal="center" vertical="center" wrapText="1"/>
    </xf>
    <xf numFmtId="183" fontId="14" fillId="7" borderId="1" xfId="0" applyNumberFormat="1" applyFont="1" applyFill="1" applyBorder="1" applyAlignment="1">
      <alignment horizontal="center" vertical="center" wrapText="1"/>
    </xf>
    <xf numFmtId="182" fontId="1" fillId="0" borderId="0" xfId="0" applyNumberFormat="1" applyFont="1" applyFill="1" applyAlignment="1">
      <alignment vertical="center"/>
    </xf>
    <xf numFmtId="183" fontId="45" fillId="20" borderId="1" xfId="0" applyNumberFormat="1" applyFont="1" applyFill="1" applyBorder="1" applyAlignment="1">
      <alignment horizontal="center" vertical="center" wrapText="1"/>
    </xf>
    <xf numFmtId="0" fontId="0" fillId="0" borderId="0" xfId="0" applyFill="1"/>
    <xf numFmtId="179" fontId="25" fillId="0" borderId="0" xfId="0" applyNumberFormat="1" applyFont="1" applyFill="1" applyAlignment="1">
      <alignment vertical="center"/>
    </xf>
    <xf numFmtId="179" fontId="48" fillId="0" borderId="0" xfId="0" applyNumberFormat="1" applyFont="1" applyFill="1" applyAlignment="1">
      <alignment horizontal="center" vertical="center" wrapText="1"/>
    </xf>
    <xf numFmtId="179" fontId="26" fillId="0" borderId="0" xfId="0" applyNumberFormat="1" applyFont="1" applyFill="1" applyAlignment="1">
      <alignment horizontal="center" vertical="center" wrapText="1"/>
    </xf>
    <xf numFmtId="0" fontId="26" fillId="18" borderId="1" xfId="0" applyNumberFormat="1" applyFont="1" applyFill="1" applyBorder="1" applyAlignment="1">
      <alignment horizontal="center" vertical="center" wrapText="1"/>
    </xf>
    <xf numFmtId="179" fontId="26" fillId="18" borderId="1" xfId="0" applyNumberFormat="1" applyFont="1" applyFill="1" applyBorder="1" applyAlignment="1">
      <alignment horizontal="center" vertical="center" wrapText="1"/>
    </xf>
    <xf numFmtId="179" fontId="49" fillId="0" borderId="1" xfId="0" applyNumberFormat="1" applyFont="1" applyFill="1" applyBorder="1" applyAlignment="1">
      <alignment horizontal="center" vertical="center" wrapText="1"/>
    </xf>
    <xf numFmtId="0" fontId="50" fillId="0" borderId="1" xfId="0" applyNumberFormat="1" applyFont="1" applyFill="1" applyBorder="1" applyAlignment="1">
      <alignment horizontal="center" vertical="center" wrapText="1"/>
    </xf>
    <xf numFmtId="179" fontId="51" fillId="0" borderId="1" xfId="0" applyNumberFormat="1" applyFont="1" applyFill="1" applyBorder="1" applyAlignment="1">
      <alignment horizontal="center" vertical="center" wrapText="1"/>
    </xf>
    <xf numFmtId="179" fontId="52" fillId="0" borderId="1" xfId="0" applyNumberFormat="1" applyFont="1" applyFill="1" applyBorder="1" applyAlignment="1">
      <alignment horizontal="center" vertical="center" wrapText="1"/>
    </xf>
    <xf numFmtId="179" fontId="26" fillId="17" borderId="1" xfId="0" applyNumberFormat="1" applyFont="1" applyFill="1" applyBorder="1" applyAlignment="1">
      <alignment horizontal="center" vertical="center" wrapText="1"/>
    </xf>
    <xf numFmtId="0" fontId="0" fillId="0" borderId="1" xfId="0" applyNumberFormat="1" applyFill="1" applyBorder="1" applyAlignment="1">
      <alignment horizontal="center" vertical="center"/>
    </xf>
    <xf numFmtId="179" fontId="25" fillId="0" borderId="1" xfId="0" applyNumberFormat="1" applyFont="1" applyFill="1" applyBorder="1" applyAlignment="1">
      <alignment horizontal="center" vertical="center" wrapText="1"/>
    </xf>
    <xf numFmtId="0" fontId="26" fillId="0" borderId="0" xfId="0" applyNumberFormat="1" applyFont="1" applyFill="1" applyAlignment="1">
      <alignment horizontal="center" vertical="center" wrapText="1"/>
    </xf>
    <xf numFmtId="0" fontId="49" fillId="18" borderId="1" xfId="0" applyNumberFormat="1" applyFont="1" applyFill="1" applyBorder="1" applyAlignment="1">
      <alignment horizontal="center" vertical="center" wrapText="1"/>
    </xf>
    <xf numFmtId="179" fontId="50" fillId="0" borderId="1" xfId="0" applyNumberFormat="1" applyFont="1" applyFill="1" applyBorder="1" applyAlignment="1">
      <alignment horizontal="left" vertical="center" wrapText="1"/>
    </xf>
    <xf numFmtId="0" fontId="52" fillId="0" borderId="1" xfId="0" applyNumberFormat="1" applyFont="1" applyFill="1" applyBorder="1" applyAlignment="1">
      <alignment horizontal="center" vertical="center" wrapText="1"/>
    </xf>
    <xf numFmtId="0" fontId="50" fillId="0" borderId="1" xfId="0" applyNumberFormat="1" applyFont="1" applyFill="1" applyBorder="1" applyAlignment="1">
      <alignment horizontal="left" vertical="center" wrapText="1"/>
    </xf>
    <xf numFmtId="0" fontId="25" fillId="0" borderId="1" xfId="0" applyNumberFormat="1" applyFont="1" applyFill="1" applyBorder="1" applyAlignment="1">
      <alignment horizontal="center" vertical="center" wrapText="1"/>
    </xf>
    <xf numFmtId="0" fontId="51" fillId="0" borderId="1" xfId="0" applyNumberFormat="1" applyFont="1" applyFill="1" applyBorder="1" applyAlignment="1">
      <alignment horizontal="left" vertical="center" wrapText="1"/>
    </xf>
    <xf numFmtId="0" fontId="51" fillId="0" borderId="1" xfId="0" applyNumberFormat="1" applyFont="1" applyFill="1" applyBorder="1" applyAlignment="1">
      <alignment horizontal="center" vertical="center" wrapText="1"/>
    </xf>
    <xf numFmtId="0" fontId="53" fillId="0" borderId="1" xfId="0" applyNumberFormat="1" applyFont="1" applyFill="1" applyBorder="1" applyAlignment="1">
      <alignment horizontal="center" vertical="center" wrapText="1"/>
    </xf>
    <xf numFmtId="180" fontId="26" fillId="18" borderId="1" xfId="0" applyNumberFormat="1" applyFont="1" applyFill="1" applyBorder="1" applyAlignment="1">
      <alignment horizontal="center" vertical="center" wrapText="1"/>
    </xf>
    <xf numFmtId="180" fontId="25" fillId="0" borderId="1" xfId="0" applyNumberFormat="1" applyFont="1" applyFill="1" applyBorder="1" applyAlignment="1">
      <alignment horizontal="center" vertical="center" wrapText="1"/>
    </xf>
    <xf numFmtId="179" fontId="26" fillId="0" borderId="1" xfId="0" applyNumberFormat="1" applyFont="1" applyFill="1" applyBorder="1" applyAlignment="1">
      <alignment horizontal="center" vertical="center" wrapText="1"/>
    </xf>
    <xf numFmtId="179" fontId="53" fillId="0" borderId="1" xfId="0" applyNumberFormat="1" applyFont="1" applyFill="1" applyBorder="1" applyAlignment="1">
      <alignment horizontal="center" vertical="center" wrapText="1"/>
    </xf>
    <xf numFmtId="10" fontId="51" fillId="0" borderId="1" xfId="0" applyNumberFormat="1" applyFont="1" applyFill="1" applyBorder="1" applyAlignment="1">
      <alignment horizontal="center" vertical="center" wrapText="1"/>
    </xf>
    <xf numFmtId="0" fontId="26" fillId="0" borderId="1" xfId="0" applyFont="1" applyBorder="1" applyAlignment="1">
      <alignment horizontal="center" vertical="center" wrapText="1"/>
    </xf>
    <xf numFmtId="0" fontId="26" fillId="0" borderId="1" xfId="0" applyNumberFormat="1" applyFont="1" applyFill="1" applyBorder="1" applyAlignment="1">
      <alignment horizontal="center" vertical="center" wrapText="1"/>
    </xf>
    <xf numFmtId="181" fontId="51" fillId="0" borderId="1"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xfId="49"/>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Medium9"/>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weboffice\tmp\webet_704541568\\\Win-liulili\Users\user\Desktop\&#25104;&#26412;&#36896;&#20215;&#27969;&#31243;&#26803;&#29702;\&#21508;&#39033;&#30446;&#21488;&#36134;\&#21335;&#23725;&#21488;&#36134;\&#21335;&#23725;&#20449;&#24687;&#26680;&#26597;\01&#28145;&#22323;&#24066;&#22825;&#20581;&#26842;&#25913;&#25237;&#36164;&#21457;&#23637;&#26377;&#38480;&#20844;&#21496;-&#21512;&#32422;&#31649;&#29702;&#37096;&#21488;&#36134;-&#27169;&#26495;&#21547;&#20844;&#24335;-&#65288;&#21335;&#23725;&#20449;&#24687;&#26680;&#26597;&#65289;-&#27744;&#26216;20220221-&#25104;&#26412;&#24050;&#2263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weboffice\tmp\webet_704541568\\\Win-liulili\&#21016;&#20029;&#20029;\6.&#39033;&#30446;&#31649;&#29702;\6.&#23453;&#23433;&#21306;&#26032;&#23433;&#34903;&#36947;&#23453;&#22478;43&#21306;&#30887;&#28023;&#33457;&#22253;&#26842;&#25143;&#21306;&#25913;&#36896;&#39033;&#30446;\2.&#23436;&#25104;&#29256;&#36164;&#26009;\0.&#21488;&#36134;&#21450;&#36164;&#26009;&#31227;&#20132;&#28165;&#21333;\01&#28145;&#22323;&#24066;&#22825;&#20581;&#26842;&#25913;&#25237;&#36164;&#21457;&#23637;&#26377;&#38480;&#20844;&#21496;-&#21512;&#32422;&#31649;&#29702;&#37096;&#30887;&#28023;&#39033;&#30446;&#21488;&#36134;-20220124&#12304;&#27719;&#24635;&#12305;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1年投标台账-罗宝丹（引用）"/>
      <sheetName val="2021年拓展合同台账-张鑫源"/>
      <sheetName val="碧海项目招采台账-尚道奇"/>
      <sheetName val="南岭信息核查项目采购合同台账-池晨 "/>
      <sheetName val="南岭信息核查项目资金计划、进度款支付及预结算管理登记台账"/>
      <sheetName val="南岭项目采购合同台账-2021"/>
      <sheetName val="碧海项目供应商管理台账-李康"/>
      <sheetName val="供应商管理总控台账-李康"/>
      <sheetName val="填写说明【汇总-待完成】"/>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填写说明"/>
      <sheetName val="2021年投标台账-罗宝丹"/>
      <sheetName val="2021年拓展合同台账-池晨"/>
      <sheetName val="碧海项目招采台账-尚道奇"/>
      <sheetName val="碧海项目采购合同台账-张鑫源"/>
      <sheetName val="碧海项目资金计划、进度款支付及预结算管理登记台账"/>
      <sheetName val="碧海项目供应商台账-李康"/>
      <sheetName val="碧海项目供应商管理台账-李康"/>
      <sheetName val="供应商管理总控台账-李康"/>
    </sheetNames>
    <sheetDataSet>
      <sheetData sheetId="0" refreshError="1"/>
      <sheetData sheetId="1" refreshError="1"/>
      <sheetData sheetId="2" refreshError="1"/>
      <sheetData sheetId="3" refreshError="1">
        <row r="5">
          <cell r="A5">
            <v>1</v>
          </cell>
        </row>
        <row r="6">
          <cell r="A6">
            <v>2</v>
          </cell>
        </row>
        <row r="7">
          <cell r="A7">
            <v>3</v>
          </cell>
        </row>
        <row r="8">
          <cell r="A8">
            <v>4</v>
          </cell>
        </row>
        <row r="9">
          <cell r="A9">
            <v>5</v>
          </cell>
        </row>
        <row r="10">
          <cell r="A10">
            <v>6</v>
          </cell>
        </row>
        <row r="11">
          <cell r="A11">
            <v>7</v>
          </cell>
        </row>
        <row r="12">
          <cell r="A12">
            <v>8</v>
          </cell>
        </row>
        <row r="13">
          <cell r="A13">
            <v>9</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9"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9&#40857;&#23703;&#21306;&#21335;&#28286;&#34903;&#36947;&#21335;&#23725;&#26449;&#31038;&#21306;&#22303;&#22320;&#25972;&#22791;&#21033;&#30410;&#32479;&#31609;&#39033;&#30446;&#21069;&#26399;&#26381;&#21153;&#39033;&#30446;&#38598;&#20307;&#36164;&#20135;&#35780;&#20272;&#21672;&#35810;&#39038;&#38382;&#26381;&#21153;" TargetMode="External"/><Relationship Id="rId8"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8&#40857;&#23703;&#21306;&#21335;&#28286;&#34903;&#36947;&#21335;&#23725;&#26449;&#31038;&#21306;&#22303;&#22320;&#25972;&#22791;&#21033;&#30410;&#32479;&#31609;&#39033;&#30446;&#21069;&#26399;&#26381;&#21153;&#39033;&#30446;&#31574;&#21010;&#39038;&#38382;&#26381;&#21153;" TargetMode="External"/><Relationship Id="rId7"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7&#40857;&#23703;&#21306;&#21335;&#28286;&#34903;&#36947;&#21335;&#23725;&#26449;&#31038;&#21306;&#22303;&#22320;&#25972;&#22791;&#21033;&#30410;&#32479;&#31609;&#21069;&#26399;&#26381;&#21153;&#39033;&#30446;&#25151;&#23627;&#21450;&#26435;&#21033;&#20154;&#20449;&#24687;&#26680;&#26597;&#21672;&#35810;&#26381;&#21153;&#39033;&#30446;&#29289;&#19994;&#26381;&#21153;&#21512;&#21516;(&#21333;&#19968;&#26469;&#28304;&#37319;&#36141;&#65289;" TargetMode="External"/><Relationship Id="rId6"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6&#40857;&#23703;&#21306;&#21335;&#28286;&#34903;&#36947;&#21335;&#23725;&#26449;&#31038;&#21306;&#22303;&#22320;&#25972;&#22791;&#21033;&#30410;&#32479;&#31609;&#21069;&#26399;&#26381;&#21153;&#39033;&#30446;&#25151;&#23627;&#21450;&#26435;&#21033;&#20154;&#20449;&#24687;&#26680;&#26597;&#21672;&#35810;&#26381;&#21153;&#39033;&#30446;&#26080;&#32447;&#32593;&#32476;&#35774;&#22791;&#37319;&#36141;&#21512;&#21516;" TargetMode="External"/><Relationship Id="rId5"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5&#40857;&#23703;&#21306;&#21335;&#28286;&#34903;&#36947;&#21335;&#23725;&#26449;&#31038;&#21306;&#22303;&#22320;&#25972;&#22791;&#21033;&#30410;&#32479;&#31609;&#21069;&#26399;&#26381;&#21153;&#39033;&#30446;&#25151;&#23627;&#21450;&#26435;&#21033;&#20154;&#20449;&#24687;&#26680;&#26597;&#21672;&#35810;&#26381;&#21153;&#39033;&#30446;&#28040;&#38450;&#25913;&#36896;&#39033;&#30446;&#26045;&#24037;&#21512;&#21516;" TargetMode="External"/><Relationship Id="rId4"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4&#40857;&#23703;&#21306;&#21335;&#28286;&#34903;&#36947;&#21335;&#23725;&#26449;&#31038;&#21306;&#22303;&#22320;&#25972;&#22791;&#21033;&#30410;&#32479;&#31609;&#21069;&#26399;&#26381;&#21153;&#39033;&#30446;&#25151;&#23627;&#21450;&#26435;&#21033;&#20154;&#20449;&#24687;&#26680;&#26597;&#21672;&#35810;&#26381;&#21153;&#39033;&#30446;&#21416;&#25151;&#35774;&#22791;&#37319;&#36141;&#21512;&#21516;" TargetMode="External"/><Relationship Id="rId3"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3&#40857;&#23703;&#21306;&#21335;&#28286;&#34903;&#36947;&#21335;&#23725;&#26449;&#31038;&#21306;&#22303;&#22320;&#25972;&#22791;&#21033;&#30410;&#32479;&#31609;&#21069;&#26399;&#26381;&#21153;&#39033;&#30446;&#25151;&#23627;&#21450;&#26435;&#21033;&#20154;&#20449;&#24687;&#26680;&#26597;&#21672;&#35810;&#26381;&#21153;&#39033;&#30446;&#24179;&#38754;&#23459;&#20256;&#26381;&#21153;&#21512;&#21516;" TargetMode="External"/><Relationship Id="rId2"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2&#40857;&#23703;&#21306;&#21335;&#28286;&#34903;&#36947;&#21335;&#23725;&#26449;&#31038;&#21306;&#22303;&#22320;&#25972;&#22791;&#21033;&#30410;&#32479;&#31609;&#21069;&#26399;&#26381;&#21153;&#39033;&#30446;&#25151;&#23627;&#21450;&#26435;&#21033;&#20154;&#20449;&#24687;&#26680;&#26597;&#21672;&#35810;&#26381;&#21153;&#39033;&#30446;&#30005;&#23376;&#35774;&#22791;&#37319;&#36141;&#21512;&#21516;" TargetMode="External"/><Relationship Id="rId1" Type="http://schemas.openxmlformats.org/officeDocument/2006/relationships/hyperlink" Target="file:///\\Win-liulili\&#21016;&#20029;&#20029;\6.&#39033;&#30446;&#31649;&#29702;\12.&#40857;&#23703;&#21306;&#21335;&#28286;&#34903;&#36947;&#21335;&#23725;&#26449;&#31038;&#21306;&#22303;&#22320;&#25972;&#22791;&#21033;&#30410;&#32479;&#31609;&#21069;&#26399;&#26381;&#21153;&#39033;&#30446;&#25151;&#23627;&#21450;&#26435;&#21033;&#20154;&#20449;&#24687;&#26680;&#26597;&#21672;&#35810;&#26381;&#21153;\2.&#23436;&#25104;&#29256;&#36164;&#26009;\2.&#21512;&#21516;&#36164;&#26009;\NLXXHC-HT-001&#40857;&#23703;&#21306;&#21335;&#28286;&#34903;&#36947;&#21335;&#23725;&#26449;&#31038;&#21306;&#22303;&#22320;&#25972;&#22791;&#21033;&#30410;&#32479;&#31609;&#21069;&#26399;&#26381;&#21153;&#39033;&#30446;&#25151;&#23627;&#21450;&#26435;&#21033;&#20154;&#20449;&#24687;&#26680;&#26597;&#21672;&#35810;&#26381;&#21153;&#39033;&#30446;&#31532;&#19977;&#26041;&#20154;&#21147;&#36164;&#28304;&#25307;&#32856;&#26381;&#21153;&#21512;&#21516;"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N5"/>
  <sheetViews>
    <sheetView zoomScale="130" zoomScaleNormal="130" workbookViewId="0">
      <selection activeCell="E45" sqref="E45"/>
    </sheetView>
  </sheetViews>
  <sheetFormatPr defaultColWidth="9" defaultRowHeight="13.5" outlineLevelRow="4"/>
  <cols>
    <col min="1" max="1" width="8.96666666666667" style="174" customWidth="1"/>
    <col min="2" max="3" width="12.05" style="179" customWidth="1"/>
    <col min="4" max="7" width="21.1166666666667" style="179" customWidth="1"/>
    <col min="8" max="8" width="19.8583333333333" style="179" customWidth="1"/>
    <col min="9" max="9" width="14.85" style="179" customWidth="1"/>
    <col min="10" max="13" width="17.35" style="183" customWidth="1"/>
    <col min="14" max="18" width="15.2" style="183" customWidth="1"/>
    <col min="19" max="21" width="12.6666666666667" style="183" customWidth="1"/>
    <col min="22" max="27" width="14.8833333333333" style="183" customWidth="1"/>
    <col min="28" max="29" width="27.9416666666667" style="179" customWidth="1"/>
    <col min="30" max="30" width="16.3333333333333" style="179" customWidth="1"/>
    <col min="31" max="31" width="74.2166666666667" style="179" customWidth="1"/>
    <col min="32" max="33" width="13.8583333333333" style="179" customWidth="1"/>
    <col min="34" max="35" width="12.6666666666667" style="183" customWidth="1"/>
    <col min="36" max="39" width="16.3333333333333" style="179" customWidth="1"/>
    <col min="40" max="40" width="14" style="179" customWidth="1"/>
    <col min="41" max="16380" width="9" style="174"/>
  </cols>
  <sheetData>
    <row r="1" s="174" customFormat="1" ht="49.95" customHeight="1" spans="1:40">
      <c r="A1" s="337" t="s">
        <v>0</v>
      </c>
      <c r="B1" s="338"/>
      <c r="C1" s="338"/>
      <c r="D1" s="338"/>
      <c r="E1" s="338"/>
      <c r="F1" s="338"/>
      <c r="G1" s="338"/>
      <c r="H1" s="338"/>
      <c r="I1" s="338"/>
      <c r="J1" s="348"/>
      <c r="K1" s="348"/>
      <c r="L1" s="348"/>
      <c r="M1" s="348"/>
      <c r="N1" s="348"/>
      <c r="O1" s="348"/>
      <c r="P1" s="348"/>
      <c r="Q1" s="348"/>
      <c r="R1" s="348"/>
      <c r="S1" s="338"/>
      <c r="T1" s="338"/>
      <c r="U1" s="338"/>
      <c r="V1" s="338"/>
      <c r="W1" s="338"/>
      <c r="X1" s="338"/>
      <c r="Y1" s="338"/>
      <c r="Z1" s="338"/>
      <c r="AA1" s="338"/>
      <c r="AB1" s="338"/>
      <c r="AC1" s="338"/>
      <c r="AD1" s="338"/>
      <c r="AE1" s="338"/>
      <c r="AF1" s="338"/>
      <c r="AG1" s="338"/>
      <c r="AH1" s="338"/>
      <c r="AI1" s="338"/>
      <c r="AJ1" s="338"/>
      <c r="AK1" s="338"/>
      <c r="AL1" s="338"/>
      <c r="AM1" s="338"/>
      <c r="AN1" s="338"/>
    </row>
    <row r="2" s="336" customFormat="1" ht="52" customHeight="1" spans="1:40">
      <c r="A2" s="339" t="s">
        <v>1</v>
      </c>
      <c r="B2" s="340" t="s">
        <v>2</v>
      </c>
      <c r="C2" s="340" t="s">
        <v>3</v>
      </c>
      <c r="D2" s="341" t="s">
        <v>4</v>
      </c>
      <c r="E2" s="341" t="s">
        <v>5</v>
      </c>
      <c r="F2" s="341" t="s">
        <v>6</v>
      </c>
      <c r="G2" s="341" t="s">
        <v>7</v>
      </c>
      <c r="H2" s="341" t="s">
        <v>8</v>
      </c>
      <c r="I2" s="340" t="s">
        <v>9</v>
      </c>
      <c r="J2" s="349" t="s">
        <v>10</v>
      </c>
      <c r="K2" s="349" t="s">
        <v>11</v>
      </c>
      <c r="L2" s="339" t="s">
        <v>12</v>
      </c>
      <c r="M2" s="349" t="s">
        <v>13</v>
      </c>
      <c r="N2" s="339" t="s">
        <v>14</v>
      </c>
      <c r="O2" s="349" t="s">
        <v>15</v>
      </c>
      <c r="P2" s="339" t="s">
        <v>16</v>
      </c>
      <c r="Q2" s="339" t="s">
        <v>17</v>
      </c>
      <c r="R2" s="339" t="s">
        <v>18</v>
      </c>
      <c r="S2" s="339" t="s">
        <v>19</v>
      </c>
      <c r="T2" s="339" t="s">
        <v>20</v>
      </c>
      <c r="U2" s="340" t="s">
        <v>21</v>
      </c>
      <c r="V2" s="339" t="s">
        <v>22</v>
      </c>
      <c r="W2" s="339" t="s">
        <v>23</v>
      </c>
      <c r="X2" s="339" t="s">
        <v>24</v>
      </c>
      <c r="Y2" s="339" t="s">
        <v>25</v>
      </c>
      <c r="Z2" s="339" t="s">
        <v>26</v>
      </c>
      <c r="AA2" s="339" t="s">
        <v>27</v>
      </c>
      <c r="AB2" s="359" t="s">
        <v>28</v>
      </c>
      <c r="AC2" s="359" t="s">
        <v>29</v>
      </c>
      <c r="AD2" s="340" t="s">
        <v>30</v>
      </c>
      <c r="AE2" s="340" t="s">
        <v>31</v>
      </c>
      <c r="AF2" s="340" t="s">
        <v>32</v>
      </c>
      <c r="AG2" s="340" t="s">
        <v>33</v>
      </c>
      <c r="AH2" s="362" t="s">
        <v>34</v>
      </c>
      <c r="AI2" s="362" t="s">
        <v>35</v>
      </c>
      <c r="AJ2" s="340" t="s">
        <v>36</v>
      </c>
      <c r="AK2" s="340" t="s">
        <v>37</v>
      </c>
      <c r="AL2" s="340" t="s">
        <v>38</v>
      </c>
      <c r="AM2" s="340" t="s">
        <v>39</v>
      </c>
      <c r="AN2" s="363" t="s">
        <v>40</v>
      </c>
    </row>
    <row r="3" s="336" customFormat="1" ht="96" customHeight="1" spans="1:40">
      <c r="A3" s="342" t="e">
        <f>#REF!</f>
        <v>#REF!</v>
      </c>
      <c r="B3" s="343" t="s">
        <v>41</v>
      </c>
      <c r="C3" s="343" t="s">
        <v>42</v>
      </c>
      <c r="D3" s="344" t="e">
        <f>#REF!</f>
        <v>#REF!</v>
      </c>
      <c r="E3" s="344" t="e">
        <f>#REF!</f>
        <v>#REF!</v>
      </c>
      <c r="F3" s="344"/>
      <c r="G3" s="344"/>
      <c r="H3" s="344" t="s">
        <v>43</v>
      </c>
      <c r="I3" s="350" t="e">
        <f>#REF!</f>
        <v>#REF!</v>
      </c>
      <c r="J3" s="351" t="e">
        <f>#REF!</f>
        <v>#REF!</v>
      </c>
      <c r="K3" s="351"/>
      <c r="L3" s="351"/>
      <c r="M3" s="352" t="e">
        <f>#REF!</f>
        <v>#REF!</v>
      </c>
      <c r="N3" s="352" t="e">
        <f>#REF!</f>
        <v>#REF!</v>
      </c>
      <c r="O3" s="352"/>
      <c r="P3" s="352"/>
      <c r="Q3" s="352"/>
      <c r="R3" s="354"/>
      <c r="S3" s="342" t="e">
        <f>#REF!</f>
        <v>#REF!</v>
      </c>
      <c r="T3" s="342"/>
      <c r="U3" s="342"/>
      <c r="V3" s="355" t="s">
        <v>44</v>
      </c>
      <c r="W3" s="355"/>
      <c r="X3" s="356" t="s">
        <v>45</v>
      </c>
      <c r="Y3" s="356" t="s">
        <v>45</v>
      </c>
      <c r="Z3" s="356" t="s">
        <v>46</v>
      </c>
      <c r="AA3" s="356" t="s">
        <v>47</v>
      </c>
      <c r="AB3" s="360"/>
      <c r="AC3" s="360" t="s">
        <v>48</v>
      </c>
      <c r="AD3" s="360" t="s">
        <v>49</v>
      </c>
      <c r="AE3" s="343" t="s">
        <v>50</v>
      </c>
      <c r="AF3" s="361"/>
      <c r="AG3" s="364">
        <v>486000</v>
      </c>
      <c r="AH3" s="355" t="s">
        <v>51</v>
      </c>
      <c r="AI3" s="355" t="s">
        <v>51</v>
      </c>
      <c r="AJ3" s="360"/>
      <c r="AK3" s="360"/>
      <c r="AL3" s="360"/>
      <c r="AM3" s="360"/>
      <c r="AN3" s="343"/>
    </row>
    <row r="4" ht="36" spans="1:40">
      <c r="A4" s="339" t="s">
        <v>1</v>
      </c>
      <c r="B4" s="340" t="s">
        <v>2</v>
      </c>
      <c r="C4" s="345" t="s">
        <v>52</v>
      </c>
      <c r="D4" s="341" t="s">
        <v>4</v>
      </c>
      <c r="E4" s="341" t="s">
        <v>5</v>
      </c>
      <c r="F4" s="341" t="s">
        <v>6</v>
      </c>
      <c r="G4" s="341" t="s">
        <v>7</v>
      </c>
      <c r="H4" s="341" t="s">
        <v>8</v>
      </c>
      <c r="I4" s="340" t="s">
        <v>9</v>
      </c>
      <c r="J4" s="349" t="s">
        <v>10</v>
      </c>
      <c r="K4" s="349" t="s">
        <v>11</v>
      </c>
      <c r="L4" s="339" t="s">
        <v>12</v>
      </c>
      <c r="M4" s="349" t="s">
        <v>13</v>
      </c>
      <c r="N4" s="339" t="s">
        <v>14</v>
      </c>
      <c r="O4" s="349" t="s">
        <v>15</v>
      </c>
      <c r="P4" s="339" t="s">
        <v>16</v>
      </c>
      <c r="Q4" s="339" t="s">
        <v>17</v>
      </c>
      <c r="R4" s="339" t="s">
        <v>18</v>
      </c>
      <c r="S4" s="339" t="s">
        <v>19</v>
      </c>
      <c r="T4" s="339" t="s">
        <v>20</v>
      </c>
      <c r="U4" s="357" t="s">
        <v>21</v>
      </c>
      <c r="V4" s="357" t="s">
        <v>22</v>
      </c>
      <c r="W4" s="339" t="s">
        <v>23</v>
      </c>
      <c r="X4" s="339" t="s">
        <v>24</v>
      </c>
      <c r="Y4" s="339" t="s">
        <v>25</v>
      </c>
      <c r="Z4" s="339" t="s">
        <v>26</v>
      </c>
      <c r="AA4" s="339" t="s">
        <v>27</v>
      </c>
      <c r="AB4" s="359" t="s">
        <v>28</v>
      </c>
      <c r="AC4" s="359" t="s">
        <v>29</v>
      </c>
      <c r="AD4" s="340" t="s">
        <v>30</v>
      </c>
      <c r="AE4" s="340" t="s">
        <v>31</v>
      </c>
      <c r="AF4" s="339" t="s">
        <v>32</v>
      </c>
      <c r="AG4" s="340" t="s">
        <v>33</v>
      </c>
      <c r="AH4" s="362" t="s">
        <v>34</v>
      </c>
      <c r="AI4" s="362" t="s">
        <v>35</v>
      </c>
      <c r="AJ4" s="340" t="s">
        <v>36</v>
      </c>
      <c r="AK4" s="340" t="s">
        <v>37</v>
      </c>
      <c r="AL4" s="340" t="s">
        <v>38</v>
      </c>
      <c r="AM4" s="340" t="s">
        <v>39</v>
      </c>
      <c r="AN4" s="363" t="s">
        <v>40</v>
      </c>
    </row>
    <row r="5" ht="96" spans="1:40">
      <c r="A5" s="346">
        <v>15</v>
      </c>
      <c r="B5" s="347" t="s">
        <v>53</v>
      </c>
      <c r="C5" s="347" t="s">
        <v>54</v>
      </c>
      <c r="D5" s="347" t="s">
        <v>55</v>
      </c>
      <c r="E5" s="347">
        <v>44283</v>
      </c>
      <c r="F5" s="347" t="s">
        <v>56</v>
      </c>
      <c r="G5" s="347" t="s">
        <v>51</v>
      </c>
      <c r="H5" s="347" t="s">
        <v>57</v>
      </c>
      <c r="I5" s="347" t="s">
        <v>58</v>
      </c>
      <c r="J5" s="353" t="s">
        <v>59</v>
      </c>
      <c r="K5" s="353" t="s">
        <v>60</v>
      </c>
      <c r="L5" s="353" t="s">
        <v>61</v>
      </c>
      <c r="M5" s="353" t="s">
        <v>62</v>
      </c>
      <c r="N5" s="353" t="s">
        <v>63</v>
      </c>
      <c r="O5" s="353" t="s">
        <v>64</v>
      </c>
      <c r="P5" s="353" t="s">
        <v>65</v>
      </c>
      <c r="Q5" s="353" t="s">
        <v>66</v>
      </c>
      <c r="R5" s="353" t="s">
        <v>67</v>
      </c>
      <c r="S5" s="353">
        <v>17722891</v>
      </c>
      <c r="T5" s="353">
        <v>17722891</v>
      </c>
      <c r="U5" s="358">
        <v>44298</v>
      </c>
      <c r="V5" s="358">
        <v>44300</v>
      </c>
      <c r="W5" s="353" t="s">
        <v>68</v>
      </c>
      <c r="X5" s="353"/>
      <c r="Y5" s="353"/>
      <c r="Z5" s="353" t="s">
        <v>69</v>
      </c>
      <c r="AA5" s="353" t="s">
        <v>70</v>
      </c>
      <c r="AB5" s="347" t="s">
        <v>71</v>
      </c>
      <c r="AC5" s="347" t="s">
        <v>68</v>
      </c>
      <c r="AD5" s="347" t="s">
        <v>72</v>
      </c>
      <c r="AE5" s="347" t="s">
        <v>73</v>
      </c>
      <c r="AF5" s="353" t="s">
        <v>68</v>
      </c>
      <c r="AG5" s="347" t="s">
        <v>68</v>
      </c>
      <c r="AH5" s="353" t="s">
        <v>74</v>
      </c>
      <c r="AI5" s="353" t="s">
        <v>51</v>
      </c>
      <c r="AJ5" s="347" t="s">
        <v>51</v>
      </c>
      <c r="AK5" s="347" t="s">
        <v>51</v>
      </c>
      <c r="AL5" s="347" t="s">
        <v>51</v>
      </c>
      <c r="AM5" s="347" t="s">
        <v>51</v>
      </c>
      <c r="AN5" s="347" t="s">
        <v>51</v>
      </c>
    </row>
  </sheetData>
  <sheetProtection formatCells="0" insertHyperlinks="0" autoFilter="0"/>
  <mergeCells count="1">
    <mergeCell ref="A1:AN1"/>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outlinePr summaryBelow="0" summaryRight="0"/>
    <pageSetUpPr fitToPage="1"/>
  </sheetPr>
  <dimension ref="A1:XFB28"/>
  <sheetViews>
    <sheetView view="pageBreakPreview" zoomScale="70" zoomScaleNormal="90" workbookViewId="0">
      <pane xSplit="2" ySplit="2" topLeftCell="E18" activePane="bottomRight" state="frozen"/>
      <selection/>
      <selection pane="topRight"/>
      <selection pane="bottomLeft"/>
      <selection pane="bottomRight" activeCell="N39" sqref="N39"/>
    </sheetView>
  </sheetViews>
  <sheetFormatPr defaultColWidth="9" defaultRowHeight="13.5"/>
  <cols>
    <col min="1" max="2" width="7.01666666666667" style="251" customWidth="1"/>
    <col min="3" max="3" width="19.7583333333333" style="252" customWidth="1"/>
    <col min="4" max="4" width="48.75" style="253" customWidth="1"/>
    <col min="5" max="5" width="31.7666666666667" style="251" customWidth="1"/>
    <col min="6" max="6" width="14.2666666666667" style="252" customWidth="1"/>
    <col min="7" max="7" width="18.3833333333333" style="252" customWidth="1"/>
    <col min="8" max="9" width="15.7666666666667" style="251" customWidth="1"/>
    <col min="10" max="10" width="13.8833333333333" style="251" customWidth="1"/>
    <col min="11" max="11" width="12.7666666666667" style="251" customWidth="1"/>
    <col min="12" max="12" width="13" style="251" customWidth="1"/>
    <col min="13" max="13" width="13.7333333333333" style="251" customWidth="1"/>
    <col min="14" max="14" width="13.4416666666667" style="251" customWidth="1"/>
    <col min="15" max="15" width="17.3166666666667" style="251" customWidth="1"/>
    <col min="16" max="18" width="19.6333333333333" style="251" customWidth="1"/>
    <col min="19" max="19" width="12.6333333333333" style="251" customWidth="1"/>
    <col min="20" max="20" width="16.7666666666667" style="252" customWidth="1"/>
    <col min="21" max="21" width="17.8833333333333" style="252" customWidth="1"/>
    <col min="22" max="22" width="14.0333333333333" style="252" customWidth="1"/>
    <col min="23" max="23" width="11.45" style="252" customWidth="1"/>
    <col min="24" max="24" width="11.3416666666667" style="252" customWidth="1"/>
    <col min="25" max="25" width="11.4416666666667" style="252" customWidth="1"/>
    <col min="26" max="26" width="14.2" style="251" hidden="1" customWidth="1"/>
    <col min="27" max="27" width="11.7" style="251" hidden="1" customWidth="1"/>
    <col min="28" max="28" width="11.6333333333333" style="251" hidden="1" customWidth="1"/>
    <col min="29" max="29" width="17.8083333333333" style="251" hidden="1" customWidth="1"/>
    <col min="30" max="32" width="11.5" style="251" hidden="1" customWidth="1"/>
    <col min="33" max="33" width="14.8333333333333" style="251" hidden="1" customWidth="1"/>
    <col min="34" max="34" width="11.5" style="251" hidden="1" customWidth="1"/>
    <col min="35" max="35" width="13.6333333333333" style="251" hidden="1" customWidth="1"/>
    <col min="36" max="36" width="8.88333333333333" style="251" hidden="1" customWidth="1"/>
    <col min="37" max="37" width="15.5666666666667" style="251" customWidth="1"/>
    <col min="38" max="38" width="11.7" style="251" customWidth="1"/>
    <col min="39" max="39" width="12.05" style="251" customWidth="1"/>
    <col min="40" max="40" width="11.2333333333333" style="252" customWidth="1"/>
    <col min="41" max="41" width="18.9333333333333" style="251" customWidth="1"/>
    <col min="42" max="42" width="10.725" style="251" customWidth="1"/>
    <col min="43" max="43" width="11.5" style="251" customWidth="1"/>
    <col min="44" max="44" width="9" style="252" customWidth="1"/>
    <col min="45" max="45" width="10.1333333333333" style="252" customWidth="1"/>
    <col min="46" max="46" width="14.7" style="254" customWidth="1"/>
    <col min="47" max="47" width="9" style="251" customWidth="1"/>
    <col min="48" max="48" width="23.3833333333333" style="251" customWidth="1"/>
    <col min="49" max="49" width="23.025" style="251" customWidth="1"/>
    <col min="50" max="50" width="16" style="252" customWidth="1"/>
    <col min="51" max="53" width="9" style="252" customWidth="1"/>
    <col min="54" max="54" width="13.1333333333333" style="251" customWidth="1"/>
    <col min="55" max="55" width="12.8583333333333" style="251" customWidth="1"/>
    <col min="56" max="56" width="12.6833333333333" style="255" customWidth="1"/>
    <col min="57" max="57" width="9" style="251"/>
    <col min="58" max="58" width="9.25833333333333" style="251"/>
    <col min="59" max="59" width="9" style="251"/>
  </cols>
  <sheetData>
    <row r="1" s="248" customFormat="1" ht="41" customHeight="1" spans="1:59">
      <c r="A1" s="256"/>
      <c r="B1" s="256" t="s">
        <v>75</v>
      </c>
      <c r="C1" s="256"/>
      <c r="D1" s="257"/>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c r="AW1" s="256"/>
      <c r="AX1" s="256"/>
      <c r="AY1" s="256"/>
      <c r="AZ1" s="256"/>
      <c r="BA1" s="256"/>
      <c r="BB1" s="256"/>
      <c r="BC1" s="256"/>
      <c r="BD1" s="256"/>
      <c r="BE1" s="256"/>
      <c r="BF1" s="256"/>
      <c r="BG1" s="330"/>
    </row>
    <row r="2" s="249" customFormat="1" ht="89" customHeight="1" spans="1:58">
      <c r="A2" s="188" t="s">
        <v>76</v>
      </c>
      <c r="B2" s="258" t="s">
        <v>77</v>
      </c>
      <c r="C2" s="258" t="s">
        <v>78</v>
      </c>
      <c r="D2" s="258" t="s">
        <v>79</v>
      </c>
      <c r="E2" s="258" t="s">
        <v>80</v>
      </c>
      <c r="F2" s="259" t="s">
        <v>81</v>
      </c>
      <c r="G2" s="259" t="s">
        <v>82</v>
      </c>
      <c r="H2" s="260" t="s">
        <v>83</v>
      </c>
      <c r="I2" s="260" t="s">
        <v>84</v>
      </c>
      <c r="J2" s="260" t="s">
        <v>85</v>
      </c>
      <c r="K2" s="260" t="s">
        <v>86</v>
      </c>
      <c r="L2" s="260" t="s">
        <v>87</v>
      </c>
      <c r="M2" s="280" t="s">
        <v>88</v>
      </c>
      <c r="N2" s="280" t="s">
        <v>89</v>
      </c>
      <c r="O2" s="280" t="s">
        <v>90</v>
      </c>
      <c r="P2" s="281" t="s">
        <v>91</v>
      </c>
      <c r="Q2" s="259" t="s">
        <v>92</v>
      </c>
      <c r="R2" s="259" t="s">
        <v>93</v>
      </c>
      <c r="S2" s="259" t="s">
        <v>94</v>
      </c>
      <c r="T2" s="259" t="s">
        <v>95</v>
      </c>
      <c r="U2" s="259" t="s">
        <v>96</v>
      </c>
      <c r="V2" s="259" t="s">
        <v>97</v>
      </c>
      <c r="W2" s="259" t="s">
        <v>98</v>
      </c>
      <c r="X2" s="259" t="s">
        <v>99</v>
      </c>
      <c r="Y2" s="259" t="s">
        <v>100</v>
      </c>
      <c r="Z2" s="259" t="s">
        <v>101</v>
      </c>
      <c r="AA2" s="259" t="s">
        <v>102</v>
      </c>
      <c r="AB2" s="259" t="s">
        <v>103</v>
      </c>
      <c r="AC2" s="259" t="s">
        <v>104</v>
      </c>
      <c r="AD2" s="259" t="s">
        <v>105</v>
      </c>
      <c r="AE2" s="259" t="s">
        <v>106</v>
      </c>
      <c r="AF2" s="259" t="s">
        <v>107</v>
      </c>
      <c r="AG2" s="259" t="s">
        <v>108</v>
      </c>
      <c r="AH2" s="259" t="s">
        <v>109</v>
      </c>
      <c r="AI2" s="259" t="s">
        <v>110</v>
      </c>
      <c r="AJ2" s="259" t="s">
        <v>111</v>
      </c>
      <c r="AK2" s="259" t="s">
        <v>112</v>
      </c>
      <c r="AL2" s="259" t="s">
        <v>113</v>
      </c>
      <c r="AM2" s="259" t="s">
        <v>114</v>
      </c>
      <c r="AN2" s="259" t="s">
        <v>115</v>
      </c>
      <c r="AO2" s="259" t="s">
        <v>116</v>
      </c>
      <c r="AP2" s="259" t="s">
        <v>117</v>
      </c>
      <c r="AQ2" s="259" t="s">
        <v>118</v>
      </c>
      <c r="AR2" s="259" t="s">
        <v>119</v>
      </c>
      <c r="AS2" s="259" t="s">
        <v>120</v>
      </c>
      <c r="AT2" s="259" t="s">
        <v>121</v>
      </c>
      <c r="AU2" s="259" t="s">
        <v>122</v>
      </c>
      <c r="AV2" s="259" t="s">
        <v>123</v>
      </c>
      <c r="AW2" s="259" t="s">
        <v>124</v>
      </c>
      <c r="AX2" s="259" t="s">
        <v>125</v>
      </c>
      <c r="AY2" s="259" t="s">
        <v>37</v>
      </c>
      <c r="AZ2" s="259" t="s">
        <v>38</v>
      </c>
      <c r="BA2" s="325" t="s">
        <v>39</v>
      </c>
      <c r="BB2" s="259" t="s">
        <v>40</v>
      </c>
      <c r="BC2" s="259" t="s">
        <v>126</v>
      </c>
      <c r="BD2" s="259" t="s">
        <v>95</v>
      </c>
      <c r="BE2" s="325" t="s">
        <v>127</v>
      </c>
      <c r="BF2" s="331" t="s">
        <v>128</v>
      </c>
    </row>
    <row r="3" s="250" customFormat="1" ht="42.75" spans="1:59">
      <c r="A3" s="261" t="s">
        <v>129</v>
      </c>
      <c r="B3" s="165">
        <v>1</v>
      </c>
      <c r="C3" s="262" t="s">
        <v>130</v>
      </c>
      <c r="D3" s="263" t="s">
        <v>131</v>
      </c>
      <c r="E3" s="264" t="s">
        <v>63</v>
      </c>
      <c r="F3" s="265" t="s">
        <v>51</v>
      </c>
      <c r="G3" s="265" t="s">
        <v>51</v>
      </c>
      <c r="H3" s="266">
        <v>44449</v>
      </c>
      <c r="I3" s="282">
        <v>44469</v>
      </c>
      <c r="J3" s="283">
        <v>44449</v>
      </c>
      <c r="K3" s="262" t="s">
        <v>132</v>
      </c>
      <c r="L3" s="265" t="s">
        <v>56</v>
      </c>
      <c r="M3" s="283" t="s">
        <v>133</v>
      </c>
      <c r="N3" s="283" t="s">
        <v>134</v>
      </c>
      <c r="O3" s="284">
        <v>91000</v>
      </c>
      <c r="P3" s="284">
        <v>91000</v>
      </c>
      <c r="Q3" s="284">
        <f t="shared" ref="Q3:Q9" si="0">P3</f>
        <v>91000</v>
      </c>
      <c r="R3" s="284">
        <v>50000</v>
      </c>
      <c r="S3" s="296">
        <f t="shared" ref="S3:S11" si="1">(P3-R3)/P3*100%</f>
        <v>0.450549450549451</v>
      </c>
      <c r="T3" s="264" t="s">
        <v>135</v>
      </c>
      <c r="U3" s="297" t="s">
        <v>136</v>
      </c>
      <c r="V3" s="298" t="s">
        <v>57</v>
      </c>
      <c r="W3" s="299" t="s">
        <v>51</v>
      </c>
      <c r="X3" s="299" t="s">
        <v>51</v>
      </c>
      <c r="Y3" s="299" t="s">
        <v>51</v>
      </c>
      <c r="Z3" s="299" t="s">
        <v>51</v>
      </c>
      <c r="AA3" s="299" t="s">
        <v>51</v>
      </c>
      <c r="AB3" s="299" t="s">
        <v>51</v>
      </c>
      <c r="AC3" s="299" t="s">
        <v>51</v>
      </c>
      <c r="AD3" s="299" t="s">
        <v>51</v>
      </c>
      <c r="AE3" s="299" t="s">
        <v>51</v>
      </c>
      <c r="AF3" s="299" t="s">
        <v>51</v>
      </c>
      <c r="AG3" s="299" t="s">
        <v>51</v>
      </c>
      <c r="AH3" s="299" t="s">
        <v>51</v>
      </c>
      <c r="AI3" s="299" t="s">
        <v>51</v>
      </c>
      <c r="AJ3" s="308" t="s">
        <v>51</v>
      </c>
      <c r="AK3" s="309" t="s">
        <v>137</v>
      </c>
      <c r="AL3" s="264" t="s">
        <v>51</v>
      </c>
      <c r="AM3" s="310">
        <v>44457</v>
      </c>
      <c r="AN3" s="298" t="s">
        <v>51</v>
      </c>
      <c r="AO3" s="277" t="s">
        <v>138</v>
      </c>
      <c r="AP3" s="316" t="s">
        <v>139</v>
      </c>
      <c r="AQ3" s="311">
        <v>44455</v>
      </c>
      <c r="AR3" s="297" t="s">
        <v>51</v>
      </c>
      <c r="AS3" s="297" t="s">
        <v>51</v>
      </c>
      <c r="AT3" s="297" t="s">
        <v>51</v>
      </c>
      <c r="AU3" s="297" t="s">
        <v>140</v>
      </c>
      <c r="AV3" s="297" t="s">
        <v>51</v>
      </c>
      <c r="AW3" s="297" t="s">
        <v>51</v>
      </c>
      <c r="AX3" s="282">
        <v>44589</v>
      </c>
      <c r="AY3" s="297" t="s">
        <v>51</v>
      </c>
      <c r="AZ3" s="297" t="s">
        <v>51</v>
      </c>
      <c r="BA3" s="297" t="s">
        <v>51</v>
      </c>
      <c r="BB3" s="265"/>
      <c r="BC3" s="265">
        <v>1</v>
      </c>
      <c r="BD3" s="277" t="s">
        <v>141</v>
      </c>
      <c r="BE3" s="264" t="s">
        <v>142</v>
      </c>
      <c r="BF3" s="332">
        <f>AM3-I3</f>
        <v>-12</v>
      </c>
      <c r="BG3" s="333"/>
    </row>
    <row r="4" s="250" customFormat="1" ht="42.75" spans="1:59">
      <c r="A4" s="261" t="s">
        <v>129</v>
      </c>
      <c r="B4" s="165">
        <v>2</v>
      </c>
      <c r="C4" s="262" t="s">
        <v>143</v>
      </c>
      <c r="D4" s="267" t="s">
        <v>144</v>
      </c>
      <c r="E4" s="264" t="s">
        <v>63</v>
      </c>
      <c r="F4" s="265" t="s">
        <v>51</v>
      </c>
      <c r="G4" s="265" t="s">
        <v>51</v>
      </c>
      <c r="H4" s="266">
        <v>44449</v>
      </c>
      <c r="I4" s="282">
        <v>44469</v>
      </c>
      <c r="J4" s="283">
        <v>44449</v>
      </c>
      <c r="K4" s="262" t="s">
        <v>132</v>
      </c>
      <c r="L4" s="265" t="s">
        <v>56</v>
      </c>
      <c r="M4" s="283" t="s">
        <v>145</v>
      </c>
      <c r="N4" s="283" t="s">
        <v>146</v>
      </c>
      <c r="O4" s="284">
        <v>70000</v>
      </c>
      <c r="P4" s="284">
        <v>70000</v>
      </c>
      <c r="Q4" s="284">
        <f t="shared" si="0"/>
        <v>70000</v>
      </c>
      <c r="R4" s="284">
        <v>61075</v>
      </c>
      <c r="S4" s="296">
        <f t="shared" si="1"/>
        <v>0.1275</v>
      </c>
      <c r="T4" s="264" t="s">
        <v>147</v>
      </c>
      <c r="U4" s="297" t="s">
        <v>136</v>
      </c>
      <c r="V4" s="298" t="s">
        <v>57</v>
      </c>
      <c r="W4" s="299" t="s">
        <v>51</v>
      </c>
      <c r="X4" s="299" t="s">
        <v>51</v>
      </c>
      <c r="Y4" s="299" t="s">
        <v>51</v>
      </c>
      <c r="Z4" s="299" t="s">
        <v>51</v>
      </c>
      <c r="AA4" s="299" t="s">
        <v>51</v>
      </c>
      <c r="AB4" s="299" t="s">
        <v>51</v>
      </c>
      <c r="AC4" s="299" t="s">
        <v>51</v>
      </c>
      <c r="AD4" s="299" t="s">
        <v>51</v>
      </c>
      <c r="AE4" s="299" t="s">
        <v>51</v>
      </c>
      <c r="AF4" s="299" t="s">
        <v>51</v>
      </c>
      <c r="AG4" s="299" t="s">
        <v>51</v>
      </c>
      <c r="AH4" s="299" t="s">
        <v>51</v>
      </c>
      <c r="AI4" s="299" t="s">
        <v>51</v>
      </c>
      <c r="AJ4" s="308" t="s">
        <v>51</v>
      </c>
      <c r="AK4" s="309" t="s">
        <v>137</v>
      </c>
      <c r="AL4" s="264" t="s">
        <v>51</v>
      </c>
      <c r="AM4" s="310">
        <v>44457</v>
      </c>
      <c r="AN4" s="298" t="s">
        <v>51</v>
      </c>
      <c r="AO4" s="277" t="s">
        <v>148</v>
      </c>
      <c r="AP4" s="316" t="s">
        <v>149</v>
      </c>
      <c r="AQ4" s="311">
        <v>44455</v>
      </c>
      <c r="AR4" s="297" t="s">
        <v>51</v>
      </c>
      <c r="AS4" s="297" t="s">
        <v>51</v>
      </c>
      <c r="AT4" s="297" t="s">
        <v>51</v>
      </c>
      <c r="AU4" s="297" t="s">
        <v>140</v>
      </c>
      <c r="AV4" s="297" t="s">
        <v>51</v>
      </c>
      <c r="AW4" s="297" t="s">
        <v>51</v>
      </c>
      <c r="AX4" s="282">
        <v>44589</v>
      </c>
      <c r="AY4" s="297" t="s">
        <v>51</v>
      </c>
      <c r="AZ4" s="297" t="s">
        <v>51</v>
      </c>
      <c r="BA4" s="297" t="s">
        <v>51</v>
      </c>
      <c r="BB4" s="265"/>
      <c r="BC4" s="265">
        <v>3</v>
      </c>
      <c r="BD4" s="277" t="s">
        <v>150</v>
      </c>
      <c r="BE4" s="264" t="s">
        <v>142</v>
      </c>
      <c r="BF4" s="332">
        <f t="shared" ref="BF4:BF11" si="2">AM4-I4</f>
        <v>-12</v>
      </c>
      <c r="BG4" s="333"/>
    </row>
    <row r="5" s="250" customFormat="1" ht="42.75" spans="1:59">
      <c r="A5" s="261" t="s">
        <v>129</v>
      </c>
      <c r="B5" s="165">
        <v>3</v>
      </c>
      <c r="C5" s="262" t="s">
        <v>151</v>
      </c>
      <c r="D5" s="267" t="s">
        <v>152</v>
      </c>
      <c r="E5" s="264" t="s">
        <v>63</v>
      </c>
      <c r="F5" s="265" t="s">
        <v>51</v>
      </c>
      <c r="G5" s="265" t="s">
        <v>51</v>
      </c>
      <c r="H5" s="266">
        <v>44449</v>
      </c>
      <c r="I5" s="282">
        <v>44469</v>
      </c>
      <c r="J5" s="283">
        <v>44449</v>
      </c>
      <c r="K5" s="262" t="s">
        <v>132</v>
      </c>
      <c r="L5" s="265" t="s">
        <v>56</v>
      </c>
      <c r="M5" s="283" t="s">
        <v>145</v>
      </c>
      <c r="N5" s="283" t="s">
        <v>153</v>
      </c>
      <c r="O5" s="284">
        <v>99500</v>
      </c>
      <c r="P5" s="284">
        <v>99500</v>
      </c>
      <c r="Q5" s="284">
        <f t="shared" si="0"/>
        <v>99500</v>
      </c>
      <c r="R5" s="284">
        <v>97070.29</v>
      </c>
      <c r="S5" s="296">
        <f t="shared" si="1"/>
        <v>0.0244191959798996</v>
      </c>
      <c r="T5" s="264" t="s">
        <v>135</v>
      </c>
      <c r="U5" s="297" t="s">
        <v>136</v>
      </c>
      <c r="V5" s="298" t="s">
        <v>57</v>
      </c>
      <c r="W5" s="299" t="s">
        <v>51</v>
      </c>
      <c r="X5" s="299" t="s">
        <v>51</v>
      </c>
      <c r="Y5" s="299" t="s">
        <v>51</v>
      </c>
      <c r="Z5" s="299" t="s">
        <v>51</v>
      </c>
      <c r="AA5" s="299" t="s">
        <v>51</v>
      </c>
      <c r="AB5" s="299" t="s">
        <v>51</v>
      </c>
      <c r="AC5" s="299" t="s">
        <v>51</v>
      </c>
      <c r="AD5" s="299" t="s">
        <v>51</v>
      </c>
      <c r="AE5" s="299" t="s">
        <v>51</v>
      </c>
      <c r="AF5" s="299" t="s">
        <v>51</v>
      </c>
      <c r="AG5" s="299" t="s">
        <v>51</v>
      </c>
      <c r="AH5" s="299" t="s">
        <v>51</v>
      </c>
      <c r="AI5" s="299" t="s">
        <v>51</v>
      </c>
      <c r="AJ5" s="308" t="s">
        <v>51</v>
      </c>
      <c r="AK5" s="309" t="s">
        <v>137</v>
      </c>
      <c r="AL5" s="264" t="s">
        <v>51</v>
      </c>
      <c r="AM5" s="310">
        <v>44457</v>
      </c>
      <c r="AN5" s="298" t="s">
        <v>51</v>
      </c>
      <c r="AO5" s="277" t="s">
        <v>154</v>
      </c>
      <c r="AP5" s="316" t="s">
        <v>155</v>
      </c>
      <c r="AQ5" s="311">
        <v>44455</v>
      </c>
      <c r="AR5" s="297" t="s">
        <v>51</v>
      </c>
      <c r="AS5" s="297" t="s">
        <v>51</v>
      </c>
      <c r="AT5" s="297" t="s">
        <v>51</v>
      </c>
      <c r="AU5" s="297" t="s">
        <v>140</v>
      </c>
      <c r="AV5" s="297" t="s">
        <v>51</v>
      </c>
      <c r="AW5" s="297" t="s">
        <v>51</v>
      </c>
      <c r="AX5" s="282">
        <v>44589</v>
      </c>
      <c r="AY5" s="297" t="s">
        <v>51</v>
      </c>
      <c r="AZ5" s="297" t="s">
        <v>51</v>
      </c>
      <c r="BA5" s="297" t="s">
        <v>51</v>
      </c>
      <c r="BB5" s="265"/>
      <c r="BC5" s="265">
        <v>4</v>
      </c>
      <c r="BD5" s="277" t="s">
        <v>141</v>
      </c>
      <c r="BE5" s="264" t="s">
        <v>142</v>
      </c>
      <c r="BF5" s="332">
        <f t="shared" si="2"/>
        <v>-12</v>
      </c>
      <c r="BG5" s="333"/>
    </row>
    <row r="6" s="250" customFormat="1" ht="42.75" spans="1:59">
      <c r="A6" s="261" t="s">
        <v>129</v>
      </c>
      <c r="B6" s="165">
        <v>4</v>
      </c>
      <c r="C6" s="262" t="s">
        <v>156</v>
      </c>
      <c r="D6" s="267" t="s">
        <v>157</v>
      </c>
      <c r="E6" s="264" t="s">
        <v>63</v>
      </c>
      <c r="F6" s="265" t="s">
        <v>51</v>
      </c>
      <c r="G6" s="265" t="s">
        <v>51</v>
      </c>
      <c r="H6" s="266">
        <v>44449</v>
      </c>
      <c r="I6" s="282">
        <v>44469</v>
      </c>
      <c r="J6" s="283">
        <v>44449</v>
      </c>
      <c r="K6" s="262" t="s">
        <v>132</v>
      </c>
      <c r="L6" s="265" t="s">
        <v>56</v>
      </c>
      <c r="M6" s="283" t="s">
        <v>145</v>
      </c>
      <c r="N6" s="283" t="s">
        <v>153</v>
      </c>
      <c r="O6" s="284">
        <v>9500</v>
      </c>
      <c r="P6" s="284">
        <v>99500</v>
      </c>
      <c r="Q6" s="284">
        <f t="shared" si="0"/>
        <v>99500</v>
      </c>
      <c r="R6" s="284">
        <v>92800</v>
      </c>
      <c r="S6" s="296">
        <f t="shared" si="1"/>
        <v>0.0673366834170854</v>
      </c>
      <c r="T6" s="264" t="s">
        <v>147</v>
      </c>
      <c r="U6" s="297" t="s">
        <v>136</v>
      </c>
      <c r="V6" s="298" t="s">
        <v>57</v>
      </c>
      <c r="W6" s="299" t="s">
        <v>51</v>
      </c>
      <c r="X6" s="299" t="s">
        <v>51</v>
      </c>
      <c r="Y6" s="299" t="s">
        <v>51</v>
      </c>
      <c r="Z6" s="299" t="s">
        <v>51</v>
      </c>
      <c r="AA6" s="299" t="s">
        <v>51</v>
      </c>
      <c r="AB6" s="299" t="s">
        <v>51</v>
      </c>
      <c r="AC6" s="299" t="s">
        <v>51</v>
      </c>
      <c r="AD6" s="299" t="s">
        <v>51</v>
      </c>
      <c r="AE6" s="299" t="s">
        <v>51</v>
      </c>
      <c r="AF6" s="299" t="s">
        <v>51</v>
      </c>
      <c r="AG6" s="299" t="s">
        <v>51</v>
      </c>
      <c r="AH6" s="299" t="s">
        <v>51</v>
      </c>
      <c r="AI6" s="299" t="s">
        <v>51</v>
      </c>
      <c r="AJ6" s="308" t="s">
        <v>51</v>
      </c>
      <c r="AK6" s="309" t="s">
        <v>137</v>
      </c>
      <c r="AL6" s="264" t="s">
        <v>51</v>
      </c>
      <c r="AM6" s="310">
        <v>44457</v>
      </c>
      <c r="AN6" s="298" t="s">
        <v>51</v>
      </c>
      <c r="AO6" s="277" t="s">
        <v>158</v>
      </c>
      <c r="AP6" s="316" t="s">
        <v>159</v>
      </c>
      <c r="AQ6" s="311">
        <v>44455</v>
      </c>
      <c r="AR6" s="297" t="s">
        <v>51</v>
      </c>
      <c r="AS6" s="297" t="s">
        <v>51</v>
      </c>
      <c r="AT6" s="297" t="s">
        <v>51</v>
      </c>
      <c r="AU6" s="297" t="s">
        <v>140</v>
      </c>
      <c r="AV6" s="297" t="s">
        <v>51</v>
      </c>
      <c r="AW6" s="297" t="s">
        <v>51</v>
      </c>
      <c r="AX6" s="282">
        <v>44589</v>
      </c>
      <c r="AY6" s="297" t="s">
        <v>51</v>
      </c>
      <c r="AZ6" s="297" t="s">
        <v>51</v>
      </c>
      <c r="BA6" s="297" t="s">
        <v>51</v>
      </c>
      <c r="BB6" s="265"/>
      <c r="BC6" s="265">
        <v>2</v>
      </c>
      <c r="BD6" s="277" t="s">
        <v>150</v>
      </c>
      <c r="BE6" s="264" t="s">
        <v>142</v>
      </c>
      <c r="BF6" s="332">
        <f t="shared" si="2"/>
        <v>-12</v>
      </c>
      <c r="BG6" s="333"/>
    </row>
    <row r="7" s="250" customFormat="1" ht="42.75" spans="1:59">
      <c r="A7" s="261" t="s">
        <v>129</v>
      </c>
      <c r="B7" s="165">
        <v>5</v>
      </c>
      <c r="C7" s="262" t="s">
        <v>160</v>
      </c>
      <c r="D7" s="267" t="s">
        <v>161</v>
      </c>
      <c r="E7" s="264" t="s">
        <v>63</v>
      </c>
      <c r="F7" s="265" t="s">
        <v>51</v>
      </c>
      <c r="G7" s="265" t="s">
        <v>51</v>
      </c>
      <c r="H7" s="266">
        <v>44449</v>
      </c>
      <c r="I7" s="282">
        <v>44469</v>
      </c>
      <c r="J7" s="283">
        <v>44449</v>
      </c>
      <c r="K7" s="262" t="s">
        <v>132</v>
      </c>
      <c r="L7" s="265" t="s">
        <v>56</v>
      </c>
      <c r="M7" s="283" t="s">
        <v>145</v>
      </c>
      <c r="N7" s="283" t="s">
        <v>153</v>
      </c>
      <c r="O7" s="284">
        <v>99900</v>
      </c>
      <c r="P7" s="284">
        <v>99900</v>
      </c>
      <c r="Q7" s="284">
        <f t="shared" si="0"/>
        <v>99900</v>
      </c>
      <c r="R7" s="284">
        <v>67894.01</v>
      </c>
      <c r="S7" s="296">
        <f t="shared" si="1"/>
        <v>0.32038028028028</v>
      </c>
      <c r="T7" s="264" t="s">
        <v>162</v>
      </c>
      <c r="U7" s="297" t="s">
        <v>136</v>
      </c>
      <c r="V7" s="298" t="s">
        <v>57</v>
      </c>
      <c r="W7" s="299" t="s">
        <v>51</v>
      </c>
      <c r="X7" s="299" t="s">
        <v>51</v>
      </c>
      <c r="Y7" s="299" t="s">
        <v>51</v>
      </c>
      <c r="Z7" s="299" t="s">
        <v>51</v>
      </c>
      <c r="AA7" s="299" t="s">
        <v>51</v>
      </c>
      <c r="AB7" s="299" t="s">
        <v>51</v>
      </c>
      <c r="AC7" s="299" t="s">
        <v>51</v>
      </c>
      <c r="AD7" s="299" t="s">
        <v>51</v>
      </c>
      <c r="AE7" s="299" t="s">
        <v>51</v>
      </c>
      <c r="AF7" s="299" t="s">
        <v>51</v>
      </c>
      <c r="AG7" s="299" t="s">
        <v>51</v>
      </c>
      <c r="AH7" s="299" t="s">
        <v>51</v>
      </c>
      <c r="AI7" s="299" t="s">
        <v>51</v>
      </c>
      <c r="AJ7" s="308" t="s">
        <v>51</v>
      </c>
      <c r="AK7" s="309" t="s">
        <v>137</v>
      </c>
      <c r="AL7" s="264" t="s">
        <v>51</v>
      </c>
      <c r="AM7" s="310">
        <v>44457</v>
      </c>
      <c r="AN7" s="298" t="s">
        <v>51</v>
      </c>
      <c r="AO7" s="277" t="s">
        <v>158</v>
      </c>
      <c r="AP7" s="316" t="s">
        <v>159</v>
      </c>
      <c r="AQ7" s="311">
        <v>44455</v>
      </c>
      <c r="AR7" s="297" t="s">
        <v>51</v>
      </c>
      <c r="AS7" s="297" t="s">
        <v>51</v>
      </c>
      <c r="AT7" s="297" t="s">
        <v>51</v>
      </c>
      <c r="AU7" s="297" t="s">
        <v>140</v>
      </c>
      <c r="AV7" s="297" t="s">
        <v>51</v>
      </c>
      <c r="AW7" s="297" t="s">
        <v>51</v>
      </c>
      <c r="AX7" s="282">
        <v>44589</v>
      </c>
      <c r="AY7" s="297" t="s">
        <v>51</v>
      </c>
      <c r="AZ7" s="297" t="s">
        <v>51</v>
      </c>
      <c r="BA7" s="297" t="s">
        <v>51</v>
      </c>
      <c r="BB7" s="265"/>
      <c r="BC7" s="265">
        <v>5</v>
      </c>
      <c r="BD7" s="277" t="s">
        <v>163</v>
      </c>
      <c r="BE7" s="264" t="s">
        <v>142</v>
      </c>
      <c r="BF7" s="332">
        <f t="shared" si="2"/>
        <v>-12</v>
      </c>
      <c r="BG7" s="333"/>
    </row>
    <row r="8" s="250" customFormat="1" ht="42.75" spans="1:59">
      <c r="A8" s="261" t="s">
        <v>129</v>
      </c>
      <c r="B8" s="165">
        <v>6</v>
      </c>
      <c r="C8" s="262" t="s">
        <v>164</v>
      </c>
      <c r="D8" s="267" t="s">
        <v>165</v>
      </c>
      <c r="E8" s="264" t="s">
        <v>63</v>
      </c>
      <c r="F8" s="265" t="s">
        <v>51</v>
      </c>
      <c r="G8" s="265" t="s">
        <v>51</v>
      </c>
      <c r="H8" s="266">
        <v>44464</v>
      </c>
      <c r="I8" s="282">
        <v>44484</v>
      </c>
      <c r="J8" s="283">
        <v>44464</v>
      </c>
      <c r="K8" s="262" t="s">
        <v>132</v>
      </c>
      <c r="L8" s="265" t="s">
        <v>56</v>
      </c>
      <c r="M8" s="283" t="s">
        <v>145</v>
      </c>
      <c r="N8" s="283" t="s">
        <v>146</v>
      </c>
      <c r="O8" s="284">
        <v>90000</v>
      </c>
      <c r="P8" s="284">
        <v>90000</v>
      </c>
      <c r="Q8" s="284">
        <f t="shared" si="0"/>
        <v>90000</v>
      </c>
      <c r="R8" s="284">
        <v>81250</v>
      </c>
      <c r="S8" s="296">
        <f t="shared" si="1"/>
        <v>0.0972222222222222</v>
      </c>
      <c r="T8" s="264" t="s">
        <v>147</v>
      </c>
      <c r="U8" s="297" t="s">
        <v>136</v>
      </c>
      <c r="V8" s="298" t="s">
        <v>57</v>
      </c>
      <c r="W8" s="299" t="s">
        <v>51</v>
      </c>
      <c r="X8" s="299" t="s">
        <v>51</v>
      </c>
      <c r="Y8" s="299" t="s">
        <v>51</v>
      </c>
      <c r="Z8" s="299" t="s">
        <v>51</v>
      </c>
      <c r="AA8" s="299" t="s">
        <v>51</v>
      </c>
      <c r="AB8" s="299" t="s">
        <v>51</v>
      </c>
      <c r="AC8" s="299" t="s">
        <v>51</v>
      </c>
      <c r="AD8" s="299" t="s">
        <v>51</v>
      </c>
      <c r="AE8" s="299" t="s">
        <v>51</v>
      </c>
      <c r="AF8" s="299" t="s">
        <v>51</v>
      </c>
      <c r="AG8" s="299" t="s">
        <v>51</v>
      </c>
      <c r="AH8" s="299" t="s">
        <v>51</v>
      </c>
      <c r="AI8" s="299" t="s">
        <v>51</v>
      </c>
      <c r="AJ8" s="308" t="s">
        <v>51</v>
      </c>
      <c r="AK8" s="308" t="s">
        <v>166</v>
      </c>
      <c r="AL8" s="264" t="s">
        <v>51</v>
      </c>
      <c r="AM8" s="311">
        <v>44470</v>
      </c>
      <c r="AN8" s="298" t="s">
        <v>51</v>
      </c>
      <c r="AO8" s="277" t="s">
        <v>167</v>
      </c>
      <c r="AP8" s="316" t="s">
        <v>168</v>
      </c>
      <c r="AQ8" s="311">
        <v>44478</v>
      </c>
      <c r="AR8" s="297" t="s">
        <v>51</v>
      </c>
      <c r="AS8" s="297" t="s">
        <v>51</v>
      </c>
      <c r="AT8" s="297" t="s">
        <v>51</v>
      </c>
      <c r="AU8" s="297" t="s">
        <v>140</v>
      </c>
      <c r="AV8" s="297" t="s">
        <v>51</v>
      </c>
      <c r="AW8" s="297" t="s">
        <v>51</v>
      </c>
      <c r="AX8" s="282">
        <v>44589</v>
      </c>
      <c r="AY8" s="297" t="s">
        <v>51</v>
      </c>
      <c r="AZ8" s="297" t="s">
        <v>51</v>
      </c>
      <c r="BA8" s="297" t="s">
        <v>51</v>
      </c>
      <c r="BB8" s="265"/>
      <c r="BC8" s="265">
        <v>7</v>
      </c>
      <c r="BD8" s="277" t="s">
        <v>150</v>
      </c>
      <c r="BE8" s="264" t="s">
        <v>142</v>
      </c>
      <c r="BF8" s="332">
        <f t="shared" si="2"/>
        <v>-14</v>
      </c>
      <c r="BG8" s="333"/>
    </row>
    <row r="9" s="250" customFormat="1" ht="42.75" spans="1:59">
      <c r="A9" s="261" t="s">
        <v>129</v>
      </c>
      <c r="B9" s="165">
        <v>7</v>
      </c>
      <c r="C9" s="262" t="s">
        <v>169</v>
      </c>
      <c r="D9" s="267" t="s">
        <v>170</v>
      </c>
      <c r="E9" s="264" t="s">
        <v>63</v>
      </c>
      <c r="F9" s="265" t="s">
        <v>51</v>
      </c>
      <c r="G9" s="265" t="s">
        <v>51</v>
      </c>
      <c r="H9" s="266">
        <v>44449</v>
      </c>
      <c r="I9" s="282">
        <v>44469</v>
      </c>
      <c r="J9" s="283">
        <v>44449</v>
      </c>
      <c r="K9" s="262" t="s">
        <v>132</v>
      </c>
      <c r="L9" s="265" t="s">
        <v>56</v>
      </c>
      <c r="M9" s="283" t="s">
        <v>145</v>
      </c>
      <c r="N9" s="283" t="s">
        <v>146</v>
      </c>
      <c r="O9" s="284">
        <v>800000</v>
      </c>
      <c r="P9" s="285">
        <v>759533.09</v>
      </c>
      <c r="Q9" s="285">
        <v>759533.09</v>
      </c>
      <c r="R9" s="284">
        <v>759533.09</v>
      </c>
      <c r="S9" s="296">
        <f t="shared" si="1"/>
        <v>0</v>
      </c>
      <c r="T9" s="264" t="s">
        <v>135</v>
      </c>
      <c r="U9" s="297" t="s">
        <v>136</v>
      </c>
      <c r="V9" s="298" t="s">
        <v>171</v>
      </c>
      <c r="W9" s="299" t="s">
        <v>51</v>
      </c>
      <c r="X9" s="299" t="s">
        <v>51</v>
      </c>
      <c r="Y9" s="299" t="s">
        <v>51</v>
      </c>
      <c r="Z9" s="299">
        <v>44457</v>
      </c>
      <c r="AA9" s="299">
        <v>44460</v>
      </c>
      <c r="AB9" s="299" t="s">
        <v>51</v>
      </c>
      <c r="AC9" s="299" t="s">
        <v>51</v>
      </c>
      <c r="AD9" s="299" t="s">
        <v>51</v>
      </c>
      <c r="AE9" s="299" t="s">
        <v>51</v>
      </c>
      <c r="AF9" s="299" t="s">
        <v>51</v>
      </c>
      <c r="AG9" s="299" t="s">
        <v>51</v>
      </c>
      <c r="AH9" s="299" t="s">
        <v>51</v>
      </c>
      <c r="AI9" s="299" t="s">
        <v>51</v>
      </c>
      <c r="AJ9" s="308" t="s">
        <v>51</v>
      </c>
      <c r="AK9" s="308" t="s">
        <v>172</v>
      </c>
      <c r="AL9" s="264" t="s">
        <v>51</v>
      </c>
      <c r="AM9" s="311">
        <v>44469</v>
      </c>
      <c r="AN9" s="298" t="s">
        <v>51</v>
      </c>
      <c r="AO9" s="277" t="s">
        <v>173</v>
      </c>
      <c r="AP9" s="316" t="s">
        <v>174</v>
      </c>
      <c r="AQ9" s="311">
        <v>44490</v>
      </c>
      <c r="AR9" s="297" t="s">
        <v>51</v>
      </c>
      <c r="AS9" s="297" t="s">
        <v>51</v>
      </c>
      <c r="AT9" s="297" t="s">
        <v>51</v>
      </c>
      <c r="AU9" s="297" t="s">
        <v>140</v>
      </c>
      <c r="AV9" s="297" t="s">
        <v>51</v>
      </c>
      <c r="AW9" s="297" t="s">
        <v>51</v>
      </c>
      <c r="AX9" s="282">
        <v>44589</v>
      </c>
      <c r="AY9" s="297" t="s">
        <v>51</v>
      </c>
      <c r="AZ9" s="297" t="s">
        <v>51</v>
      </c>
      <c r="BA9" s="297" t="s">
        <v>51</v>
      </c>
      <c r="BB9" s="265"/>
      <c r="BC9" s="265">
        <v>6</v>
      </c>
      <c r="BD9" s="277" t="s">
        <v>175</v>
      </c>
      <c r="BE9" s="264" t="s">
        <v>142</v>
      </c>
      <c r="BF9" s="332">
        <f t="shared" si="2"/>
        <v>0</v>
      </c>
      <c r="BG9" s="333"/>
    </row>
    <row r="10" s="250" customFormat="1" ht="42.75" spans="1:59">
      <c r="A10" s="261" t="s">
        <v>129</v>
      </c>
      <c r="B10" s="165">
        <v>8</v>
      </c>
      <c r="C10" s="262" t="s">
        <v>176</v>
      </c>
      <c r="D10" s="267" t="s">
        <v>177</v>
      </c>
      <c r="E10" s="264" t="s">
        <v>63</v>
      </c>
      <c r="F10" s="265" t="s">
        <v>51</v>
      </c>
      <c r="G10" s="265" t="s">
        <v>51</v>
      </c>
      <c r="H10" s="266">
        <v>44620</v>
      </c>
      <c r="I10" s="282">
        <v>44651</v>
      </c>
      <c r="J10" s="283">
        <v>44620</v>
      </c>
      <c r="K10" s="262" t="s">
        <v>178</v>
      </c>
      <c r="L10" s="265" t="s">
        <v>179</v>
      </c>
      <c r="M10" s="283" t="s">
        <v>145</v>
      </c>
      <c r="N10" s="283" t="s">
        <v>180</v>
      </c>
      <c r="O10" s="284">
        <v>500000</v>
      </c>
      <c r="P10" s="284">
        <v>472000</v>
      </c>
      <c r="Q10" s="284">
        <v>500000</v>
      </c>
      <c r="R10" s="284">
        <v>400000</v>
      </c>
      <c r="S10" s="296">
        <f t="shared" si="1"/>
        <v>0.152542372881356</v>
      </c>
      <c r="T10" s="264" t="s">
        <v>135</v>
      </c>
      <c r="U10" s="297" t="s">
        <v>136</v>
      </c>
      <c r="V10" s="298" t="s">
        <v>181</v>
      </c>
      <c r="W10" s="299" t="s">
        <v>182</v>
      </c>
      <c r="X10" s="299" t="s">
        <v>183</v>
      </c>
      <c r="Y10" s="299" t="s">
        <v>184</v>
      </c>
      <c r="Z10" s="282">
        <v>44621</v>
      </c>
      <c r="AA10" s="282">
        <v>44627</v>
      </c>
      <c r="AB10" s="282">
        <v>44621</v>
      </c>
      <c r="AC10" s="282">
        <v>44627</v>
      </c>
      <c r="AD10" s="282">
        <v>44627</v>
      </c>
      <c r="AE10" s="282">
        <v>44627</v>
      </c>
      <c r="AF10" s="299" t="s">
        <v>51</v>
      </c>
      <c r="AG10" s="299" t="s">
        <v>51</v>
      </c>
      <c r="AH10" s="282">
        <v>44627</v>
      </c>
      <c r="AI10" s="299" t="s">
        <v>51</v>
      </c>
      <c r="AJ10" s="299" t="s">
        <v>51</v>
      </c>
      <c r="AK10" s="308" t="s">
        <v>185</v>
      </c>
      <c r="AL10" s="264" t="s">
        <v>51</v>
      </c>
      <c r="AM10" s="311">
        <v>44631</v>
      </c>
      <c r="AN10" s="298" t="s">
        <v>51</v>
      </c>
      <c r="AO10" s="277" t="s">
        <v>186</v>
      </c>
      <c r="AP10" s="316" t="s">
        <v>187</v>
      </c>
      <c r="AQ10" s="311">
        <v>44631</v>
      </c>
      <c r="AR10" s="297" t="s">
        <v>51</v>
      </c>
      <c r="AS10" s="297" t="s">
        <v>51</v>
      </c>
      <c r="AT10" s="297" t="s">
        <v>51</v>
      </c>
      <c r="AU10" s="297" t="s">
        <v>140</v>
      </c>
      <c r="AV10" s="297" t="s">
        <v>51</v>
      </c>
      <c r="AW10" s="297" t="s">
        <v>51</v>
      </c>
      <c r="AX10" s="326" t="s">
        <v>188</v>
      </c>
      <c r="AY10" s="297" t="s">
        <v>51</v>
      </c>
      <c r="AZ10" s="297" t="s">
        <v>51</v>
      </c>
      <c r="BA10" s="297" t="s">
        <v>51</v>
      </c>
      <c r="BB10" s="265"/>
      <c r="BC10" s="265">
        <v>8</v>
      </c>
      <c r="BD10" s="277" t="s">
        <v>141</v>
      </c>
      <c r="BE10" s="264" t="s">
        <v>142</v>
      </c>
      <c r="BF10" s="332">
        <f t="shared" si="2"/>
        <v>-20</v>
      </c>
      <c r="BG10" s="333"/>
    </row>
    <row r="11" s="250" customFormat="1" ht="51.55" customHeight="1" spans="1:59">
      <c r="A11" s="261" t="s">
        <v>129</v>
      </c>
      <c r="B11" s="165">
        <v>9</v>
      </c>
      <c r="C11" s="262" t="s">
        <v>189</v>
      </c>
      <c r="D11" s="267" t="s">
        <v>190</v>
      </c>
      <c r="E11" s="264" t="s">
        <v>63</v>
      </c>
      <c r="F11" s="265" t="s">
        <v>51</v>
      </c>
      <c r="G11" s="265" t="s">
        <v>51</v>
      </c>
      <c r="H11" s="266">
        <v>44620</v>
      </c>
      <c r="I11" s="282">
        <v>44651</v>
      </c>
      <c r="J11" s="283">
        <v>44620</v>
      </c>
      <c r="K11" s="262" t="s">
        <v>178</v>
      </c>
      <c r="L11" s="265" t="s">
        <v>179</v>
      </c>
      <c r="M11" s="283" t="s">
        <v>145</v>
      </c>
      <c r="N11" s="283" t="s">
        <v>180</v>
      </c>
      <c r="O11" s="284">
        <v>500000</v>
      </c>
      <c r="P11" s="284">
        <v>489375</v>
      </c>
      <c r="Q11" s="285">
        <v>489375</v>
      </c>
      <c r="R11" s="284">
        <v>410000</v>
      </c>
      <c r="S11" s="296">
        <f t="shared" si="1"/>
        <v>0.162196679438059</v>
      </c>
      <c r="T11" s="264" t="s">
        <v>135</v>
      </c>
      <c r="U11" s="297" t="s">
        <v>136</v>
      </c>
      <c r="V11" s="298" t="s">
        <v>181</v>
      </c>
      <c r="W11" s="299" t="s">
        <v>182</v>
      </c>
      <c r="X11" s="299" t="s">
        <v>183</v>
      </c>
      <c r="Y11" s="299" t="s">
        <v>184</v>
      </c>
      <c r="Z11" s="282">
        <v>44623</v>
      </c>
      <c r="AA11" s="282">
        <v>44629</v>
      </c>
      <c r="AB11" s="282">
        <v>44623</v>
      </c>
      <c r="AC11" s="282">
        <v>44629</v>
      </c>
      <c r="AD11" s="282">
        <v>44629</v>
      </c>
      <c r="AE11" s="282">
        <v>44629</v>
      </c>
      <c r="AF11" s="299" t="s">
        <v>51</v>
      </c>
      <c r="AG11" s="299" t="s">
        <v>51</v>
      </c>
      <c r="AH11" s="282">
        <v>44629</v>
      </c>
      <c r="AI11" s="299" t="s">
        <v>51</v>
      </c>
      <c r="AJ11" s="299" t="s">
        <v>51</v>
      </c>
      <c r="AK11" s="308" t="s">
        <v>185</v>
      </c>
      <c r="AL11" s="264" t="s">
        <v>51</v>
      </c>
      <c r="AM11" s="311">
        <v>44634</v>
      </c>
      <c r="AN11" s="298" t="s">
        <v>51</v>
      </c>
      <c r="AO11" s="277" t="s">
        <v>191</v>
      </c>
      <c r="AP11" s="316" t="s">
        <v>192</v>
      </c>
      <c r="AQ11" s="311">
        <v>44634</v>
      </c>
      <c r="AR11" s="297" t="s">
        <v>51</v>
      </c>
      <c r="AS11" s="297" t="s">
        <v>51</v>
      </c>
      <c r="AT11" s="297" t="s">
        <v>51</v>
      </c>
      <c r="AU11" s="297" t="s">
        <v>140</v>
      </c>
      <c r="AV11" s="297" t="s">
        <v>51</v>
      </c>
      <c r="AW11" s="297" t="s">
        <v>51</v>
      </c>
      <c r="AX11" s="326" t="s">
        <v>188</v>
      </c>
      <c r="AY11" s="297" t="s">
        <v>51</v>
      </c>
      <c r="AZ11" s="297" t="s">
        <v>51</v>
      </c>
      <c r="BA11" s="297" t="s">
        <v>51</v>
      </c>
      <c r="BB11" s="265"/>
      <c r="BC11" s="265">
        <v>9</v>
      </c>
      <c r="BD11" s="277" t="s">
        <v>141</v>
      </c>
      <c r="BE11" s="264" t="s">
        <v>142</v>
      </c>
      <c r="BF11" s="332">
        <f t="shared" si="2"/>
        <v>-17</v>
      </c>
      <c r="BG11" s="333"/>
    </row>
    <row r="12" s="250" customFormat="1" ht="49.05" customHeight="1" spans="1:59">
      <c r="A12" s="261" t="s">
        <v>129</v>
      </c>
      <c r="B12" s="165">
        <v>10</v>
      </c>
      <c r="C12" s="262" t="s">
        <v>193</v>
      </c>
      <c r="D12" s="267" t="s">
        <v>194</v>
      </c>
      <c r="E12" s="264" t="s">
        <v>63</v>
      </c>
      <c r="F12" s="265" t="s">
        <v>51</v>
      </c>
      <c r="G12" s="265" t="s">
        <v>51</v>
      </c>
      <c r="H12" s="268">
        <v>44620</v>
      </c>
      <c r="I12" s="286">
        <v>44681</v>
      </c>
      <c r="J12" s="287">
        <v>44650</v>
      </c>
      <c r="K12" s="262" t="s">
        <v>178</v>
      </c>
      <c r="L12" s="265" t="s">
        <v>179</v>
      </c>
      <c r="M12" s="287" t="s">
        <v>195</v>
      </c>
      <c r="N12" s="287" t="s">
        <v>196</v>
      </c>
      <c r="O12" s="284">
        <v>200000</v>
      </c>
      <c r="P12" s="284">
        <v>193666.67</v>
      </c>
      <c r="Q12" s="285">
        <v>193666.67</v>
      </c>
      <c r="R12" s="284">
        <v>179813</v>
      </c>
      <c r="S12" s="300">
        <v>0.0715335788032087</v>
      </c>
      <c r="T12" s="264" t="s">
        <v>135</v>
      </c>
      <c r="U12" s="297" t="s">
        <v>136</v>
      </c>
      <c r="V12" s="301" t="s">
        <v>181</v>
      </c>
      <c r="W12" s="299" t="s">
        <v>182</v>
      </c>
      <c r="X12" s="299" t="s">
        <v>183</v>
      </c>
      <c r="Y12" s="299" t="s">
        <v>184</v>
      </c>
      <c r="Z12" s="286">
        <v>44664</v>
      </c>
      <c r="AA12" s="286">
        <v>44670</v>
      </c>
      <c r="AB12" s="286">
        <v>44664</v>
      </c>
      <c r="AC12" s="286">
        <v>44670</v>
      </c>
      <c r="AD12" s="286">
        <v>44670</v>
      </c>
      <c r="AE12" s="286">
        <v>44670</v>
      </c>
      <c r="AF12" s="299" t="s">
        <v>51</v>
      </c>
      <c r="AG12" s="299" t="s">
        <v>51</v>
      </c>
      <c r="AH12" s="286">
        <v>44670</v>
      </c>
      <c r="AI12" s="299" t="s">
        <v>51</v>
      </c>
      <c r="AJ12" s="299" t="s">
        <v>51</v>
      </c>
      <c r="AK12" s="308" t="s">
        <v>197</v>
      </c>
      <c r="AL12" s="264" t="s">
        <v>51</v>
      </c>
      <c r="AM12" s="286">
        <v>44675</v>
      </c>
      <c r="AN12" s="301" t="s">
        <v>51</v>
      </c>
      <c r="AO12" s="317" t="s">
        <v>198</v>
      </c>
      <c r="AP12" s="316" t="s">
        <v>199</v>
      </c>
      <c r="AQ12" s="311">
        <v>44679</v>
      </c>
      <c r="AR12" s="297" t="s">
        <v>51</v>
      </c>
      <c r="AS12" s="297" t="s">
        <v>51</v>
      </c>
      <c r="AT12" s="297" t="s">
        <v>51</v>
      </c>
      <c r="AU12" s="297" t="s">
        <v>140</v>
      </c>
      <c r="AV12" s="297" t="s">
        <v>51</v>
      </c>
      <c r="AW12" s="297" t="s">
        <v>51</v>
      </c>
      <c r="AX12" s="327">
        <v>44711</v>
      </c>
      <c r="AY12" s="297" t="s">
        <v>51</v>
      </c>
      <c r="AZ12" s="297" t="s">
        <v>51</v>
      </c>
      <c r="BA12" s="297" t="s">
        <v>51</v>
      </c>
      <c r="BB12" s="265"/>
      <c r="BC12" s="265">
        <v>10</v>
      </c>
      <c r="BD12" s="317" t="s">
        <v>141</v>
      </c>
      <c r="BE12" s="264" t="s">
        <v>142</v>
      </c>
      <c r="BF12" s="334">
        <v>-6</v>
      </c>
      <c r="BG12" s="333"/>
    </row>
    <row r="13" s="250" customFormat="1" ht="57" customHeight="1" spans="1:62">
      <c r="A13" s="261" t="s">
        <v>129</v>
      </c>
      <c r="B13" s="165">
        <v>11</v>
      </c>
      <c r="C13" s="269" t="s">
        <v>200</v>
      </c>
      <c r="D13" s="263" t="s">
        <v>201</v>
      </c>
      <c r="E13" s="264" t="s">
        <v>63</v>
      </c>
      <c r="F13" s="265" t="s">
        <v>51</v>
      </c>
      <c r="G13" s="265" t="s">
        <v>51</v>
      </c>
      <c r="H13" s="270">
        <v>44789</v>
      </c>
      <c r="I13" s="287">
        <v>44824</v>
      </c>
      <c r="J13" s="283">
        <v>44791</v>
      </c>
      <c r="K13" s="269" t="s">
        <v>202</v>
      </c>
      <c r="L13" s="288" t="s">
        <v>203</v>
      </c>
      <c r="M13" s="283" t="s">
        <v>145</v>
      </c>
      <c r="N13" s="289" t="s">
        <v>204</v>
      </c>
      <c r="O13" s="284">
        <v>363000</v>
      </c>
      <c r="P13" s="284">
        <v>339188</v>
      </c>
      <c r="Q13" s="284">
        <v>339188</v>
      </c>
      <c r="R13" s="284">
        <v>309184</v>
      </c>
      <c r="S13" s="296">
        <f t="shared" ref="S13:S16" si="3">(P13-R13)/P13*100%</f>
        <v>0.0884583181008762</v>
      </c>
      <c r="T13" s="264" t="s">
        <v>135</v>
      </c>
      <c r="U13" s="297" t="s">
        <v>136</v>
      </c>
      <c r="V13" s="302" t="s">
        <v>181</v>
      </c>
      <c r="W13" s="299" t="s">
        <v>182</v>
      </c>
      <c r="X13" s="299" t="s">
        <v>183</v>
      </c>
      <c r="Y13" s="299" t="s">
        <v>184</v>
      </c>
      <c r="Z13" s="287">
        <v>44812</v>
      </c>
      <c r="AA13" s="287">
        <v>44818</v>
      </c>
      <c r="AB13" s="287">
        <v>44812</v>
      </c>
      <c r="AC13" s="287">
        <v>44818</v>
      </c>
      <c r="AD13" s="287">
        <v>44818</v>
      </c>
      <c r="AE13" s="287">
        <v>44818</v>
      </c>
      <c r="AF13" s="299" t="s">
        <v>51</v>
      </c>
      <c r="AG13" s="299" t="s">
        <v>51</v>
      </c>
      <c r="AH13" s="287">
        <v>44818</v>
      </c>
      <c r="AI13" s="299" t="s">
        <v>51</v>
      </c>
      <c r="AJ13" s="299" t="s">
        <v>51</v>
      </c>
      <c r="AK13" s="312" t="s">
        <v>205</v>
      </c>
      <c r="AL13" s="264" t="s">
        <v>51</v>
      </c>
      <c r="AM13" s="287">
        <v>44826</v>
      </c>
      <c r="AN13" s="302" t="s">
        <v>51</v>
      </c>
      <c r="AO13" s="318" t="s">
        <v>206</v>
      </c>
      <c r="AP13" s="316" t="s">
        <v>207</v>
      </c>
      <c r="AQ13" s="314">
        <v>44462</v>
      </c>
      <c r="AR13" s="297" t="s">
        <v>51</v>
      </c>
      <c r="AS13" s="297" t="s">
        <v>51</v>
      </c>
      <c r="AT13" s="297" t="s">
        <v>51</v>
      </c>
      <c r="AU13" s="319" t="s">
        <v>140</v>
      </c>
      <c r="AV13" s="297" t="s">
        <v>51</v>
      </c>
      <c r="AW13" s="297" t="s">
        <v>51</v>
      </c>
      <c r="AX13" s="327">
        <v>44910</v>
      </c>
      <c r="AY13" s="297" t="s">
        <v>51</v>
      </c>
      <c r="AZ13" s="297" t="s">
        <v>51</v>
      </c>
      <c r="BA13" s="297" t="s">
        <v>51</v>
      </c>
      <c r="BB13" s="265"/>
      <c r="BC13" s="265">
        <v>11</v>
      </c>
      <c r="BD13" s="318" t="s">
        <v>141</v>
      </c>
      <c r="BE13" s="264" t="s">
        <v>142</v>
      </c>
      <c r="BF13" s="332"/>
      <c r="BG13" s="333"/>
      <c r="BH13" s="333"/>
      <c r="BI13" s="333"/>
      <c r="BJ13" s="333"/>
    </row>
    <row r="14" s="250" customFormat="1" ht="56.85" customHeight="1" spans="1:62">
      <c r="A14" s="261" t="s">
        <v>129</v>
      </c>
      <c r="B14" s="165">
        <v>12</v>
      </c>
      <c r="C14" s="269" t="s">
        <v>208</v>
      </c>
      <c r="D14" s="263" t="s">
        <v>209</v>
      </c>
      <c r="E14" s="264" t="s">
        <v>63</v>
      </c>
      <c r="F14" s="265" t="s">
        <v>51</v>
      </c>
      <c r="G14" s="265" t="s">
        <v>51</v>
      </c>
      <c r="H14" s="270">
        <v>44787</v>
      </c>
      <c r="I14" s="287">
        <v>44854</v>
      </c>
      <c r="J14" s="287">
        <v>44811</v>
      </c>
      <c r="K14" s="269" t="s">
        <v>210</v>
      </c>
      <c r="L14" s="288" t="s">
        <v>203</v>
      </c>
      <c r="M14" s="283" t="s">
        <v>145</v>
      </c>
      <c r="N14" s="289" t="s">
        <v>204</v>
      </c>
      <c r="O14" s="284">
        <v>96260</v>
      </c>
      <c r="P14" s="284">
        <v>66912.15</v>
      </c>
      <c r="Q14" s="284">
        <v>66912.15</v>
      </c>
      <c r="R14" s="284">
        <v>56389</v>
      </c>
      <c r="S14" s="296">
        <f t="shared" si="3"/>
        <v>0.15726814935703</v>
      </c>
      <c r="T14" s="264" t="s">
        <v>135</v>
      </c>
      <c r="U14" s="297" t="s">
        <v>136</v>
      </c>
      <c r="V14" s="303" t="s">
        <v>57</v>
      </c>
      <c r="W14" s="299" t="s">
        <v>51</v>
      </c>
      <c r="X14" s="299" t="s">
        <v>51</v>
      </c>
      <c r="Y14" s="299" t="s">
        <v>51</v>
      </c>
      <c r="Z14" s="299" t="s">
        <v>51</v>
      </c>
      <c r="AA14" s="299" t="s">
        <v>51</v>
      </c>
      <c r="AB14" s="299" t="s">
        <v>51</v>
      </c>
      <c r="AC14" s="299" t="s">
        <v>51</v>
      </c>
      <c r="AD14" s="299" t="s">
        <v>51</v>
      </c>
      <c r="AE14" s="299" t="s">
        <v>51</v>
      </c>
      <c r="AF14" s="299" t="s">
        <v>51</v>
      </c>
      <c r="AG14" s="299" t="s">
        <v>51</v>
      </c>
      <c r="AH14" s="299" t="s">
        <v>51</v>
      </c>
      <c r="AI14" s="299" t="s">
        <v>51</v>
      </c>
      <c r="AJ14" s="313" t="s">
        <v>51</v>
      </c>
      <c r="AK14" s="312" t="s">
        <v>211</v>
      </c>
      <c r="AL14" s="264" t="s">
        <v>51</v>
      </c>
      <c r="AM14" s="314">
        <v>44842</v>
      </c>
      <c r="AN14" s="303" t="s">
        <v>51</v>
      </c>
      <c r="AO14" s="320" t="s">
        <v>212</v>
      </c>
      <c r="AP14" s="316" t="s">
        <v>213</v>
      </c>
      <c r="AQ14" s="314">
        <v>44480</v>
      </c>
      <c r="AR14" s="297" t="s">
        <v>51</v>
      </c>
      <c r="AS14" s="297" t="s">
        <v>51</v>
      </c>
      <c r="AT14" s="297" t="s">
        <v>51</v>
      </c>
      <c r="AU14" s="297" t="s">
        <v>140</v>
      </c>
      <c r="AV14" s="297" t="s">
        <v>51</v>
      </c>
      <c r="AW14" s="297" t="s">
        <v>51</v>
      </c>
      <c r="AX14" s="328">
        <v>44876</v>
      </c>
      <c r="AY14" s="297" t="s">
        <v>51</v>
      </c>
      <c r="AZ14" s="297" t="s">
        <v>51</v>
      </c>
      <c r="BA14" s="297" t="s">
        <v>51</v>
      </c>
      <c r="BB14" s="265"/>
      <c r="BC14" s="265">
        <v>12</v>
      </c>
      <c r="BD14" s="329" t="s">
        <v>141</v>
      </c>
      <c r="BE14" s="264" t="s">
        <v>142</v>
      </c>
      <c r="BF14" s="332">
        <f t="shared" ref="BF14:BF16" si="4">AM14-I14</f>
        <v>-12</v>
      </c>
      <c r="BG14" s="333"/>
      <c r="BH14" s="333"/>
      <c r="BI14" s="333"/>
      <c r="BJ14" s="333"/>
    </row>
    <row r="15" s="251" customFormat="1" ht="70" customHeight="1" spans="1:16382">
      <c r="A15" s="261" t="s">
        <v>129</v>
      </c>
      <c r="B15" s="165">
        <v>13</v>
      </c>
      <c r="C15" s="269" t="s">
        <v>214</v>
      </c>
      <c r="D15" s="271" t="s">
        <v>215</v>
      </c>
      <c r="E15" s="264" t="s">
        <v>63</v>
      </c>
      <c r="F15" s="265" t="s">
        <v>51</v>
      </c>
      <c r="G15" s="265" t="s">
        <v>51</v>
      </c>
      <c r="H15" s="270">
        <v>44755</v>
      </c>
      <c r="I15" s="279">
        <v>45169</v>
      </c>
      <c r="J15" s="290">
        <v>45131</v>
      </c>
      <c r="K15" s="291" t="s">
        <v>216</v>
      </c>
      <c r="L15" s="292" t="s">
        <v>216</v>
      </c>
      <c r="M15" s="283" t="s">
        <v>145</v>
      </c>
      <c r="N15" s="292" t="s">
        <v>153</v>
      </c>
      <c r="O15" s="284">
        <v>350000</v>
      </c>
      <c r="P15" s="284">
        <v>343762.73</v>
      </c>
      <c r="Q15" s="284">
        <f>P15</f>
        <v>343762.73</v>
      </c>
      <c r="R15" s="284">
        <v>331080.4</v>
      </c>
      <c r="S15" s="296">
        <f t="shared" si="3"/>
        <v>0.036892684672361</v>
      </c>
      <c r="T15" s="264" t="s">
        <v>147</v>
      </c>
      <c r="U15" s="297" t="s">
        <v>136</v>
      </c>
      <c r="V15" s="302" t="s">
        <v>181</v>
      </c>
      <c r="W15" s="299" t="s">
        <v>182</v>
      </c>
      <c r="X15" s="299" t="s">
        <v>183</v>
      </c>
      <c r="Y15" s="299" t="s">
        <v>184</v>
      </c>
      <c r="Z15" s="287">
        <v>45153</v>
      </c>
      <c r="AA15" s="287">
        <v>45160</v>
      </c>
      <c r="AB15" s="287">
        <v>45153</v>
      </c>
      <c r="AC15" s="287">
        <v>45155</v>
      </c>
      <c r="AD15" s="287">
        <v>45159</v>
      </c>
      <c r="AE15" s="287">
        <v>45160</v>
      </c>
      <c r="AF15" s="299" t="s">
        <v>51</v>
      </c>
      <c r="AG15" s="299" t="s">
        <v>51</v>
      </c>
      <c r="AH15" s="287">
        <v>45160</v>
      </c>
      <c r="AI15" s="299" t="s">
        <v>51</v>
      </c>
      <c r="AJ15" s="299" t="s">
        <v>51</v>
      </c>
      <c r="AK15" s="312" t="s">
        <v>217</v>
      </c>
      <c r="AL15" s="264" t="s">
        <v>51</v>
      </c>
      <c r="AM15" s="287">
        <v>45165</v>
      </c>
      <c r="AN15" s="302" t="s">
        <v>51</v>
      </c>
      <c r="AO15" s="318" t="s">
        <v>218</v>
      </c>
      <c r="AP15" s="316" t="s">
        <v>219</v>
      </c>
      <c r="AQ15" s="314"/>
      <c r="AR15" s="297" t="s">
        <v>51</v>
      </c>
      <c r="AS15" s="297" t="s">
        <v>51</v>
      </c>
      <c r="AT15" s="297" t="s">
        <v>51</v>
      </c>
      <c r="AU15" s="319" t="s">
        <v>140</v>
      </c>
      <c r="AV15" s="297" t="s">
        <v>51</v>
      </c>
      <c r="AW15" s="297" t="s">
        <v>51</v>
      </c>
      <c r="AX15" s="283">
        <v>45317</v>
      </c>
      <c r="AY15" s="297" t="s">
        <v>51</v>
      </c>
      <c r="AZ15" s="297" t="s">
        <v>51</v>
      </c>
      <c r="BA15" s="297" t="s">
        <v>51</v>
      </c>
      <c r="BB15" s="265"/>
      <c r="BC15" s="265">
        <v>13</v>
      </c>
      <c r="BD15" s="318" t="s">
        <v>150</v>
      </c>
      <c r="BE15" s="264" t="s">
        <v>142</v>
      </c>
      <c r="BF15" s="332">
        <f t="shared" si="4"/>
        <v>-4</v>
      </c>
      <c r="BG15" s="333"/>
      <c r="BH15" s="333"/>
      <c r="BI15" s="333"/>
      <c r="BJ15" s="333"/>
      <c r="XEK15" s="335"/>
      <c r="XEL15" s="335"/>
      <c r="XEM15" s="335"/>
      <c r="XEN15" s="335"/>
      <c r="XEO15" s="335"/>
      <c r="XEP15" s="335"/>
      <c r="XEQ15" s="335"/>
      <c r="XER15" s="335"/>
      <c r="XES15" s="335"/>
      <c r="XET15" s="335"/>
      <c r="XEU15" s="335"/>
      <c r="XEV15" s="335"/>
      <c r="XEW15" s="335"/>
      <c r="XEX15" s="335"/>
      <c r="XEY15" s="335"/>
      <c r="XEZ15" s="335"/>
      <c r="XFA15" s="335"/>
      <c r="XFB15" s="335"/>
    </row>
    <row r="16" s="250" customFormat="1" ht="58" customHeight="1" spans="1:59">
      <c r="A16" s="165"/>
      <c r="B16" s="165">
        <v>14</v>
      </c>
      <c r="C16" s="269" t="s">
        <v>220</v>
      </c>
      <c r="D16" s="267" t="s">
        <v>221</v>
      </c>
      <c r="E16" s="264" t="s">
        <v>63</v>
      </c>
      <c r="F16" s="265" t="s">
        <v>51</v>
      </c>
      <c r="G16" s="265" t="s">
        <v>51</v>
      </c>
      <c r="H16" s="270">
        <v>45477</v>
      </c>
      <c r="I16" s="279">
        <v>45505</v>
      </c>
      <c r="J16" s="283">
        <v>45483</v>
      </c>
      <c r="K16" s="291" t="s">
        <v>216</v>
      </c>
      <c r="L16" s="292" t="s">
        <v>216</v>
      </c>
      <c r="M16" s="283" t="s">
        <v>145</v>
      </c>
      <c r="N16" s="292" t="s">
        <v>153</v>
      </c>
      <c r="O16" s="284">
        <v>99000</v>
      </c>
      <c r="P16" s="284">
        <v>98179.5</v>
      </c>
      <c r="Q16" s="284">
        <v>98179.5</v>
      </c>
      <c r="R16" s="284">
        <v>96997.04</v>
      </c>
      <c r="S16" s="296">
        <f t="shared" si="3"/>
        <v>0.012043858442954</v>
      </c>
      <c r="T16" s="264" t="s">
        <v>162</v>
      </c>
      <c r="U16" s="297" t="s">
        <v>222</v>
      </c>
      <c r="V16" s="303" t="s">
        <v>57</v>
      </c>
      <c r="W16" s="299" t="s">
        <v>223</v>
      </c>
      <c r="X16" s="299" t="s">
        <v>183</v>
      </c>
      <c r="Y16" s="299" t="s">
        <v>184</v>
      </c>
      <c r="Z16" s="287">
        <v>45153</v>
      </c>
      <c r="AA16" s="287">
        <v>45160</v>
      </c>
      <c r="AB16" s="287">
        <v>45153</v>
      </c>
      <c r="AC16" s="287">
        <v>45155</v>
      </c>
      <c r="AD16" s="287">
        <v>45159</v>
      </c>
      <c r="AE16" s="287">
        <v>45160</v>
      </c>
      <c r="AF16" s="299" t="s">
        <v>51</v>
      </c>
      <c r="AG16" s="299" t="s">
        <v>51</v>
      </c>
      <c r="AH16" s="287">
        <v>45160</v>
      </c>
      <c r="AI16" s="299" t="s">
        <v>51</v>
      </c>
      <c r="AJ16" s="299" t="s">
        <v>51</v>
      </c>
      <c r="AK16" s="312" t="s">
        <v>224</v>
      </c>
      <c r="AL16" s="264" t="s">
        <v>51</v>
      </c>
      <c r="AM16" s="287">
        <v>45496</v>
      </c>
      <c r="AN16" s="302" t="s">
        <v>51</v>
      </c>
      <c r="AO16" s="277" t="s">
        <v>225</v>
      </c>
      <c r="AP16" s="316" t="s">
        <v>226</v>
      </c>
      <c r="AQ16" s="311"/>
      <c r="AR16" s="297" t="s">
        <v>51</v>
      </c>
      <c r="AS16" s="297" t="s">
        <v>51</v>
      </c>
      <c r="AT16" s="297" t="s">
        <v>51</v>
      </c>
      <c r="AU16" s="319" t="s">
        <v>140</v>
      </c>
      <c r="AV16" s="297" t="s">
        <v>51</v>
      </c>
      <c r="AW16" s="297" t="s">
        <v>51</v>
      </c>
      <c r="AX16" s="283">
        <v>45499</v>
      </c>
      <c r="AY16" s="297" t="s">
        <v>51</v>
      </c>
      <c r="AZ16" s="297" t="s">
        <v>51</v>
      </c>
      <c r="BA16" s="297" t="s">
        <v>51</v>
      </c>
      <c r="BB16" s="265"/>
      <c r="BC16" s="265" t="s">
        <v>51</v>
      </c>
      <c r="BD16" s="318" t="s">
        <v>163</v>
      </c>
      <c r="BE16" s="264" t="s">
        <v>142</v>
      </c>
      <c r="BF16" s="332">
        <f t="shared" si="4"/>
        <v>-9</v>
      </c>
      <c r="BG16" s="333"/>
    </row>
    <row r="17" s="250" customFormat="1" ht="28" customHeight="1" spans="1:59">
      <c r="A17" s="165"/>
      <c r="B17" s="165"/>
      <c r="C17" s="262"/>
      <c r="D17" s="267"/>
      <c r="E17" s="264"/>
      <c r="F17" s="265"/>
      <c r="G17" s="265"/>
      <c r="H17" s="266"/>
      <c r="I17" s="282"/>
      <c r="J17" s="283"/>
      <c r="K17" s="262"/>
      <c r="L17" s="265"/>
      <c r="M17" s="283"/>
      <c r="N17" s="283"/>
      <c r="O17" s="282"/>
      <c r="P17" s="284"/>
      <c r="Q17" s="284"/>
      <c r="R17" s="284"/>
      <c r="S17" s="296"/>
      <c r="T17" s="264"/>
      <c r="U17" s="304"/>
      <c r="V17" s="298"/>
      <c r="W17" s="299"/>
      <c r="X17" s="299"/>
      <c r="Y17" s="299"/>
      <c r="Z17" s="299"/>
      <c r="AA17" s="299"/>
      <c r="AB17" s="299"/>
      <c r="AC17" s="299"/>
      <c r="AD17" s="299"/>
      <c r="AE17" s="299"/>
      <c r="AF17" s="299"/>
      <c r="AG17" s="299"/>
      <c r="AH17" s="299"/>
      <c r="AI17" s="299"/>
      <c r="AJ17" s="308"/>
      <c r="AK17" s="308"/>
      <c r="AL17" s="264"/>
      <c r="AM17" s="264"/>
      <c r="AN17" s="298"/>
      <c r="AO17" s="277"/>
      <c r="AP17" s="316"/>
      <c r="AQ17" s="311"/>
      <c r="AR17" s="297"/>
      <c r="AS17" s="297"/>
      <c r="AT17" s="297"/>
      <c r="AU17" s="297"/>
      <c r="AV17" s="297"/>
      <c r="AW17" s="297"/>
      <c r="AX17" s="297"/>
      <c r="AY17" s="297"/>
      <c r="AZ17" s="297"/>
      <c r="BA17" s="297"/>
      <c r="BB17" s="265"/>
      <c r="BC17" s="265"/>
      <c r="BD17" s="277"/>
      <c r="BE17" s="264"/>
      <c r="BF17" s="332"/>
      <c r="BG17" s="333"/>
    </row>
    <row r="18" s="250" customFormat="1" ht="28" customHeight="1" spans="1:59">
      <c r="A18" s="165"/>
      <c r="B18" s="165"/>
      <c r="C18" s="262"/>
      <c r="D18" s="267"/>
      <c r="E18" s="264"/>
      <c r="F18" s="265"/>
      <c r="G18" s="265"/>
      <c r="H18" s="266"/>
      <c r="I18" s="282"/>
      <c r="J18" s="283"/>
      <c r="K18" s="262"/>
      <c r="L18" s="265"/>
      <c r="M18" s="283"/>
      <c r="N18" s="283"/>
      <c r="O18" s="282"/>
      <c r="P18" s="284"/>
      <c r="Q18" s="284"/>
      <c r="R18" s="284"/>
      <c r="S18" s="296"/>
      <c r="T18" s="264"/>
      <c r="U18" s="304"/>
      <c r="V18" s="298"/>
      <c r="W18" s="299"/>
      <c r="X18" s="299"/>
      <c r="Y18" s="299"/>
      <c r="Z18" s="299"/>
      <c r="AA18" s="299"/>
      <c r="AB18" s="299"/>
      <c r="AC18" s="299"/>
      <c r="AD18" s="299"/>
      <c r="AE18" s="299"/>
      <c r="AF18" s="299"/>
      <c r="AG18" s="299"/>
      <c r="AH18" s="299"/>
      <c r="AI18" s="299"/>
      <c r="AJ18" s="308"/>
      <c r="AK18" s="308"/>
      <c r="AL18" s="264"/>
      <c r="AM18" s="264"/>
      <c r="AN18" s="298"/>
      <c r="AO18" s="277"/>
      <c r="AP18" s="316"/>
      <c r="AQ18" s="311"/>
      <c r="AR18" s="297"/>
      <c r="AS18" s="297"/>
      <c r="AT18" s="297"/>
      <c r="AU18" s="297"/>
      <c r="AV18" s="297"/>
      <c r="AW18" s="297"/>
      <c r="AX18" s="297"/>
      <c r="AY18" s="297"/>
      <c r="AZ18" s="297"/>
      <c r="BA18" s="297"/>
      <c r="BB18" s="265"/>
      <c r="BC18" s="265"/>
      <c r="BD18" s="277"/>
      <c r="BE18" s="264"/>
      <c r="BF18" s="332"/>
      <c r="BG18" s="333"/>
    </row>
    <row r="19" s="250" customFormat="1" ht="28" customHeight="1" spans="1:59">
      <c r="A19" s="165"/>
      <c r="B19" s="165"/>
      <c r="C19" s="262"/>
      <c r="D19" s="267"/>
      <c r="E19" s="264"/>
      <c r="F19" s="265"/>
      <c r="G19" s="265"/>
      <c r="H19" s="266"/>
      <c r="I19" s="282"/>
      <c r="J19" s="283"/>
      <c r="K19" s="262"/>
      <c r="L19" s="265"/>
      <c r="M19" s="283"/>
      <c r="N19" s="283"/>
      <c r="O19" s="282"/>
      <c r="P19" s="284"/>
      <c r="Q19" s="284"/>
      <c r="R19" s="284"/>
      <c r="S19" s="296"/>
      <c r="T19" s="264"/>
      <c r="U19" s="304"/>
      <c r="V19" s="298"/>
      <c r="W19" s="299"/>
      <c r="X19" s="299"/>
      <c r="Y19" s="299"/>
      <c r="Z19" s="299"/>
      <c r="AA19" s="299"/>
      <c r="AB19" s="299"/>
      <c r="AC19" s="299"/>
      <c r="AD19" s="299"/>
      <c r="AE19" s="299"/>
      <c r="AF19" s="299"/>
      <c r="AG19" s="299"/>
      <c r="AH19" s="299"/>
      <c r="AI19" s="299"/>
      <c r="AJ19" s="308"/>
      <c r="AK19" s="308"/>
      <c r="AL19" s="264"/>
      <c r="AM19" s="264"/>
      <c r="AN19" s="298"/>
      <c r="AO19" s="277"/>
      <c r="AP19" s="316"/>
      <c r="AQ19" s="311"/>
      <c r="AR19" s="297"/>
      <c r="AS19" s="297"/>
      <c r="AT19" s="297"/>
      <c r="AU19" s="297"/>
      <c r="AV19" s="297"/>
      <c r="AW19" s="297"/>
      <c r="AX19" s="297"/>
      <c r="AY19" s="297"/>
      <c r="AZ19" s="297"/>
      <c r="BA19" s="297"/>
      <c r="BB19" s="265"/>
      <c r="BC19" s="265"/>
      <c r="BD19" s="277"/>
      <c r="BE19" s="264"/>
      <c r="BF19" s="332"/>
      <c r="BG19" s="333"/>
    </row>
    <row r="20" s="250" customFormat="1" ht="28" customHeight="1" spans="1:59">
      <c r="A20" s="165"/>
      <c r="B20" s="165"/>
      <c r="C20" s="262"/>
      <c r="D20" s="267"/>
      <c r="E20" s="264"/>
      <c r="F20" s="265"/>
      <c r="G20" s="265"/>
      <c r="H20" s="266"/>
      <c r="I20" s="282"/>
      <c r="J20" s="283"/>
      <c r="K20" s="262"/>
      <c r="L20" s="265"/>
      <c r="M20" s="283"/>
      <c r="N20" s="283"/>
      <c r="O20" s="282"/>
      <c r="P20" s="284"/>
      <c r="Q20" s="284"/>
      <c r="R20" s="284"/>
      <c r="S20" s="296"/>
      <c r="T20" s="264"/>
      <c r="U20" s="304"/>
      <c r="V20" s="298"/>
      <c r="W20" s="299"/>
      <c r="X20" s="299"/>
      <c r="Y20" s="299"/>
      <c r="Z20" s="299"/>
      <c r="AA20" s="299"/>
      <c r="AB20" s="299"/>
      <c r="AC20" s="299"/>
      <c r="AD20" s="299"/>
      <c r="AE20" s="299"/>
      <c r="AF20" s="299"/>
      <c r="AG20" s="299"/>
      <c r="AH20" s="299"/>
      <c r="AI20" s="299"/>
      <c r="AJ20" s="308"/>
      <c r="AK20" s="308"/>
      <c r="AL20" s="264"/>
      <c r="AM20" s="264"/>
      <c r="AN20" s="298"/>
      <c r="AO20" s="277"/>
      <c r="AP20" s="316"/>
      <c r="AQ20" s="311"/>
      <c r="AR20" s="297"/>
      <c r="AS20" s="297"/>
      <c r="AT20" s="297"/>
      <c r="AU20" s="297"/>
      <c r="AV20" s="297"/>
      <c r="AW20" s="297"/>
      <c r="AX20" s="297"/>
      <c r="AY20" s="297"/>
      <c r="AZ20" s="297"/>
      <c r="BA20" s="297"/>
      <c r="BB20" s="265"/>
      <c r="BC20" s="265"/>
      <c r="BD20" s="277"/>
      <c r="BE20" s="264"/>
      <c r="BF20" s="332"/>
      <c r="BG20" s="333"/>
    </row>
    <row r="21" s="250" customFormat="1" ht="28" customHeight="1" spans="1:59">
      <c r="A21" s="165"/>
      <c r="B21" s="165"/>
      <c r="C21" s="262"/>
      <c r="D21" s="267"/>
      <c r="E21" s="264"/>
      <c r="F21" s="265"/>
      <c r="G21" s="265"/>
      <c r="H21" s="266"/>
      <c r="I21" s="282"/>
      <c r="J21" s="283"/>
      <c r="K21" s="262"/>
      <c r="L21" s="265"/>
      <c r="M21" s="283"/>
      <c r="N21" s="283"/>
      <c r="O21" s="282"/>
      <c r="P21" s="284"/>
      <c r="Q21" s="284"/>
      <c r="R21" s="284"/>
      <c r="S21" s="296"/>
      <c r="T21" s="264"/>
      <c r="U21" s="304"/>
      <c r="V21" s="298"/>
      <c r="W21" s="299"/>
      <c r="X21" s="299"/>
      <c r="Y21" s="299"/>
      <c r="Z21" s="299"/>
      <c r="AA21" s="299"/>
      <c r="AB21" s="299"/>
      <c r="AC21" s="299"/>
      <c r="AD21" s="299"/>
      <c r="AE21" s="299"/>
      <c r="AF21" s="299"/>
      <c r="AG21" s="299"/>
      <c r="AH21" s="299"/>
      <c r="AI21" s="299"/>
      <c r="AJ21" s="308"/>
      <c r="AK21" s="308"/>
      <c r="AL21" s="264"/>
      <c r="AM21" s="264"/>
      <c r="AN21" s="298"/>
      <c r="AO21" s="277"/>
      <c r="AP21" s="316"/>
      <c r="AQ21" s="311"/>
      <c r="AR21" s="297"/>
      <c r="AS21" s="297"/>
      <c r="AT21" s="297"/>
      <c r="AU21" s="297"/>
      <c r="AV21" s="297"/>
      <c r="AW21" s="297"/>
      <c r="AX21" s="297"/>
      <c r="AY21" s="297"/>
      <c r="AZ21" s="297"/>
      <c r="BA21" s="297"/>
      <c r="BB21" s="265"/>
      <c r="BC21" s="265"/>
      <c r="BD21" s="277"/>
      <c r="BE21" s="264"/>
      <c r="BF21" s="332"/>
      <c r="BG21" s="333"/>
    </row>
    <row r="22" s="250" customFormat="1" ht="28" customHeight="1" spans="1:59">
      <c r="A22" s="165"/>
      <c r="B22" s="165"/>
      <c r="C22" s="262"/>
      <c r="D22" s="267"/>
      <c r="E22" s="264"/>
      <c r="F22" s="265"/>
      <c r="G22" s="265"/>
      <c r="H22" s="266"/>
      <c r="I22" s="282"/>
      <c r="J22" s="283"/>
      <c r="K22" s="262"/>
      <c r="L22" s="265"/>
      <c r="M22" s="283"/>
      <c r="N22" s="283"/>
      <c r="O22" s="282"/>
      <c r="P22" s="284"/>
      <c r="Q22" s="284"/>
      <c r="R22" s="284"/>
      <c r="S22" s="296"/>
      <c r="T22" s="264"/>
      <c r="U22" s="304"/>
      <c r="V22" s="298"/>
      <c r="W22" s="299"/>
      <c r="X22" s="299"/>
      <c r="Y22" s="299"/>
      <c r="Z22" s="299"/>
      <c r="AA22" s="299"/>
      <c r="AB22" s="299"/>
      <c r="AC22" s="299"/>
      <c r="AD22" s="299"/>
      <c r="AE22" s="299"/>
      <c r="AF22" s="299"/>
      <c r="AG22" s="299"/>
      <c r="AH22" s="299"/>
      <c r="AI22" s="299"/>
      <c r="AJ22" s="308"/>
      <c r="AK22" s="308"/>
      <c r="AL22" s="264"/>
      <c r="AM22" s="264"/>
      <c r="AN22" s="298"/>
      <c r="AO22" s="277"/>
      <c r="AP22" s="316"/>
      <c r="AQ22" s="311"/>
      <c r="AR22" s="297"/>
      <c r="AS22" s="297"/>
      <c r="AT22" s="297"/>
      <c r="AU22" s="297"/>
      <c r="AV22" s="297"/>
      <c r="AW22" s="297"/>
      <c r="AX22" s="297"/>
      <c r="AY22" s="297"/>
      <c r="AZ22" s="297"/>
      <c r="BA22" s="297"/>
      <c r="BB22" s="265"/>
      <c r="BC22" s="265"/>
      <c r="BD22" s="277"/>
      <c r="BE22" s="264"/>
      <c r="BF22" s="332"/>
      <c r="BG22" s="333"/>
    </row>
    <row r="23" s="250" customFormat="1" ht="28" customHeight="1" spans="1:59">
      <c r="A23" s="165"/>
      <c r="B23" s="165"/>
      <c r="C23" s="262"/>
      <c r="D23" s="267"/>
      <c r="E23" s="264"/>
      <c r="F23" s="265"/>
      <c r="G23" s="265"/>
      <c r="H23" s="266"/>
      <c r="I23" s="282"/>
      <c r="J23" s="283"/>
      <c r="K23" s="262"/>
      <c r="L23" s="265"/>
      <c r="M23" s="283"/>
      <c r="N23" s="283"/>
      <c r="O23" s="282"/>
      <c r="P23" s="284"/>
      <c r="Q23" s="284"/>
      <c r="R23" s="284"/>
      <c r="S23" s="296"/>
      <c r="T23" s="264"/>
      <c r="U23" s="304"/>
      <c r="V23" s="298"/>
      <c r="W23" s="299"/>
      <c r="X23" s="299"/>
      <c r="Y23" s="299"/>
      <c r="Z23" s="299"/>
      <c r="AA23" s="299"/>
      <c r="AB23" s="299"/>
      <c r="AC23" s="299"/>
      <c r="AD23" s="299"/>
      <c r="AE23" s="299"/>
      <c r="AF23" s="299"/>
      <c r="AG23" s="299"/>
      <c r="AH23" s="299"/>
      <c r="AI23" s="299"/>
      <c r="AJ23" s="308"/>
      <c r="AK23" s="308"/>
      <c r="AL23" s="264"/>
      <c r="AM23" s="264"/>
      <c r="AN23" s="298"/>
      <c r="AO23" s="277"/>
      <c r="AP23" s="316"/>
      <c r="AQ23" s="311"/>
      <c r="AR23" s="297"/>
      <c r="AS23" s="297"/>
      <c r="AT23" s="297"/>
      <c r="AU23" s="297"/>
      <c r="AV23" s="297"/>
      <c r="AW23" s="297"/>
      <c r="AX23" s="297"/>
      <c r="AY23" s="297"/>
      <c r="AZ23" s="297"/>
      <c r="BA23" s="297"/>
      <c r="BB23" s="265"/>
      <c r="BC23" s="265"/>
      <c r="BD23" s="277"/>
      <c r="BE23" s="264"/>
      <c r="BF23" s="332"/>
      <c r="BG23" s="333"/>
    </row>
    <row r="24" s="250" customFormat="1" ht="28" customHeight="1" spans="1:59">
      <c r="A24" s="165"/>
      <c r="B24" s="165"/>
      <c r="C24" s="262"/>
      <c r="D24" s="267"/>
      <c r="E24" s="264"/>
      <c r="F24" s="265"/>
      <c r="G24" s="265"/>
      <c r="H24" s="266"/>
      <c r="I24" s="282"/>
      <c r="J24" s="283"/>
      <c r="K24" s="262"/>
      <c r="L24" s="265"/>
      <c r="M24" s="283"/>
      <c r="N24" s="283"/>
      <c r="O24" s="282"/>
      <c r="P24" s="284"/>
      <c r="Q24" s="284"/>
      <c r="R24" s="284"/>
      <c r="S24" s="296"/>
      <c r="T24" s="264"/>
      <c r="U24" s="304"/>
      <c r="V24" s="298"/>
      <c r="W24" s="299"/>
      <c r="X24" s="299"/>
      <c r="Y24" s="299"/>
      <c r="Z24" s="299"/>
      <c r="AA24" s="299"/>
      <c r="AB24" s="299"/>
      <c r="AC24" s="299"/>
      <c r="AD24" s="299"/>
      <c r="AE24" s="299"/>
      <c r="AF24" s="299"/>
      <c r="AG24" s="299"/>
      <c r="AH24" s="299"/>
      <c r="AI24" s="299"/>
      <c r="AJ24" s="308"/>
      <c r="AK24" s="308"/>
      <c r="AL24" s="264"/>
      <c r="AM24" s="264"/>
      <c r="AN24" s="298"/>
      <c r="AO24" s="277"/>
      <c r="AP24" s="316"/>
      <c r="AQ24" s="311"/>
      <c r="AR24" s="297"/>
      <c r="AS24" s="297"/>
      <c r="AT24" s="297"/>
      <c r="AU24" s="297"/>
      <c r="AV24" s="297"/>
      <c r="AW24" s="297"/>
      <c r="AX24" s="297"/>
      <c r="AY24" s="297"/>
      <c r="AZ24" s="297"/>
      <c r="BA24" s="297"/>
      <c r="BB24" s="265"/>
      <c r="BC24" s="265"/>
      <c r="BD24" s="277"/>
      <c r="BE24" s="264"/>
      <c r="BF24" s="332"/>
      <c r="BG24" s="333"/>
    </row>
    <row r="25" s="250" customFormat="1" ht="50" customHeight="1" spans="1:59">
      <c r="A25" s="165"/>
      <c r="B25" s="165"/>
      <c r="C25" s="262"/>
      <c r="D25" s="272" t="s">
        <v>227</v>
      </c>
      <c r="E25" s="273"/>
      <c r="F25" s="165"/>
      <c r="G25" s="165"/>
      <c r="H25" s="266"/>
      <c r="I25" s="279"/>
      <c r="J25" s="167"/>
      <c r="K25" s="276"/>
      <c r="L25" s="165"/>
      <c r="M25" s="273"/>
      <c r="N25" s="273"/>
      <c r="O25" s="293"/>
      <c r="P25" s="294"/>
      <c r="Q25" s="305"/>
      <c r="R25" s="293"/>
      <c r="S25" s="48"/>
      <c r="T25" s="273"/>
      <c r="U25" s="17"/>
      <c r="V25" s="306"/>
      <c r="W25" s="17"/>
      <c r="X25" s="135"/>
      <c r="Y25" s="17"/>
      <c r="Z25" s="135"/>
      <c r="AA25" s="135"/>
      <c r="AB25" s="135"/>
      <c r="AC25" s="135"/>
      <c r="AD25" s="135"/>
      <c r="AE25" s="135"/>
      <c r="AF25" s="273"/>
      <c r="AG25" s="273"/>
      <c r="AH25" s="135"/>
      <c r="AI25" s="273"/>
      <c r="AJ25" s="315"/>
      <c r="AK25" s="315"/>
      <c r="AL25" s="135"/>
      <c r="AM25" s="135"/>
      <c r="AN25" s="306"/>
      <c r="AO25" s="321"/>
      <c r="AP25" s="315"/>
      <c r="AQ25" s="322"/>
      <c r="AR25" s="323"/>
      <c r="AS25" s="134"/>
      <c r="AT25" s="116"/>
      <c r="AU25" s="273"/>
      <c r="AV25" s="17"/>
      <c r="AW25" s="273"/>
      <c r="AX25" s="135"/>
      <c r="AY25" s="306"/>
      <c r="AZ25" s="276"/>
      <c r="BA25" s="276"/>
      <c r="BB25" s="278"/>
      <c r="BC25" s="165"/>
      <c r="BD25" s="321"/>
      <c r="BE25" s="273"/>
      <c r="BF25" s="332"/>
      <c r="BG25" s="333"/>
    </row>
    <row r="26" s="250" customFormat="1" ht="50" customHeight="1" spans="1:59">
      <c r="A26" s="165"/>
      <c r="B26" s="165"/>
      <c r="C26" s="274" t="s">
        <v>228</v>
      </c>
      <c r="D26" s="275" t="s">
        <v>228</v>
      </c>
      <c r="E26" s="273"/>
      <c r="F26" s="276"/>
      <c r="G26" s="276"/>
      <c r="H26" s="266"/>
      <c r="I26" s="279"/>
      <c r="J26" s="276"/>
      <c r="K26" s="276"/>
      <c r="L26" s="276"/>
      <c r="M26" s="273"/>
      <c r="N26" s="273"/>
      <c r="O26" s="293"/>
      <c r="P26" s="294"/>
      <c r="Q26" s="305"/>
      <c r="R26" s="293"/>
      <c r="S26" s="48"/>
      <c r="T26" s="273"/>
      <c r="U26" s="276"/>
      <c r="V26" s="306"/>
      <c r="W26" s="17"/>
      <c r="X26" s="276"/>
      <c r="Y26" s="276"/>
      <c r="Z26" s="276"/>
      <c r="AA26" s="276"/>
      <c r="AB26" s="276"/>
      <c r="AC26" s="276"/>
      <c r="AD26" s="276"/>
      <c r="AE26" s="276"/>
      <c r="AF26" s="278"/>
      <c r="AG26" s="278"/>
      <c r="AH26" s="276"/>
      <c r="AI26" s="278"/>
      <c r="AJ26" s="278"/>
      <c r="AK26" s="278"/>
      <c r="AL26" s="276"/>
      <c r="AM26" s="276"/>
      <c r="AN26" s="276"/>
      <c r="AO26" s="321"/>
      <c r="AP26" s="324"/>
      <c r="AQ26" s="276"/>
      <c r="AR26" s="276"/>
      <c r="AS26" s="276"/>
      <c r="AT26" s="145"/>
      <c r="AU26" s="278"/>
      <c r="AV26" s="278"/>
      <c r="AW26" s="278"/>
      <c r="AX26" s="278"/>
      <c r="AY26" s="276"/>
      <c r="AZ26" s="276"/>
      <c r="BA26" s="276"/>
      <c r="BB26" s="278"/>
      <c r="BC26" s="165"/>
      <c r="BD26" s="321"/>
      <c r="BE26" s="264"/>
      <c r="BF26" s="278"/>
      <c r="BG26" s="333"/>
    </row>
    <row r="27" s="250" customFormat="1" ht="50" customHeight="1" spans="1:59">
      <c r="A27" s="165"/>
      <c r="B27" s="165"/>
      <c r="C27" s="276"/>
      <c r="D27" s="277"/>
      <c r="E27" s="278"/>
      <c r="F27" s="276"/>
      <c r="G27" s="276"/>
      <c r="H27" s="279"/>
      <c r="I27" s="279"/>
      <c r="J27" s="276"/>
      <c r="K27" s="276"/>
      <c r="L27" s="278"/>
      <c r="M27" s="276"/>
      <c r="N27" s="276"/>
      <c r="O27" s="295"/>
      <c r="P27" s="124"/>
      <c r="Q27" s="124"/>
      <c r="R27" s="293"/>
      <c r="S27" s="278"/>
      <c r="T27" s="273"/>
      <c r="U27" s="276"/>
      <c r="V27" s="306"/>
      <c r="W27" s="17"/>
      <c r="X27" s="276"/>
      <c r="Y27" s="276"/>
      <c r="Z27" s="276"/>
      <c r="AA27" s="276"/>
      <c r="AB27" s="276"/>
      <c r="AC27" s="276"/>
      <c r="AD27" s="276"/>
      <c r="AE27" s="276"/>
      <c r="AF27" s="278"/>
      <c r="AG27" s="278"/>
      <c r="AH27" s="276"/>
      <c r="AI27" s="278"/>
      <c r="AJ27" s="278"/>
      <c r="AK27" s="278"/>
      <c r="AL27" s="276"/>
      <c r="AM27" s="276"/>
      <c r="AN27" s="276"/>
      <c r="AO27" s="321"/>
      <c r="AP27" s="278"/>
      <c r="AQ27" s="276"/>
      <c r="AR27" s="276"/>
      <c r="AS27" s="276"/>
      <c r="AT27" s="145"/>
      <c r="AU27" s="278"/>
      <c r="AV27" s="278"/>
      <c r="AW27" s="278"/>
      <c r="AX27" s="278"/>
      <c r="AY27" s="276"/>
      <c r="AZ27" s="276"/>
      <c r="BA27" s="276"/>
      <c r="BB27" s="278"/>
      <c r="BC27" s="265"/>
      <c r="BD27" s="321"/>
      <c r="BE27" s="273"/>
      <c r="BF27" s="278"/>
      <c r="BG27" s="333"/>
    </row>
    <row r="28" spans="18:18">
      <c r="R28" s="307">
        <f>SUM(R3:R27)</f>
        <v>2993085.83</v>
      </c>
    </row>
  </sheetData>
  <sheetProtection formatCells="0" insertHyperlinks="0" autoFilter="0"/>
  <mergeCells count="1">
    <mergeCell ref="B1:BF1"/>
  </mergeCells>
  <conditionalFormatting sqref="D2">
    <cfRule type="duplicateValues" dxfId="0" priority="20"/>
  </conditionalFormatting>
  <conditionalFormatting sqref="E2:G2">
    <cfRule type="duplicateValues" dxfId="0" priority="17"/>
  </conditionalFormatting>
  <conditionalFormatting sqref="M2:N2">
    <cfRule type="duplicateValues" dxfId="0" priority="9"/>
  </conditionalFormatting>
  <conditionalFormatting sqref="O2:Q2">
    <cfRule type="duplicateValues" dxfId="0" priority="16"/>
  </conditionalFormatting>
  <conditionalFormatting sqref="R2:S2">
    <cfRule type="duplicateValues" dxfId="0" priority="15"/>
  </conditionalFormatting>
  <conditionalFormatting sqref="T2">
    <cfRule type="duplicateValues" dxfId="0" priority="18"/>
  </conditionalFormatting>
  <conditionalFormatting sqref="W2:Y2">
    <cfRule type="duplicateValues" dxfId="0" priority="8"/>
  </conditionalFormatting>
  <conditionalFormatting sqref="Z2:AA2">
    <cfRule type="duplicateValues" dxfId="0" priority="7"/>
  </conditionalFormatting>
  <conditionalFormatting sqref="AC2">
    <cfRule type="duplicateValues" dxfId="0" priority="14"/>
  </conditionalFormatting>
  <conditionalFormatting sqref="AD2">
    <cfRule type="duplicateValues" dxfId="0" priority="19"/>
  </conditionalFormatting>
  <conditionalFormatting sqref="AN2">
    <cfRule type="duplicateValues" dxfId="0" priority="13"/>
  </conditionalFormatting>
  <conditionalFormatting sqref="AO2">
    <cfRule type="duplicateValues" dxfId="0" priority="10"/>
  </conditionalFormatting>
  <conditionalFormatting sqref="AP2">
    <cfRule type="duplicateValues" dxfId="0" priority="12"/>
  </conditionalFormatting>
  <conditionalFormatting sqref="AQ2">
    <cfRule type="duplicateValues" dxfId="0" priority="11"/>
  </conditionalFormatting>
  <conditionalFormatting sqref="AR2:AT2">
    <cfRule type="duplicateValues" dxfId="0" priority="6"/>
  </conditionalFormatting>
  <conditionalFormatting sqref="AW2">
    <cfRule type="duplicateValues" dxfId="0" priority="4"/>
  </conditionalFormatting>
  <conditionalFormatting sqref="AX2:AZ2">
    <cfRule type="duplicateValues" dxfId="0" priority="1"/>
  </conditionalFormatting>
  <conditionalFormatting sqref="BC2">
    <cfRule type="duplicateValues" dxfId="0" priority="2"/>
  </conditionalFormatting>
  <conditionalFormatting sqref="BD2">
    <cfRule type="duplicateValues" dxfId="0" priority="3"/>
  </conditionalFormatting>
  <conditionalFormatting sqref="B2:C2 AE2:AM2 AB2 U2:V2">
    <cfRule type="duplicateValues" dxfId="0" priority="21"/>
  </conditionalFormatting>
  <conditionalFormatting sqref="AU2:AV2 BB2">
    <cfRule type="duplicateValues" dxfId="0" priority="5"/>
  </conditionalFormatting>
  <dataValidations count="11">
    <dataValidation type="list" allowBlank="1" showInputMessage="1" showErrorMessage="1" sqref="W27">
      <formula1>"资格预审,资格后审,投标报名,/"</formula1>
    </dataValidation>
    <dataValidation type="list" allowBlank="1" showInputMessage="1" showErrorMessage="1" sqref="BE27">
      <formula1>"按时完成,延期完成,延期未完成,进行中,待启动"</formula1>
    </dataValidation>
    <dataValidation type="list" allowBlank="1" showInputMessage="1" showErrorMessage="1" sqref="T3:T27">
      <formula1>"工程施工类,工程货物类,工程服务类,非工程货物类,非工程服务类"</formula1>
    </dataValidation>
    <dataValidation type="list" allowBlank="1" showInputMessage="1" showErrorMessage="1" sqref="U3:U11 U25:U26">
      <formula1>"天健集团8M系统,深圳阳光采购平台,深圳市建设工程交易"</formula1>
    </dataValidation>
    <dataValidation type="list" allowBlank="1" showInputMessage="1" showErrorMessage="1" sqref="V3:V27">
      <formula1>"公开招标,公开询价,单一来源,直接采购,邀请招标,邀请询价,公开竞争性谈判,邀请竞争性谈判,公开竞价,邀请竞价,战采结果应用"</formula1>
    </dataValidation>
    <dataValidation type="list" allowBlank="1" showInputMessage="1" showErrorMessage="1" sqref="W25:W26">
      <formula1>"资格预审,资格后审,投标报名,无"</formula1>
    </dataValidation>
    <dataValidation type="list" allowBlank="1" showInputMessage="1" showErrorMessage="1" sqref="X25:X26">
      <formula1>"综合评审法,价格竞争法,定性评审法,无"</formula1>
    </dataValidation>
    <dataValidation type="list" allowBlank="1" showInputMessage="1" showErrorMessage="1" sqref="Y25:Y26">
      <formula1>"竞争定标法,票决定标法,集体议事法,/"</formula1>
    </dataValidation>
    <dataValidation allowBlank="1" showInputMessage="1" showErrorMessage="1" sqref="AP3:AP24"/>
    <dataValidation type="list" allowBlank="1" showInputMessage="1" showErrorMessage="1" sqref="BD3:BD27">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BE3:BE26">
      <formula1>"按时完成,延期完成,延期未完成,进行中,待启动,已完成资料待归档"</formula1>
    </dataValidation>
  </dataValidations>
  <pageMargins left="0" right="0" top="0" bottom="0" header="0.5" footer="0.5"/>
  <pageSetup paperSize="8" scale="30"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B30"/>
  <sheetViews>
    <sheetView zoomScale="70" zoomScaleNormal="70" workbookViewId="0">
      <pane xSplit="5" ySplit="2" topLeftCell="AQ10" activePane="bottomRight" state="frozen"/>
      <selection/>
      <selection pane="topRight"/>
      <selection pane="bottomLeft"/>
      <selection pane="bottomRight" activeCell="AY14" sqref="AY14"/>
    </sheetView>
  </sheetViews>
  <sheetFormatPr defaultColWidth="9" defaultRowHeight="18.75"/>
  <cols>
    <col min="1" max="2" width="13.025" style="177" customWidth="1"/>
    <col min="3" max="3" width="18.3833333333333" style="178" customWidth="1"/>
    <col min="4" max="4" width="21.6333333333333" style="179" customWidth="1"/>
    <col min="5" max="5" width="29.2583333333333" style="180" customWidth="1"/>
    <col min="6" max="6" width="21.1166666666667" style="181" customWidth="1"/>
    <col min="7" max="7" width="21.775" style="179" customWidth="1"/>
    <col min="8" max="8" width="21.1166666666667" style="179" customWidth="1"/>
    <col min="9" max="9" width="19.8583333333333" style="182" customWidth="1"/>
    <col min="10" max="10" width="18.1333333333333" style="181" customWidth="1"/>
    <col min="11" max="11" width="17.35" style="180" customWidth="1"/>
    <col min="12" max="13" width="17.35" style="183" customWidth="1"/>
    <col min="14" max="14" width="29.8833333333333" style="183" customWidth="1"/>
    <col min="15" max="15" width="15.2" style="180" customWidth="1"/>
    <col min="16" max="16" width="15.2" style="183" customWidth="1"/>
    <col min="17" max="17" width="30.675" style="183" customWidth="1"/>
    <col min="18" max="18" width="29.05" style="183" customWidth="1"/>
    <col min="19" max="20" width="24.3166666666667" style="180" customWidth="1"/>
    <col min="21" max="21" width="27.7166666666667" style="183" customWidth="1"/>
    <col min="22" max="22" width="12.6666666666667" style="183" customWidth="1"/>
    <col min="23" max="23" width="14.8833333333333" style="183" customWidth="1"/>
    <col min="24" max="24" width="18.45" style="183" customWidth="1"/>
    <col min="25" max="25" width="14.8833333333333" style="183" customWidth="1"/>
    <col min="26" max="26" width="21.3583333333333" style="183" customWidth="1"/>
    <col min="27" max="29" width="14.8833333333333" style="183" customWidth="1"/>
    <col min="30" max="30" width="18.825" style="183" customWidth="1"/>
    <col min="31" max="31" width="27.7833333333333" style="184" customWidth="1"/>
    <col min="32" max="33" width="27.9416666666667" style="179" customWidth="1"/>
    <col min="34" max="34" width="16.3333333333333" style="179" customWidth="1"/>
    <col min="35" max="35" width="70.9" style="179" customWidth="1"/>
    <col min="36" max="39" width="17.675" style="179" customWidth="1"/>
    <col min="40" max="40" width="16.3333333333333" style="179" customWidth="1"/>
    <col min="41" max="41" width="36.0583333333333" style="179" customWidth="1"/>
    <col min="42" max="44" width="16.3333333333333" style="179" customWidth="1"/>
    <col min="45" max="45" width="56.3583333333333" style="179" customWidth="1"/>
    <col min="46" max="48" width="15.2" style="174" customWidth="1"/>
    <col min="49" max="49" width="15.7583333333333" style="174" customWidth="1"/>
    <col min="50" max="50" width="15.2" style="174" customWidth="1"/>
    <col min="51" max="51" width="22.0333333333333" style="185" customWidth="1"/>
    <col min="52" max="52" width="9" style="174"/>
    <col min="53" max="53" width="18.6333333333333" style="174"/>
    <col min="54" max="57" width="9" style="174"/>
    <col min="58" max="58" width="18.6333333333333" style="174"/>
    <col min="59" max="16384" width="9" style="174"/>
  </cols>
  <sheetData>
    <row r="1" s="174" customFormat="1" ht="49.95" customHeight="1" spans="1:53">
      <c r="A1" s="186"/>
      <c r="B1" s="186" t="s">
        <v>229</v>
      </c>
      <c r="C1" s="186"/>
      <c r="D1" s="186"/>
      <c r="E1" s="187"/>
      <c r="F1" s="186"/>
      <c r="G1" s="186"/>
      <c r="H1" s="186"/>
      <c r="I1" s="186"/>
      <c r="J1" s="186"/>
      <c r="K1" s="186"/>
      <c r="L1" s="186"/>
      <c r="M1" s="186"/>
      <c r="N1" s="186"/>
      <c r="O1" s="186"/>
      <c r="P1" s="186"/>
      <c r="Q1" s="186"/>
      <c r="R1" s="186"/>
      <c r="S1" s="209"/>
      <c r="T1" s="209"/>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229"/>
      <c r="AU1" s="229"/>
      <c r="AV1" s="229"/>
      <c r="AW1" s="229"/>
      <c r="AX1" s="229"/>
      <c r="AY1" s="241"/>
      <c r="AZ1" s="229"/>
      <c r="BA1" s="229"/>
    </row>
    <row r="2" s="174" customFormat="1" ht="52" customHeight="1" spans="1:53">
      <c r="A2" s="188" t="s">
        <v>76</v>
      </c>
      <c r="B2" s="188" t="s">
        <v>77</v>
      </c>
      <c r="C2" s="189" t="s">
        <v>230</v>
      </c>
      <c r="D2" s="189" t="s">
        <v>231</v>
      </c>
      <c r="E2" s="190" t="s">
        <v>232</v>
      </c>
      <c r="F2" s="191" t="s">
        <v>118</v>
      </c>
      <c r="G2" s="189" t="s">
        <v>233</v>
      </c>
      <c r="H2" s="189" t="s">
        <v>234</v>
      </c>
      <c r="I2" s="202" t="s">
        <v>235</v>
      </c>
      <c r="J2" s="203" t="s">
        <v>236</v>
      </c>
      <c r="K2" s="204" t="s">
        <v>237</v>
      </c>
      <c r="L2" s="204" t="s">
        <v>238</v>
      </c>
      <c r="M2" s="205" t="s">
        <v>239</v>
      </c>
      <c r="N2" s="204" t="s">
        <v>240</v>
      </c>
      <c r="O2" s="205" t="s">
        <v>241</v>
      </c>
      <c r="P2" s="204" t="s">
        <v>242</v>
      </c>
      <c r="Q2" s="205" t="s">
        <v>243</v>
      </c>
      <c r="R2" s="190" t="s">
        <v>244</v>
      </c>
      <c r="S2" s="210" t="s">
        <v>245</v>
      </c>
      <c r="T2" s="188" t="s">
        <v>246</v>
      </c>
      <c r="U2" s="188" t="s">
        <v>247</v>
      </c>
      <c r="V2" s="188" t="s">
        <v>248</v>
      </c>
      <c r="W2" s="211" t="s">
        <v>249</v>
      </c>
      <c r="X2" s="212" t="s">
        <v>250</v>
      </c>
      <c r="Y2" s="188" t="s">
        <v>251</v>
      </c>
      <c r="Z2" s="188" t="s">
        <v>252</v>
      </c>
      <c r="AA2" s="188" t="s">
        <v>253</v>
      </c>
      <c r="AB2" s="188" t="s">
        <v>254</v>
      </c>
      <c r="AC2" s="188" t="s">
        <v>255</v>
      </c>
      <c r="AD2" s="188" t="s">
        <v>256</v>
      </c>
      <c r="AE2" s="188" t="s">
        <v>257</v>
      </c>
      <c r="AF2" s="194" t="s">
        <v>258</v>
      </c>
      <c r="AG2" s="194" t="s">
        <v>259</v>
      </c>
      <c r="AH2" s="194" t="s">
        <v>260</v>
      </c>
      <c r="AI2" s="203" t="s">
        <v>261</v>
      </c>
      <c r="AJ2" s="225" t="s">
        <v>262</v>
      </c>
      <c r="AK2" s="226" t="s">
        <v>263</v>
      </c>
      <c r="AL2" s="226" t="s">
        <v>264</v>
      </c>
      <c r="AM2" s="226" t="s">
        <v>264</v>
      </c>
      <c r="AN2" s="188" t="s">
        <v>125</v>
      </c>
      <c r="AO2" s="194" t="s">
        <v>37</v>
      </c>
      <c r="AP2" s="194" t="s">
        <v>38</v>
      </c>
      <c r="AQ2" s="194" t="s">
        <v>39</v>
      </c>
      <c r="AR2" s="230" t="s">
        <v>265</v>
      </c>
      <c r="AS2" s="188" t="s">
        <v>40</v>
      </c>
      <c r="AT2" s="231" t="s">
        <v>266</v>
      </c>
      <c r="AU2" s="231" t="s">
        <v>267</v>
      </c>
      <c r="AV2" s="231" t="s">
        <v>268</v>
      </c>
      <c r="AW2" s="231" t="s">
        <v>269</v>
      </c>
      <c r="AX2" s="188" t="s">
        <v>270</v>
      </c>
      <c r="AY2" s="242" t="s">
        <v>271</v>
      </c>
      <c r="AZ2" s="188" t="s">
        <v>88</v>
      </c>
      <c r="BA2" s="195" t="s">
        <v>40</v>
      </c>
    </row>
    <row r="3" s="174" customFormat="1" ht="115" customHeight="1" spans="1:53">
      <c r="A3" s="192" t="s">
        <v>129</v>
      </c>
      <c r="B3" s="193">
        <v>1</v>
      </c>
      <c r="C3" s="194" t="s">
        <v>272</v>
      </c>
      <c r="D3" s="194" t="s">
        <v>273</v>
      </c>
      <c r="E3" s="193" t="s">
        <v>131</v>
      </c>
      <c r="F3" s="191">
        <v>44455</v>
      </c>
      <c r="G3" s="195" t="s">
        <v>132</v>
      </c>
      <c r="H3" s="194" t="s">
        <v>56</v>
      </c>
      <c r="I3" s="193" t="s">
        <v>57</v>
      </c>
      <c r="J3" s="193" t="s">
        <v>274</v>
      </c>
      <c r="K3" s="193" t="s">
        <v>63</v>
      </c>
      <c r="L3" s="188" t="s">
        <v>275</v>
      </c>
      <c r="M3" s="188" t="s">
        <v>276</v>
      </c>
      <c r="N3" s="188" t="s">
        <v>277</v>
      </c>
      <c r="O3" s="193" t="s">
        <v>138</v>
      </c>
      <c r="P3" s="188" t="s">
        <v>278</v>
      </c>
      <c r="Q3" s="188" t="s">
        <v>279</v>
      </c>
      <c r="R3" s="188" t="s">
        <v>280</v>
      </c>
      <c r="S3" s="213">
        <v>50000</v>
      </c>
      <c r="T3" s="213">
        <v>0</v>
      </c>
      <c r="U3" s="213">
        <v>50000</v>
      </c>
      <c r="V3" s="188" t="s">
        <v>72</v>
      </c>
      <c r="W3" s="214">
        <v>44462</v>
      </c>
      <c r="X3" s="215">
        <v>44462</v>
      </c>
      <c r="Y3" s="215">
        <v>44490</v>
      </c>
      <c r="Z3" s="218">
        <v>44515</v>
      </c>
      <c r="AA3" s="215">
        <v>44515</v>
      </c>
      <c r="AB3" s="215">
        <v>44483</v>
      </c>
      <c r="AC3" s="188" t="s">
        <v>281</v>
      </c>
      <c r="AD3" s="188" t="s">
        <v>69</v>
      </c>
      <c r="AE3" s="219" t="s">
        <v>282</v>
      </c>
      <c r="AF3" s="194" t="s">
        <v>283</v>
      </c>
      <c r="AG3" s="227" t="s">
        <v>284</v>
      </c>
      <c r="AH3" s="227" t="s">
        <v>49</v>
      </c>
      <c r="AI3" s="221" t="s">
        <v>285</v>
      </c>
      <c r="AJ3" s="194" t="s">
        <v>72</v>
      </c>
      <c r="AK3" s="194" t="s">
        <v>72</v>
      </c>
      <c r="AL3" s="194"/>
      <c r="AM3" s="194"/>
      <c r="AN3" s="215">
        <v>44589</v>
      </c>
      <c r="AO3" s="221"/>
      <c r="AP3" s="194"/>
      <c r="AQ3" s="194"/>
      <c r="AR3" s="232" t="s">
        <v>286</v>
      </c>
      <c r="AS3" s="194"/>
      <c r="AT3" s="227" t="s">
        <v>216</v>
      </c>
      <c r="AU3" s="233" t="s">
        <v>287</v>
      </c>
      <c r="AV3" s="233" t="s">
        <v>49</v>
      </c>
      <c r="AW3" s="233" t="s">
        <v>49</v>
      </c>
      <c r="AX3" s="193" t="s">
        <v>49</v>
      </c>
      <c r="AY3" s="242">
        <v>93.2</v>
      </c>
      <c r="AZ3" s="243"/>
      <c r="BA3" s="243"/>
    </row>
    <row r="4" s="174" customFormat="1" ht="115" customHeight="1" spans="1:53">
      <c r="A4" s="192" t="s">
        <v>129</v>
      </c>
      <c r="B4" s="193">
        <v>2</v>
      </c>
      <c r="C4" s="194" t="s">
        <v>288</v>
      </c>
      <c r="D4" s="194" t="s">
        <v>289</v>
      </c>
      <c r="E4" s="193" t="s">
        <v>144</v>
      </c>
      <c r="F4" s="191">
        <v>44455</v>
      </c>
      <c r="G4" s="195" t="s">
        <v>132</v>
      </c>
      <c r="H4" s="194" t="s">
        <v>56</v>
      </c>
      <c r="I4" s="193" t="s">
        <v>57</v>
      </c>
      <c r="J4" s="193" t="s">
        <v>290</v>
      </c>
      <c r="K4" s="193" t="s">
        <v>63</v>
      </c>
      <c r="L4" s="188" t="s">
        <v>275</v>
      </c>
      <c r="M4" s="188" t="s">
        <v>276</v>
      </c>
      <c r="N4" s="188" t="s">
        <v>291</v>
      </c>
      <c r="O4" s="193" t="s">
        <v>148</v>
      </c>
      <c r="P4" s="188" t="s">
        <v>292</v>
      </c>
      <c r="Q4" s="188" t="s">
        <v>293</v>
      </c>
      <c r="R4" s="188" t="s">
        <v>294</v>
      </c>
      <c r="S4" s="213">
        <v>61075</v>
      </c>
      <c r="T4" s="213">
        <v>0</v>
      </c>
      <c r="U4" s="213">
        <v>61075</v>
      </c>
      <c r="V4" s="188" t="s">
        <v>72</v>
      </c>
      <c r="W4" s="214">
        <v>44462</v>
      </c>
      <c r="X4" s="215">
        <v>44462</v>
      </c>
      <c r="Y4" s="215">
        <v>44490</v>
      </c>
      <c r="Z4" s="215">
        <v>44501</v>
      </c>
      <c r="AA4" s="215">
        <v>44515</v>
      </c>
      <c r="AB4" s="215">
        <v>44483</v>
      </c>
      <c r="AC4" s="188" t="s">
        <v>281</v>
      </c>
      <c r="AD4" s="188" t="s">
        <v>69</v>
      </c>
      <c r="AE4" s="219" t="s">
        <v>282</v>
      </c>
      <c r="AF4" s="194" t="s">
        <v>295</v>
      </c>
      <c r="AG4" s="227" t="s">
        <v>284</v>
      </c>
      <c r="AH4" s="227" t="s">
        <v>49</v>
      </c>
      <c r="AI4" s="221" t="s">
        <v>296</v>
      </c>
      <c r="AJ4" s="194" t="s">
        <v>72</v>
      </c>
      <c r="AK4" s="194" t="s">
        <v>72</v>
      </c>
      <c r="AL4" s="194"/>
      <c r="AM4" s="194"/>
      <c r="AN4" s="215">
        <v>44589</v>
      </c>
      <c r="AO4" s="221"/>
      <c r="AP4" s="194"/>
      <c r="AQ4" s="194"/>
      <c r="AR4" s="234" t="s">
        <v>297</v>
      </c>
      <c r="AS4" s="194"/>
      <c r="AT4" s="227" t="s">
        <v>216</v>
      </c>
      <c r="AU4" s="233" t="s">
        <v>287</v>
      </c>
      <c r="AV4" s="233" t="s">
        <v>49</v>
      </c>
      <c r="AW4" s="233" t="s">
        <v>49</v>
      </c>
      <c r="AX4" s="193" t="s">
        <v>49</v>
      </c>
      <c r="AY4" s="242">
        <v>88.7</v>
      </c>
      <c r="AZ4" s="243"/>
      <c r="BA4" s="243"/>
    </row>
    <row r="5" s="174" customFormat="1" ht="115" customHeight="1" spans="1:53">
      <c r="A5" s="192" t="s">
        <v>129</v>
      </c>
      <c r="B5" s="193">
        <v>3</v>
      </c>
      <c r="C5" s="194" t="s">
        <v>298</v>
      </c>
      <c r="D5" s="194" t="s">
        <v>299</v>
      </c>
      <c r="E5" s="193" t="s">
        <v>152</v>
      </c>
      <c r="F5" s="191">
        <v>44455</v>
      </c>
      <c r="G5" s="195" t="s">
        <v>132</v>
      </c>
      <c r="H5" s="194" t="s">
        <v>56</v>
      </c>
      <c r="I5" s="193" t="s">
        <v>57</v>
      </c>
      <c r="J5" s="193" t="s">
        <v>274</v>
      </c>
      <c r="K5" s="193" t="s">
        <v>63</v>
      </c>
      <c r="L5" s="188" t="s">
        <v>275</v>
      </c>
      <c r="M5" s="188" t="s">
        <v>276</v>
      </c>
      <c r="N5" s="188" t="s">
        <v>300</v>
      </c>
      <c r="O5" s="193" t="s">
        <v>154</v>
      </c>
      <c r="P5" s="188" t="s">
        <v>301</v>
      </c>
      <c r="Q5" s="188" t="s">
        <v>302</v>
      </c>
      <c r="R5" s="188" t="s">
        <v>303</v>
      </c>
      <c r="S5" s="213">
        <v>97070.29</v>
      </c>
      <c r="T5" s="213">
        <v>0</v>
      </c>
      <c r="U5" s="213">
        <v>97070.29</v>
      </c>
      <c r="V5" s="188" t="s">
        <v>72</v>
      </c>
      <c r="W5" s="214">
        <v>44461</v>
      </c>
      <c r="X5" s="215">
        <v>44462</v>
      </c>
      <c r="Y5" s="215">
        <v>44461</v>
      </c>
      <c r="Z5" s="218">
        <v>44515</v>
      </c>
      <c r="AA5" s="215">
        <v>44515</v>
      </c>
      <c r="AB5" s="215">
        <v>44483</v>
      </c>
      <c r="AC5" s="188" t="s">
        <v>281</v>
      </c>
      <c r="AD5" s="188" t="s">
        <v>69</v>
      </c>
      <c r="AE5" s="219" t="s">
        <v>282</v>
      </c>
      <c r="AF5" s="220" t="s">
        <v>304</v>
      </c>
      <c r="AG5" s="227" t="s">
        <v>284</v>
      </c>
      <c r="AH5" s="227" t="s">
        <v>49</v>
      </c>
      <c r="AI5" s="221" t="s">
        <v>305</v>
      </c>
      <c r="AJ5" s="194" t="s">
        <v>72</v>
      </c>
      <c r="AK5" s="194" t="s">
        <v>72</v>
      </c>
      <c r="AL5" s="194"/>
      <c r="AM5" s="194"/>
      <c r="AN5" s="215">
        <v>44589</v>
      </c>
      <c r="AO5" s="194"/>
      <c r="AP5" s="194"/>
      <c r="AQ5" s="194"/>
      <c r="AR5" s="234" t="s">
        <v>306</v>
      </c>
      <c r="AS5" s="194"/>
      <c r="AT5" s="227" t="s">
        <v>216</v>
      </c>
      <c r="AU5" s="233" t="s">
        <v>287</v>
      </c>
      <c r="AV5" s="233" t="s">
        <v>49</v>
      </c>
      <c r="AW5" s="233" t="s">
        <v>49</v>
      </c>
      <c r="AX5" s="188" t="s">
        <v>49</v>
      </c>
      <c r="AY5" s="242">
        <v>88.66</v>
      </c>
      <c r="AZ5" s="243"/>
      <c r="BA5" s="243"/>
    </row>
    <row r="6" s="174" customFormat="1" ht="115" customHeight="1" spans="1:53">
      <c r="A6" s="192" t="s">
        <v>129</v>
      </c>
      <c r="B6" s="193">
        <v>4</v>
      </c>
      <c r="C6" s="194" t="s">
        <v>307</v>
      </c>
      <c r="D6" s="194" t="s">
        <v>308</v>
      </c>
      <c r="E6" s="193" t="s">
        <v>157</v>
      </c>
      <c r="F6" s="191">
        <v>44455</v>
      </c>
      <c r="G6" s="195" t="s">
        <v>132</v>
      </c>
      <c r="H6" s="194" t="s">
        <v>56</v>
      </c>
      <c r="I6" s="193" t="s">
        <v>57</v>
      </c>
      <c r="J6" s="193" t="s">
        <v>290</v>
      </c>
      <c r="K6" s="193" t="s">
        <v>63</v>
      </c>
      <c r="L6" s="188" t="s">
        <v>275</v>
      </c>
      <c r="M6" s="188" t="s">
        <v>276</v>
      </c>
      <c r="N6" s="188" t="s">
        <v>309</v>
      </c>
      <c r="O6" s="193" t="s">
        <v>158</v>
      </c>
      <c r="P6" s="188" t="s">
        <v>310</v>
      </c>
      <c r="Q6" s="188" t="s">
        <v>311</v>
      </c>
      <c r="R6" s="188" t="s">
        <v>312</v>
      </c>
      <c r="S6" s="213">
        <v>92800</v>
      </c>
      <c r="T6" s="213">
        <v>0</v>
      </c>
      <c r="U6" s="213">
        <v>92800</v>
      </c>
      <c r="V6" s="188" t="s">
        <v>72</v>
      </c>
      <c r="W6" s="214">
        <v>44462</v>
      </c>
      <c r="X6" s="215">
        <v>44462</v>
      </c>
      <c r="Y6" s="215">
        <v>44490</v>
      </c>
      <c r="Z6" s="215">
        <v>44501</v>
      </c>
      <c r="AA6" s="215">
        <v>44515</v>
      </c>
      <c r="AB6" s="215">
        <v>44483</v>
      </c>
      <c r="AC6" s="188" t="s">
        <v>281</v>
      </c>
      <c r="AD6" s="188" t="s">
        <v>69</v>
      </c>
      <c r="AE6" s="219" t="s">
        <v>282</v>
      </c>
      <c r="AF6" s="194" t="s">
        <v>313</v>
      </c>
      <c r="AG6" s="227" t="s">
        <v>284</v>
      </c>
      <c r="AH6" s="227" t="s">
        <v>49</v>
      </c>
      <c r="AI6" s="221" t="s">
        <v>314</v>
      </c>
      <c r="AJ6" s="194" t="s">
        <v>72</v>
      </c>
      <c r="AK6" s="194" t="s">
        <v>72</v>
      </c>
      <c r="AL6" s="194"/>
      <c r="AM6" s="194"/>
      <c r="AN6" s="215">
        <v>44589</v>
      </c>
      <c r="AO6" s="194"/>
      <c r="AP6" s="194"/>
      <c r="AQ6" s="194"/>
      <c r="AR6" s="235" t="s">
        <v>315</v>
      </c>
      <c r="AS6" s="194"/>
      <c r="AT6" s="227" t="s">
        <v>216</v>
      </c>
      <c r="AU6" s="233" t="s">
        <v>287</v>
      </c>
      <c r="AV6" s="233" t="s">
        <v>49</v>
      </c>
      <c r="AW6" s="233" t="s">
        <v>49</v>
      </c>
      <c r="AX6" s="188" t="s">
        <v>49</v>
      </c>
      <c r="AY6" s="242">
        <v>87.56</v>
      </c>
      <c r="AZ6" s="243"/>
      <c r="BA6" s="243"/>
    </row>
    <row r="7" s="174" customFormat="1" ht="115" customHeight="1" spans="1:53">
      <c r="A7" s="192" t="s">
        <v>129</v>
      </c>
      <c r="B7" s="193">
        <v>5</v>
      </c>
      <c r="C7" s="194" t="s">
        <v>316</v>
      </c>
      <c r="D7" s="194" t="s">
        <v>317</v>
      </c>
      <c r="E7" s="193" t="s">
        <v>161</v>
      </c>
      <c r="F7" s="191">
        <v>44455</v>
      </c>
      <c r="G7" s="195" t="s">
        <v>132</v>
      </c>
      <c r="H7" s="194" t="s">
        <v>56</v>
      </c>
      <c r="I7" s="193" t="s">
        <v>57</v>
      </c>
      <c r="J7" s="193" t="s">
        <v>318</v>
      </c>
      <c r="K7" s="193" t="s">
        <v>63</v>
      </c>
      <c r="L7" s="188" t="s">
        <v>275</v>
      </c>
      <c r="M7" s="188" t="s">
        <v>276</v>
      </c>
      <c r="N7" s="188" t="s">
        <v>319</v>
      </c>
      <c r="O7" s="193" t="s">
        <v>320</v>
      </c>
      <c r="P7" s="188" t="s">
        <v>321</v>
      </c>
      <c r="Q7" s="188" t="s">
        <v>322</v>
      </c>
      <c r="R7" s="188" t="s">
        <v>323</v>
      </c>
      <c r="S7" s="213">
        <v>67894.01</v>
      </c>
      <c r="T7" s="213">
        <v>0</v>
      </c>
      <c r="U7" s="213">
        <v>67894.01</v>
      </c>
      <c r="V7" s="188" t="s">
        <v>72</v>
      </c>
      <c r="W7" s="214">
        <v>44461</v>
      </c>
      <c r="X7" s="215">
        <v>44462</v>
      </c>
      <c r="Y7" s="215">
        <v>44490</v>
      </c>
      <c r="Z7" s="215">
        <v>44501</v>
      </c>
      <c r="AA7" s="215">
        <v>44515</v>
      </c>
      <c r="AB7" s="215">
        <v>44483</v>
      </c>
      <c r="AC7" s="188" t="s">
        <v>281</v>
      </c>
      <c r="AD7" s="188" t="s">
        <v>69</v>
      </c>
      <c r="AE7" s="219" t="s">
        <v>282</v>
      </c>
      <c r="AF7" s="194" t="s">
        <v>324</v>
      </c>
      <c r="AG7" s="227" t="s">
        <v>284</v>
      </c>
      <c r="AH7" s="227" t="s">
        <v>49</v>
      </c>
      <c r="AI7" s="221" t="s">
        <v>325</v>
      </c>
      <c r="AJ7" s="194" t="s">
        <v>72</v>
      </c>
      <c r="AK7" s="194" t="s">
        <v>72</v>
      </c>
      <c r="AL7" s="194"/>
      <c r="AM7" s="194"/>
      <c r="AN7" s="215">
        <v>44589</v>
      </c>
      <c r="AO7" s="194"/>
      <c r="AP7" s="194"/>
      <c r="AQ7" s="194"/>
      <c r="AR7" s="234" t="s">
        <v>326</v>
      </c>
      <c r="AS7" s="194"/>
      <c r="AT7" s="227" t="s">
        <v>216</v>
      </c>
      <c r="AU7" s="233" t="s">
        <v>287</v>
      </c>
      <c r="AV7" s="233" t="s">
        <v>49</v>
      </c>
      <c r="AW7" s="233" t="s">
        <v>49</v>
      </c>
      <c r="AX7" s="188" t="s">
        <v>49</v>
      </c>
      <c r="AY7" s="242">
        <v>87.16</v>
      </c>
      <c r="AZ7" s="243"/>
      <c r="BA7" s="243"/>
    </row>
    <row r="8" s="174" customFormat="1" ht="115" customHeight="1" spans="1:53">
      <c r="A8" s="192" t="s">
        <v>129</v>
      </c>
      <c r="B8" s="193">
        <v>6</v>
      </c>
      <c r="C8" s="194" t="s">
        <v>327</v>
      </c>
      <c r="D8" s="194" t="s">
        <v>328</v>
      </c>
      <c r="E8" s="196" t="s">
        <v>165</v>
      </c>
      <c r="F8" s="191">
        <v>44478</v>
      </c>
      <c r="G8" s="195" t="s">
        <v>132</v>
      </c>
      <c r="H8" s="194" t="s">
        <v>56</v>
      </c>
      <c r="I8" s="193" t="s">
        <v>57</v>
      </c>
      <c r="J8" s="193" t="s">
        <v>290</v>
      </c>
      <c r="K8" s="193" t="s">
        <v>63</v>
      </c>
      <c r="L8" s="188" t="s">
        <v>275</v>
      </c>
      <c r="M8" s="188" t="s">
        <v>276</v>
      </c>
      <c r="N8" s="188" t="s">
        <v>291</v>
      </c>
      <c r="O8" s="193" t="s">
        <v>167</v>
      </c>
      <c r="P8" s="188" t="s">
        <v>329</v>
      </c>
      <c r="Q8" s="188" t="s">
        <v>330</v>
      </c>
      <c r="R8" s="188" t="s">
        <v>331</v>
      </c>
      <c r="S8" s="213">
        <v>81250</v>
      </c>
      <c r="T8" s="213">
        <v>0</v>
      </c>
      <c r="U8" s="213">
        <v>81250</v>
      </c>
      <c r="V8" s="188" t="s">
        <v>72</v>
      </c>
      <c r="W8" s="215">
        <v>44489</v>
      </c>
      <c r="X8" s="215">
        <v>44489</v>
      </c>
      <c r="Y8" s="215">
        <v>44490</v>
      </c>
      <c r="Z8" s="215">
        <v>44508</v>
      </c>
      <c r="AA8" s="215">
        <v>44515</v>
      </c>
      <c r="AB8" s="215">
        <v>44490</v>
      </c>
      <c r="AC8" s="188" t="s">
        <v>281</v>
      </c>
      <c r="AD8" s="188" t="s">
        <v>69</v>
      </c>
      <c r="AE8" s="219" t="s">
        <v>282</v>
      </c>
      <c r="AF8" s="194" t="s">
        <v>332</v>
      </c>
      <c r="AG8" s="227" t="s">
        <v>284</v>
      </c>
      <c r="AH8" s="227" t="s">
        <v>49</v>
      </c>
      <c r="AI8" s="221" t="s">
        <v>333</v>
      </c>
      <c r="AJ8" s="194" t="s">
        <v>72</v>
      </c>
      <c r="AK8" s="194" t="s">
        <v>72</v>
      </c>
      <c r="AL8" s="194"/>
      <c r="AM8" s="194"/>
      <c r="AN8" s="215">
        <v>44589</v>
      </c>
      <c r="AO8" s="194"/>
      <c r="AP8" s="194"/>
      <c r="AQ8" s="194"/>
      <c r="AR8" s="234" t="s">
        <v>334</v>
      </c>
      <c r="AS8" s="194"/>
      <c r="AT8" s="227" t="s">
        <v>216</v>
      </c>
      <c r="AU8" s="233" t="s">
        <v>287</v>
      </c>
      <c r="AV8" s="233" t="s">
        <v>49</v>
      </c>
      <c r="AW8" s="233" t="s">
        <v>49</v>
      </c>
      <c r="AX8" s="188" t="s">
        <v>49</v>
      </c>
      <c r="AY8" s="242">
        <v>88.5</v>
      </c>
      <c r="AZ8" s="243"/>
      <c r="BA8" s="243"/>
    </row>
    <row r="9" s="174" customFormat="1" ht="115" customHeight="1" spans="1:53">
      <c r="A9" s="192" t="s">
        <v>129</v>
      </c>
      <c r="B9" s="193">
        <v>7</v>
      </c>
      <c r="C9" s="194" t="s">
        <v>335</v>
      </c>
      <c r="D9" s="194" t="s">
        <v>336</v>
      </c>
      <c r="E9" s="193" t="s">
        <v>170</v>
      </c>
      <c r="F9" s="191">
        <v>44490</v>
      </c>
      <c r="G9" s="195" t="s">
        <v>132</v>
      </c>
      <c r="H9" s="194" t="s">
        <v>56</v>
      </c>
      <c r="I9" s="193" t="s">
        <v>171</v>
      </c>
      <c r="J9" s="193" t="s">
        <v>274</v>
      </c>
      <c r="K9" s="193" t="s">
        <v>63</v>
      </c>
      <c r="L9" s="188" t="s">
        <v>275</v>
      </c>
      <c r="M9" s="188" t="s">
        <v>276</v>
      </c>
      <c r="N9" s="188" t="s">
        <v>337</v>
      </c>
      <c r="O9" s="193" t="s">
        <v>173</v>
      </c>
      <c r="P9" s="188" t="s">
        <v>338</v>
      </c>
      <c r="Q9" s="188" t="s">
        <v>339</v>
      </c>
      <c r="R9" s="188" t="s">
        <v>340</v>
      </c>
      <c r="S9" s="213">
        <v>759533.09</v>
      </c>
      <c r="T9" s="213">
        <v>1332298.36</v>
      </c>
      <c r="U9" s="213">
        <f>S9+T9</f>
        <v>2091831.45</v>
      </c>
      <c r="V9" s="188" t="s">
        <v>72</v>
      </c>
      <c r="W9" s="215">
        <v>44497</v>
      </c>
      <c r="X9" s="215">
        <v>44497</v>
      </c>
      <c r="Y9" s="215">
        <v>44509</v>
      </c>
      <c r="Z9" s="215">
        <v>44508</v>
      </c>
      <c r="AA9" s="215">
        <v>44515</v>
      </c>
      <c r="AB9" s="215">
        <v>44509</v>
      </c>
      <c r="AC9" s="188" t="s">
        <v>281</v>
      </c>
      <c r="AD9" s="188" t="s">
        <v>69</v>
      </c>
      <c r="AE9" s="219" t="s">
        <v>282</v>
      </c>
      <c r="AF9" s="194" t="s">
        <v>341</v>
      </c>
      <c r="AG9" s="227" t="s">
        <v>342</v>
      </c>
      <c r="AH9" s="227" t="s">
        <v>72</v>
      </c>
      <c r="AI9" s="221" t="s">
        <v>343</v>
      </c>
      <c r="AJ9" s="194" t="s">
        <v>72</v>
      </c>
      <c r="AK9" s="194" t="s">
        <v>72</v>
      </c>
      <c r="AL9" s="194"/>
      <c r="AM9" s="194"/>
      <c r="AN9" s="215">
        <v>44589</v>
      </c>
      <c r="AO9" s="194"/>
      <c r="AP9" s="194"/>
      <c r="AQ9" s="194"/>
      <c r="AR9" s="234" t="s">
        <v>344</v>
      </c>
      <c r="AS9" s="194"/>
      <c r="AT9" s="233" t="s">
        <v>216</v>
      </c>
      <c r="AU9" s="233" t="s">
        <v>287</v>
      </c>
      <c r="AV9" s="233" t="s">
        <v>49</v>
      </c>
      <c r="AW9" s="233" t="s">
        <v>49</v>
      </c>
      <c r="AX9" s="188" t="s">
        <v>49</v>
      </c>
      <c r="AY9" s="242">
        <v>93</v>
      </c>
      <c r="AZ9" s="243"/>
      <c r="BA9" s="243"/>
    </row>
    <row r="10" s="174" customFormat="1" ht="115" customHeight="1" spans="1:53">
      <c r="A10" s="192" t="s">
        <v>129</v>
      </c>
      <c r="B10" s="193">
        <v>8</v>
      </c>
      <c r="C10" s="194" t="s">
        <v>345</v>
      </c>
      <c r="D10" s="194" t="s">
        <v>346</v>
      </c>
      <c r="E10" s="193" t="s">
        <v>177</v>
      </c>
      <c r="F10" s="191">
        <v>44631</v>
      </c>
      <c r="G10" s="194" t="s">
        <v>347</v>
      </c>
      <c r="H10" s="194" t="s">
        <v>348</v>
      </c>
      <c r="I10" s="193" t="s">
        <v>349</v>
      </c>
      <c r="J10" s="193" t="s">
        <v>274</v>
      </c>
      <c r="K10" s="193" t="s">
        <v>63</v>
      </c>
      <c r="L10" s="188" t="s">
        <v>275</v>
      </c>
      <c r="M10" s="188" t="s">
        <v>276</v>
      </c>
      <c r="N10" s="188" t="s">
        <v>350</v>
      </c>
      <c r="O10" s="193" t="s">
        <v>186</v>
      </c>
      <c r="P10" s="188" t="s">
        <v>351</v>
      </c>
      <c r="Q10" s="188" t="s">
        <v>352</v>
      </c>
      <c r="R10" s="188" t="s">
        <v>353</v>
      </c>
      <c r="S10" s="213">
        <v>400000</v>
      </c>
      <c r="T10" s="213">
        <v>0</v>
      </c>
      <c r="U10" s="213">
        <v>400000</v>
      </c>
      <c r="V10" s="188" t="s">
        <v>49</v>
      </c>
      <c r="W10" s="215">
        <v>44635</v>
      </c>
      <c r="X10" s="215">
        <v>44635</v>
      </c>
      <c r="Y10" s="215">
        <v>44642</v>
      </c>
      <c r="Z10" s="215">
        <v>44648</v>
      </c>
      <c r="AA10" s="215">
        <v>44643</v>
      </c>
      <c r="AB10" s="215">
        <v>44642</v>
      </c>
      <c r="AC10" s="188" t="s">
        <v>354</v>
      </c>
      <c r="AD10" s="188" t="s">
        <v>355</v>
      </c>
      <c r="AE10" s="219" t="s">
        <v>356</v>
      </c>
      <c r="AF10" s="221" t="s">
        <v>357</v>
      </c>
      <c r="AG10" s="227" t="s">
        <v>342</v>
      </c>
      <c r="AH10" s="227" t="s">
        <v>72</v>
      </c>
      <c r="AI10" s="221" t="s">
        <v>358</v>
      </c>
      <c r="AJ10" s="194" t="s">
        <v>72</v>
      </c>
      <c r="AK10" s="194" t="s">
        <v>72</v>
      </c>
      <c r="AL10" s="194"/>
      <c r="AM10" s="194"/>
      <c r="AN10" s="215">
        <v>44671</v>
      </c>
      <c r="AO10" s="194"/>
      <c r="AP10" s="194"/>
      <c r="AQ10" s="194"/>
      <c r="AR10" s="236" t="s">
        <v>359</v>
      </c>
      <c r="AS10" s="194"/>
      <c r="AT10" s="194" t="s">
        <v>132</v>
      </c>
      <c r="AU10" s="233" t="s">
        <v>287</v>
      </c>
      <c r="AV10" s="233" t="s">
        <v>49</v>
      </c>
      <c r="AW10" s="233" t="s">
        <v>49</v>
      </c>
      <c r="AX10" s="188" t="s">
        <v>49</v>
      </c>
      <c r="AY10" s="242"/>
      <c r="AZ10" s="243"/>
      <c r="BA10" s="243"/>
    </row>
    <row r="11" s="174" customFormat="1" ht="115" customHeight="1" spans="1:53">
      <c r="A11" s="192" t="s">
        <v>129</v>
      </c>
      <c r="B11" s="193">
        <v>9</v>
      </c>
      <c r="C11" s="194" t="s">
        <v>360</v>
      </c>
      <c r="D11" s="194" t="s">
        <v>361</v>
      </c>
      <c r="E11" s="193" t="s">
        <v>190</v>
      </c>
      <c r="F11" s="191">
        <v>44634</v>
      </c>
      <c r="G11" s="194" t="s">
        <v>347</v>
      </c>
      <c r="H11" s="194" t="s">
        <v>348</v>
      </c>
      <c r="I11" s="193" t="s">
        <v>349</v>
      </c>
      <c r="J11" s="193" t="s">
        <v>274</v>
      </c>
      <c r="K11" s="193" t="s">
        <v>63</v>
      </c>
      <c r="L11" s="188" t="s">
        <v>275</v>
      </c>
      <c r="M11" s="188" t="s">
        <v>276</v>
      </c>
      <c r="N11" s="188" t="s">
        <v>350</v>
      </c>
      <c r="O11" s="193" t="s">
        <v>191</v>
      </c>
      <c r="P11" s="188" t="s">
        <v>362</v>
      </c>
      <c r="Q11" s="188" t="s">
        <v>363</v>
      </c>
      <c r="R11" s="188" t="s">
        <v>364</v>
      </c>
      <c r="S11" s="213">
        <v>410000</v>
      </c>
      <c r="T11" s="213">
        <v>0</v>
      </c>
      <c r="U11" s="213">
        <v>410000</v>
      </c>
      <c r="V11" s="188" t="s">
        <v>49</v>
      </c>
      <c r="W11" s="215">
        <v>44637</v>
      </c>
      <c r="X11" s="215">
        <v>44637</v>
      </c>
      <c r="Y11" s="215">
        <v>44648</v>
      </c>
      <c r="Z11" s="215">
        <v>44648</v>
      </c>
      <c r="AA11" s="215">
        <v>44648</v>
      </c>
      <c r="AB11" s="215">
        <v>44648</v>
      </c>
      <c r="AC11" s="188" t="s">
        <v>354</v>
      </c>
      <c r="AD11" s="188" t="s">
        <v>355</v>
      </c>
      <c r="AE11" s="219" t="s">
        <v>365</v>
      </c>
      <c r="AF11" s="221" t="s">
        <v>357</v>
      </c>
      <c r="AG11" s="227" t="s">
        <v>342</v>
      </c>
      <c r="AH11" s="227" t="s">
        <v>72</v>
      </c>
      <c r="AI11" s="221" t="s">
        <v>366</v>
      </c>
      <c r="AJ11" s="194" t="s">
        <v>72</v>
      </c>
      <c r="AK11" s="194" t="s">
        <v>72</v>
      </c>
      <c r="AL11" s="194"/>
      <c r="AM11" s="194"/>
      <c r="AN11" s="215">
        <v>44671</v>
      </c>
      <c r="AO11" s="194"/>
      <c r="AP11" s="194"/>
      <c r="AQ11" s="194"/>
      <c r="AR11" s="236" t="s">
        <v>367</v>
      </c>
      <c r="AS11" s="194"/>
      <c r="AT11" s="194" t="s">
        <v>132</v>
      </c>
      <c r="AU11" s="233" t="s">
        <v>368</v>
      </c>
      <c r="AV11" s="233" t="s">
        <v>72</v>
      </c>
      <c r="AW11" s="233" t="s">
        <v>72</v>
      </c>
      <c r="AX11" s="188" t="s">
        <v>72</v>
      </c>
      <c r="AY11" s="242"/>
      <c r="AZ11" s="243"/>
      <c r="BA11" s="243"/>
    </row>
    <row r="12" s="175" customFormat="1" ht="115" customHeight="1" spans="1:53">
      <c r="A12" s="192" t="s">
        <v>129</v>
      </c>
      <c r="B12" s="197">
        <v>10</v>
      </c>
      <c r="C12" s="194" t="s">
        <v>369</v>
      </c>
      <c r="D12" s="194" t="s">
        <v>370</v>
      </c>
      <c r="E12" s="197" t="s">
        <v>194</v>
      </c>
      <c r="F12" s="191">
        <v>44679</v>
      </c>
      <c r="G12" s="194" t="s">
        <v>347</v>
      </c>
      <c r="H12" s="194" t="s">
        <v>348</v>
      </c>
      <c r="I12" s="197" t="s">
        <v>349</v>
      </c>
      <c r="J12" s="197" t="s">
        <v>274</v>
      </c>
      <c r="K12" s="197" t="s">
        <v>63</v>
      </c>
      <c r="L12" s="188" t="s">
        <v>275</v>
      </c>
      <c r="M12" s="188" t="s">
        <v>276</v>
      </c>
      <c r="N12" s="188" t="s">
        <v>371</v>
      </c>
      <c r="O12" s="197" t="s">
        <v>198</v>
      </c>
      <c r="P12" s="188" t="s">
        <v>372</v>
      </c>
      <c r="Q12" s="188" t="s">
        <v>373</v>
      </c>
      <c r="R12" s="188" t="s">
        <v>374</v>
      </c>
      <c r="S12" s="216">
        <v>179813</v>
      </c>
      <c r="T12" s="216">
        <v>0</v>
      </c>
      <c r="U12" s="216">
        <v>179813</v>
      </c>
      <c r="V12" s="188" t="s">
        <v>49</v>
      </c>
      <c r="W12" s="215">
        <v>44680</v>
      </c>
      <c r="X12" s="215">
        <v>44680</v>
      </c>
      <c r="Y12" s="215">
        <v>44686</v>
      </c>
      <c r="Z12" s="215">
        <v>44686</v>
      </c>
      <c r="AA12" s="215">
        <v>44686</v>
      </c>
      <c r="AB12" s="215">
        <v>44680</v>
      </c>
      <c r="AC12" s="188" t="s">
        <v>354</v>
      </c>
      <c r="AD12" s="219" t="s">
        <v>355</v>
      </c>
      <c r="AE12" s="219" t="s">
        <v>375</v>
      </c>
      <c r="AF12" s="194" t="s">
        <v>376</v>
      </c>
      <c r="AG12" s="227" t="s">
        <v>342</v>
      </c>
      <c r="AH12" s="227" t="s">
        <v>72</v>
      </c>
      <c r="AI12" s="221" t="s">
        <v>377</v>
      </c>
      <c r="AJ12" s="194" t="s">
        <v>72</v>
      </c>
      <c r="AK12" s="194" t="s">
        <v>72</v>
      </c>
      <c r="AL12" s="194"/>
      <c r="AM12" s="194"/>
      <c r="AN12" s="215">
        <v>44700</v>
      </c>
      <c r="AO12" s="194"/>
      <c r="AP12" s="194"/>
      <c r="AQ12" s="194"/>
      <c r="AR12" s="237" t="s">
        <v>378</v>
      </c>
      <c r="AS12" s="194"/>
      <c r="AT12" s="194" t="s">
        <v>132</v>
      </c>
      <c r="AU12" s="233" t="s">
        <v>368</v>
      </c>
      <c r="AV12" s="233" t="s">
        <v>72</v>
      </c>
      <c r="AW12" s="233" t="s">
        <v>72</v>
      </c>
      <c r="AX12" s="188" t="s">
        <v>72</v>
      </c>
      <c r="AY12" s="242"/>
      <c r="AZ12" s="239"/>
      <c r="BA12" s="239"/>
    </row>
    <row r="13" s="176" customFormat="1" ht="115" customHeight="1" spans="1:53">
      <c r="A13" s="192" t="s">
        <v>129</v>
      </c>
      <c r="B13" s="197">
        <v>11</v>
      </c>
      <c r="C13" s="193" t="s">
        <v>379</v>
      </c>
      <c r="D13" s="191" t="s">
        <v>380</v>
      </c>
      <c r="E13" s="197" t="s">
        <v>381</v>
      </c>
      <c r="F13" s="191">
        <v>44827</v>
      </c>
      <c r="G13" s="194" t="s">
        <v>347</v>
      </c>
      <c r="H13" s="194" t="s">
        <v>348</v>
      </c>
      <c r="I13" s="197" t="s">
        <v>349</v>
      </c>
      <c r="J13" s="197" t="s">
        <v>274</v>
      </c>
      <c r="K13" s="197" t="s">
        <v>63</v>
      </c>
      <c r="L13" s="188" t="s">
        <v>275</v>
      </c>
      <c r="M13" s="188" t="s">
        <v>276</v>
      </c>
      <c r="N13" s="188" t="s">
        <v>382</v>
      </c>
      <c r="O13" s="197" t="s">
        <v>383</v>
      </c>
      <c r="P13" s="188" t="s">
        <v>384</v>
      </c>
      <c r="Q13" s="188" t="s">
        <v>385</v>
      </c>
      <c r="R13" s="188" t="s">
        <v>386</v>
      </c>
      <c r="S13" s="217">
        <v>309184</v>
      </c>
      <c r="T13" s="216">
        <v>0</v>
      </c>
      <c r="U13" s="217">
        <v>309184</v>
      </c>
      <c r="V13" s="188" t="s">
        <v>72</v>
      </c>
      <c r="W13" s="214">
        <v>44833</v>
      </c>
      <c r="X13" s="215">
        <v>44833</v>
      </c>
      <c r="Y13" s="222">
        <v>44846</v>
      </c>
      <c r="Z13" s="222">
        <v>44846</v>
      </c>
      <c r="AA13" s="222">
        <v>44846</v>
      </c>
      <c r="AB13" s="222">
        <v>44846</v>
      </c>
      <c r="AC13" s="188" t="s">
        <v>354</v>
      </c>
      <c r="AD13" s="188" t="s">
        <v>69</v>
      </c>
      <c r="AE13" s="220" t="s">
        <v>70</v>
      </c>
      <c r="AF13" s="194" t="s">
        <v>387</v>
      </c>
      <c r="AG13" s="194"/>
      <c r="AH13" s="194"/>
      <c r="AI13" s="221" t="s">
        <v>388</v>
      </c>
      <c r="AJ13" s="194" t="s">
        <v>72</v>
      </c>
      <c r="AK13" s="194" t="s">
        <v>72</v>
      </c>
      <c r="AL13" s="194"/>
      <c r="AM13" s="194"/>
      <c r="AN13" s="228">
        <v>44872</v>
      </c>
      <c r="AO13" s="194"/>
      <c r="AP13" s="194"/>
      <c r="AQ13" s="194"/>
      <c r="AR13" s="235"/>
      <c r="AS13" s="194"/>
      <c r="AT13" s="238"/>
      <c r="AU13" s="233" t="s">
        <v>368</v>
      </c>
      <c r="AV13" s="233" t="s">
        <v>72</v>
      </c>
      <c r="AW13" s="233" t="s">
        <v>72</v>
      </c>
      <c r="AX13" s="188" t="s">
        <v>72</v>
      </c>
      <c r="AY13" s="244"/>
      <c r="AZ13" s="245"/>
      <c r="BA13" s="245"/>
    </row>
    <row r="14" s="175" customFormat="1" ht="115" customHeight="1" spans="1:53">
      <c r="A14" s="192" t="s">
        <v>129</v>
      </c>
      <c r="B14" s="197">
        <v>12</v>
      </c>
      <c r="C14" s="194" t="s">
        <v>389</v>
      </c>
      <c r="D14" s="194" t="s">
        <v>390</v>
      </c>
      <c r="E14" s="197" t="s">
        <v>391</v>
      </c>
      <c r="F14" s="198">
        <v>44845</v>
      </c>
      <c r="G14" s="194" t="s">
        <v>347</v>
      </c>
      <c r="H14" s="194" t="s">
        <v>348</v>
      </c>
      <c r="I14" s="197" t="s">
        <v>57</v>
      </c>
      <c r="J14" s="197" t="s">
        <v>290</v>
      </c>
      <c r="K14" s="197" t="s">
        <v>63</v>
      </c>
      <c r="L14" s="188" t="s">
        <v>275</v>
      </c>
      <c r="M14" s="188" t="s">
        <v>276</v>
      </c>
      <c r="N14" s="188" t="s">
        <v>392</v>
      </c>
      <c r="O14" s="197" t="s">
        <v>212</v>
      </c>
      <c r="P14" s="188" t="s">
        <v>393</v>
      </c>
      <c r="Q14" s="188" t="s">
        <v>394</v>
      </c>
      <c r="R14" s="188" t="s">
        <v>395</v>
      </c>
      <c r="S14" s="217">
        <v>56389</v>
      </c>
      <c r="T14" s="216">
        <v>0</v>
      </c>
      <c r="U14" s="217">
        <v>56389</v>
      </c>
      <c r="V14" s="188" t="s">
        <v>72</v>
      </c>
      <c r="W14" s="214">
        <v>44860</v>
      </c>
      <c r="X14" s="215">
        <v>44860</v>
      </c>
      <c r="Y14" s="215">
        <v>44865</v>
      </c>
      <c r="Z14" s="215">
        <v>44867</v>
      </c>
      <c r="AA14" s="215">
        <v>44865</v>
      </c>
      <c r="AB14" s="215">
        <v>44865</v>
      </c>
      <c r="AC14" s="188" t="s">
        <v>354</v>
      </c>
      <c r="AD14" s="188" t="s">
        <v>355</v>
      </c>
      <c r="AE14" s="220" t="s">
        <v>396</v>
      </c>
      <c r="AF14" s="194" t="s">
        <v>397</v>
      </c>
      <c r="AG14" s="227" t="s">
        <v>284</v>
      </c>
      <c r="AH14" s="227" t="s">
        <v>49</v>
      </c>
      <c r="AI14" s="221" t="s">
        <v>398</v>
      </c>
      <c r="AJ14" s="194" t="s">
        <v>72</v>
      </c>
      <c r="AK14" s="194" t="s">
        <v>72</v>
      </c>
      <c r="AL14" s="194" t="s">
        <v>51</v>
      </c>
      <c r="AM14" s="194" t="s">
        <v>51</v>
      </c>
      <c r="AN14" s="215">
        <v>44872</v>
      </c>
      <c r="AO14" s="194"/>
      <c r="AP14" s="194"/>
      <c r="AQ14" s="194"/>
      <c r="AR14" s="235" t="s">
        <v>399</v>
      </c>
      <c r="AS14" s="194"/>
      <c r="AT14" s="238"/>
      <c r="AU14" s="233" t="s">
        <v>287</v>
      </c>
      <c r="AV14" s="239" t="s">
        <v>49</v>
      </c>
      <c r="AW14" s="239" t="s">
        <v>49</v>
      </c>
      <c r="AX14" s="239" t="s">
        <v>49</v>
      </c>
      <c r="AY14" s="246">
        <v>94</v>
      </c>
      <c r="AZ14" s="239"/>
      <c r="BA14" s="239"/>
    </row>
    <row r="15" s="175" customFormat="1" ht="115" customHeight="1" spans="1:54">
      <c r="A15" s="192" t="s">
        <v>129</v>
      </c>
      <c r="B15" s="197">
        <v>13</v>
      </c>
      <c r="C15" s="194" t="s">
        <v>400</v>
      </c>
      <c r="D15" s="194" t="s">
        <v>401</v>
      </c>
      <c r="E15" s="197" t="s">
        <v>402</v>
      </c>
      <c r="F15" s="199">
        <v>45174</v>
      </c>
      <c r="G15" s="200" t="s">
        <v>348</v>
      </c>
      <c r="H15" s="200" t="s">
        <v>56</v>
      </c>
      <c r="I15" s="192" t="s">
        <v>349</v>
      </c>
      <c r="J15" s="192" t="s">
        <v>290</v>
      </c>
      <c r="K15" s="192" t="s">
        <v>63</v>
      </c>
      <c r="L15" s="188" t="s">
        <v>63</v>
      </c>
      <c r="M15" s="206" t="s">
        <v>276</v>
      </c>
      <c r="N15" s="206" t="s">
        <v>403</v>
      </c>
      <c r="O15" s="188" t="s">
        <v>218</v>
      </c>
      <c r="P15" s="188" t="s">
        <v>404</v>
      </c>
      <c r="Q15" s="217" t="s">
        <v>405</v>
      </c>
      <c r="R15" s="217" t="s">
        <v>404</v>
      </c>
      <c r="S15" s="217">
        <v>331080.4</v>
      </c>
      <c r="T15" s="217">
        <v>0</v>
      </c>
      <c r="U15" s="217">
        <v>331080.4</v>
      </c>
      <c r="V15" s="217" t="s">
        <v>72</v>
      </c>
      <c r="W15" s="215">
        <v>45258</v>
      </c>
      <c r="X15" s="215">
        <v>45258</v>
      </c>
      <c r="Y15" s="188" t="s">
        <v>51</v>
      </c>
      <c r="Z15" s="215">
        <v>45232</v>
      </c>
      <c r="AA15" s="188" t="s">
        <v>51</v>
      </c>
      <c r="AB15" s="215">
        <v>45273</v>
      </c>
      <c r="AC15" s="188" t="s">
        <v>354</v>
      </c>
      <c r="AD15" s="188" t="s">
        <v>355</v>
      </c>
      <c r="AE15" s="220" t="s">
        <v>375</v>
      </c>
      <c r="AF15" s="194" t="s">
        <v>406</v>
      </c>
      <c r="AG15" s="194"/>
      <c r="AH15" s="194"/>
      <c r="AI15" s="194" t="s">
        <v>407</v>
      </c>
      <c r="AJ15" s="194" t="s">
        <v>72</v>
      </c>
      <c r="AK15" s="194" t="s">
        <v>72</v>
      </c>
      <c r="AL15" s="194" t="s">
        <v>51</v>
      </c>
      <c r="AM15" s="194" t="s">
        <v>51</v>
      </c>
      <c r="AN15" s="228">
        <v>45412</v>
      </c>
      <c r="AO15" s="194" t="s">
        <v>408</v>
      </c>
      <c r="AP15" s="238"/>
      <c r="AQ15" s="239"/>
      <c r="AR15" s="239"/>
      <c r="AS15" s="239"/>
      <c r="AT15" s="240" t="s">
        <v>348</v>
      </c>
      <c r="AU15" s="239" t="s">
        <v>287</v>
      </c>
      <c r="AV15" s="239" t="s">
        <v>49</v>
      </c>
      <c r="AW15" s="239" t="s">
        <v>49</v>
      </c>
      <c r="AX15" s="239" t="s">
        <v>49</v>
      </c>
      <c r="AY15" s="246">
        <v>95</v>
      </c>
      <c r="AZ15" s="239"/>
      <c r="BA15" s="239"/>
      <c r="BB15" s="175" t="e">
        <v>#REF!</v>
      </c>
    </row>
    <row r="16" s="175" customFormat="1" ht="115" customHeight="1" spans="1:53">
      <c r="A16" s="197"/>
      <c r="B16" s="197">
        <v>14</v>
      </c>
      <c r="C16" s="194" t="s">
        <v>409</v>
      </c>
      <c r="D16" s="194" t="s">
        <v>410</v>
      </c>
      <c r="E16" s="197" t="s">
        <v>411</v>
      </c>
      <c r="F16" s="198">
        <v>45499</v>
      </c>
      <c r="G16" s="194" t="s">
        <v>216</v>
      </c>
      <c r="H16" s="194" t="s">
        <v>216</v>
      </c>
      <c r="I16" s="197" t="s">
        <v>57</v>
      </c>
      <c r="J16" s="197" t="s">
        <v>318</v>
      </c>
      <c r="K16" s="197" t="s">
        <v>63</v>
      </c>
      <c r="L16" s="188" t="s">
        <v>275</v>
      </c>
      <c r="M16" s="188" t="s">
        <v>276</v>
      </c>
      <c r="N16" s="188" t="s">
        <v>392</v>
      </c>
      <c r="O16" s="197" t="s">
        <v>412</v>
      </c>
      <c r="P16" s="188" t="s">
        <v>413</v>
      </c>
      <c r="Q16" s="188" t="s">
        <v>414</v>
      </c>
      <c r="R16" s="188" t="s">
        <v>413</v>
      </c>
      <c r="S16" s="217">
        <v>96997.04</v>
      </c>
      <c r="T16" s="216">
        <v>0</v>
      </c>
      <c r="U16" s="217">
        <f>T16+S16</f>
        <v>96997.04</v>
      </c>
      <c r="V16" s="188" t="s">
        <v>72</v>
      </c>
      <c r="W16" s="214">
        <v>45502</v>
      </c>
      <c r="X16" s="215">
        <v>45502</v>
      </c>
      <c r="Y16" s="215" t="s">
        <v>51</v>
      </c>
      <c r="Z16" s="223"/>
      <c r="AA16" s="215" t="s">
        <v>51</v>
      </c>
      <c r="AB16" s="223"/>
      <c r="AC16" s="188" t="s">
        <v>354</v>
      </c>
      <c r="AD16" s="188" t="s">
        <v>355</v>
      </c>
      <c r="AE16" s="220" t="s">
        <v>375</v>
      </c>
      <c r="AF16" s="194" t="s">
        <v>415</v>
      </c>
      <c r="AG16" s="194"/>
      <c r="AH16" s="194"/>
      <c r="AI16" s="221" t="s">
        <v>416</v>
      </c>
      <c r="AJ16" s="194"/>
      <c r="AK16" s="194"/>
      <c r="AL16" s="194"/>
      <c r="AM16" s="194"/>
      <c r="AN16" s="215"/>
      <c r="AO16" s="194"/>
      <c r="AP16" s="194"/>
      <c r="AQ16" s="194"/>
      <c r="AR16" s="235"/>
      <c r="AS16" s="194"/>
      <c r="AT16" s="238"/>
      <c r="AU16" s="233" t="s">
        <v>287</v>
      </c>
      <c r="AV16" s="233" t="s">
        <v>49</v>
      </c>
      <c r="AW16" s="233" t="s">
        <v>49</v>
      </c>
      <c r="AX16" s="188" t="s">
        <v>49</v>
      </c>
      <c r="AY16" s="246"/>
      <c r="AZ16" s="239"/>
      <c r="BA16" s="239"/>
    </row>
    <row r="17" s="175" customFormat="1" ht="115" customHeight="1" spans="1:53">
      <c r="A17" s="197"/>
      <c r="B17" s="197">
        <v>15</v>
      </c>
      <c r="C17" s="194"/>
      <c r="D17" s="194"/>
      <c r="E17" s="197"/>
      <c r="F17" s="198"/>
      <c r="G17" s="194"/>
      <c r="H17" s="194"/>
      <c r="I17" s="197"/>
      <c r="J17" s="197"/>
      <c r="K17" s="197"/>
      <c r="L17" s="188"/>
      <c r="M17" s="188"/>
      <c r="N17" s="188"/>
      <c r="O17" s="197"/>
      <c r="P17" s="188"/>
      <c r="Q17" s="188"/>
      <c r="R17" s="188"/>
      <c r="S17" s="217"/>
      <c r="T17" s="216"/>
      <c r="U17" s="217"/>
      <c r="V17" s="188"/>
      <c r="W17" s="214"/>
      <c r="X17" s="215"/>
      <c r="Y17" s="215"/>
      <c r="Z17" s="215"/>
      <c r="AA17" s="215"/>
      <c r="AB17" s="215"/>
      <c r="AC17" s="188"/>
      <c r="AD17" s="188"/>
      <c r="AE17" s="224"/>
      <c r="AF17" s="194"/>
      <c r="AG17" s="194"/>
      <c r="AH17" s="194"/>
      <c r="AI17" s="221"/>
      <c r="AJ17" s="194"/>
      <c r="AK17" s="194"/>
      <c r="AL17" s="194"/>
      <c r="AM17" s="194"/>
      <c r="AN17" s="215"/>
      <c r="AO17" s="194"/>
      <c r="AP17" s="194"/>
      <c r="AQ17" s="194"/>
      <c r="AR17" s="235"/>
      <c r="AS17" s="194"/>
      <c r="AT17" s="238"/>
      <c r="AU17" s="239"/>
      <c r="AV17" s="239"/>
      <c r="AW17" s="239"/>
      <c r="AX17" s="247"/>
      <c r="AY17" s="246"/>
      <c r="AZ17" s="239"/>
      <c r="BA17" s="239"/>
    </row>
    <row r="18" s="175" customFormat="1" ht="115" customHeight="1" spans="1:53">
      <c r="A18" s="197"/>
      <c r="B18" s="197">
        <v>16</v>
      </c>
      <c r="C18" s="194"/>
      <c r="D18" s="194"/>
      <c r="E18" s="197"/>
      <c r="F18" s="198"/>
      <c r="G18" s="194"/>
      <c r="H18" s="194"/>
      <c r="I18" s="197"/>
      <c r="J18" s="197"/>
      <c r="K18" s="197"/>
      <c r="L18" s="188"/>
      <c r="M18" s="188"/>
      <c r="N18" s="188"/>
      <c r="O18" s="197"/>
      <c r="P18" s="188"/>
      <c r="Q18" s="188"/>
      <c r="R18" s="188"/>
      <c r="S18" s="217"/>
      <c r="T18" s="216"/>
      <c r="U18" s="217"/>
      <c r="V18" s="188"/>
      <c r="W18" s="214"/>
      <c r="X18" s="215"/>
      <c r="Y18" s="215"/>
      <c r="Z18" s="222"/>
      <c r="AA18" s="215"/>
      <c r="AB18" s="215"/>
      <c r="AC18" s="188"/>
      <c r="AD18" s="188"/>
      <c r="AE18" s="224"/>
      <c r="AF18" s="194"/>
      <c r="AG18" s="194"/>
      <c r="AH18" s="194"/>
      <c r="AI18" s="221"/>
      <c r="AJ18" s="194"/>
      <c r="AK18" s="194"/>
      <c r="AL18" s="194"/>
      <c r="AM18" s="194"/>
      <c r="AN18" s="215"/>
      <c r="AO18" s="194"/>
      <c r="AP18" s="194"/>
      <c r="AQ18" s="194"/>
      <c r="AR18" s="235"/>
      <c r="AS18" s="194"/>
      <c r="AT18" s="238"/>
      <c r="AU18" s="239"/>
      <c r="AV18" s="239"/>
      <c r="AW18" s="239"/>
      <c r="AX18" s="247"/>
      <c r="AY18" s="246"/>
      <c r="AZ18" s="239"/>
      <c r="BA18" s="239"/>
    </row>
    <row r="19" s="175" customFormat="1" ht="115" customHeight="1" spans="1:53">
      <c r="A19" s="197"/>
      <c r="B19" s="197" t="s">
        <v>228</v>
      </c>
      <c r="C19" s="197" t="s">
        <v>228</v>
      </c>
      <c r="D19" s="197" t="s">
        <v>228</v>
      </c>
      <c r="E19" s="197" t="s">
        <v>228</v>
      </c>
      <c r="F19" s="198"/>
      <c r="G19" s="194"/>
      <c r="H19" s="194"/>
      <c r="I19" s="197"/>
      <c r="J19" s="197"/>
      <c r="K19" s="197"/>
      <c r="L19" s="188"/>
      <c r="M19" s="188"/>
      <c r="N19" s="188"/>
      <c r="O19" s="197"/>
      <c r="P19" s="188"/>
      <c r="Q19" s="188"/>
      <c r="R19" s="188"/>
      <c r="S19" s="217"/>
      <c r="T19" s="216"/>
      <c r="U19" s="217"/>
      <c r="V19" s="188"/>
      <c r="W19" s="214"/>
      <c r="X19" s="215"/>
      <c r="Y19" s="215"/>
      <c r="Z19" s="222"/>
      <c r="AA19" s="215"/>
      <c r="AB19" s="215"/>
      <c r="AC19" s="188"/>
      <c r="AD19" s="188"/>
      <c r="AE19" s="224"/>
      <c r="AF19" s="194"/>
      <c r="AG19" s="194"/>
      <c r="AH19" s="194"/>
      <c r="AI19" s="221"/>
      <c r="AJ19" s="194"/>
      <c r="AK19" s="194"/>
      <c r="AL19" s="194"/>
      <c r="AM19" s="194"/>
      <c r="AN19" s="215"/>
      <c r="AO19" s="194"/>
      <c r="AP19" s="194"/>
      <c r="AQ19" s="194"/>
      <c r="AR19" s="235"/>
      <c r="AS19" s="194"/>
      <c r="AT19" s="238"/>
      <c r="AU19" s="239"/>
      <c r="AV19" s="239"/>
      <c r="AW19" s="239"/>
      <c r="AX19" s="247"/>
      <c r="AY19" s="246"/>
      <c r="AZ19" s="239"/>
      <c r="BA19" s="239"/>
    </row>
    <row r="20" s="175" customFormat="1" ht="115" customHeight="1" spans="1:53">
      <c r="A20" s="192" t="s">
        <v>129</v>
      </c>
      <c r="B20" s="197">
        <v>1</v>
      </c>
      <c r="C20" s="194" t="s">
        <v>417</v>
      </c>
      <c r="D20" s="194" t="s">
        <v>418</v>
      </c>
      <c r="E20" s="197" t="s">
        <v>419</v>
      </c>
      <c r="F20" s="191">
        <v>45166</v>
      </c>
      <c r="G20" s="194" t="s">
        <v>348</v>
      </c>
      <c r="H20" s="194" t="s">
        <v>56</v>
      </c>
      <c r="I20" s="197" t="s">
        <v>420</v>
      </c>
      <c r="J20" s="193" t="s">
        <v>274</v>
      </c>
      <c r="K20" s="193" t="s">
        <v>63</v>
      </c>
      <c r="L20" s="188" t="s">
        <v>275</v>
      </c>
      <c r="M20" s="188" t="s">
        <v>276</v>
      </c>
      <c r="N20" s="188" t="s">
        <v>337</v>
      </c>
      <c r="O20" s="193" t="s">
        <v>173</v>
      </c>
      <c r="P20" s="188" t="s">
        <v>421</v>
      </c>
      <c r="Q20" s="188" t="s">
        <v>421</v>
      </c>
      <c r="R20" s="188" t="s">
        <v>421</v>
      </c>
      <c r="S20" s="217" t="s">
        <v>51</v>
      </c>
      <c r="T20" s="216">
        <v>1332298.36</v>
      </c>
      <c r="U20" s="217" t="s">
        <v>51</v>
      </c>
      <c r="V20" s="188" t="s">
        <v>72</v>
      </c>
      <c r="W20" s="214">
        <v>45176</v>
      </c>
      <c r="X20" s="214">
        <v>45176</v>
      </c>
      <c r="Y20" s="215" t="s">
        <v>51</v>
      </c>
      <c r="Z20" s="215" t="s">
        <v>51</v>
      </c>
      <c r="AA20" s="215" t="s">
        <v>51</v>
      </c>
      <c r="AB20" s="214">
        <v>45191</v>
      </c>
      <c r="AC20" s="188" t="s">
        <v>281</v>
      </c>
      <c r="AD20" s="188" t="s">
        <v>355</v>
      </c>
      <c r="AE20" s="224"/>
      <c r="AF20" s="194" t="s">
        <v>421</v>
      </c>
      <c r="AG20" s="227"/>
      <c r="AH20" s="227" t="s">
        <v>72</v>
      </c>
      <c r="AI20" s="221" t="s">
        <v>421</v>
      </c>
      <c r="AJ20" s="194"/>
      <c r="AK20" s="194"/>
      <c r="AL20" s="194"/>
      <c r="AM20" s="194"/>
      <c r="AN20" s="215"/>
      <c r="AO20" s="194"/>
      <c r="AP20" s="194"/>
      <c r="AQ20" s="194"/>
      <c r="AR20" s="235"/>
      <c r="AS20" s="194"/>
      <c r="AT20" s="238"/>
      <c r="AU20" s="239"/>
      <c r="AV20" s="239"/>
      <c r="AW20" s="239"/>
      <c r="AX20" s="247"/>
      <c r="AY20" s="246"/>
      <c r="AZ20" s="239"/>
      <c r="BA20" s="239"/>
    </row>
    <row r="21" s="175" customFormat="1" ht="115" customHeight="1" spans="1:53">
      <c r="A21" s="197"/>
      <c r="B21" s="197">
        <v>2</v>
      </c>
      <c r="C21" s="194"/>
      <c r="D21" s="194"/>
      <c r="E21" s="197"/>
      <c r="F21" s="198"/>
      <c r="G21" s="194"/>
      <c r="H21" s="194"/>
      <c r="I21" s="197"/>
      <c r="J21" s="197"/>
      <c r="K21" s="197"/>
      <c r="L21" s="188"/>
      <c r="M21" s="188"/>
      <c r="N21" s="188"/>
      <c r="O21" s="197"/>
      <c r="P21" s="188"/>
      <c r="Q21" s="188"/>
      <c r="R21" s="188"/>
      <c r="S21" s="217"/>
      <c r="T21" s="216"/>
      <c r="U21" s="217"/>
      <c r="V21" s="188"/>
      <c r="W21" s="215"/>
      <c r="X21" s="215"/>
      <c r="Y21" s="215"/>
      <c r="Z21" s="215"/>
      <c r="AA21" s="215"/>
      <c r="AB21" s="215"/>
      <c r="AC21" s="188"/>
      <c r="AD21" s="188"/>
      <c r="AE21" s="224"/>
      <c r="AF21" s="194"/>
      <c r="AG21" s="194"/>
      <c r="AH21" s="194"/>
      <c r="AI21" s="194"/>
      <c r="AJ21" s="194"/>
      <c r="AK21" s="194"/>
      <c r="AL21" s="194"/>
      <c r="AM21" s="194"/>
      <c r="AN21" s="215"/>
      <c r="AO21" s="194"/>
      <c r="AP21" s="194"/>
      <c r="AQ21" s="194"/>
      <c r="AR21" s="194"/>
      <c r="AS21" s="194"/>
      <c r="AT21" s="238"/>
      <c r="AU21" s="239"/>
      <c r="AV21" s="239"/>
      <c r="AW21" s="239"/>
      <c r="AX21" s="247"/>
      <c r="AY21" s="246"/>
      <c r="AZ21" s="239"/>
      <c r="BA21" s="239"/>
    </row>
    <row r="22" s="175" customFormat="1" ht="67" customHeight="1" spans="1:53">
      <c r="A22" s="197"/>
      <c r="B22" s="197">
        <v>3</v>
      </c>
      <c r="C22" s="194"/>
      <c r="D22" s="194"/>
      <c r="E22" s="197"/>
      <c r="F22" s="201"/>
      <c r="G22" s="194"/>
      <c r="H22" s="194"/>
      <c r="I22" s="207"/>
      <c r="J22" s="201"/>
      <c r="K22" s="208"/>
      <c r="L22" s="188"/>
      <c r="M22" s="188"/>
      <c r="N22" s="188"/>
      <c r="O22" s="208"/>
      <c r="P22" s="188"/>
      <c r="Q22" s="188"/>
      <c r="R22" s="188"/>
      <c r="S22" s="208"/>
      <c r="T22" s="208"/>
      <c r="U22" s="188"/>
      <c r="V22" s="188"/>
      <c r="W22" s="188"/>
      <c r="X22" s="188"/>
      <c r="Y22" s="188"/>
      <c r="Z22" s="188"/>
      <c r="AA22" s="188"/>
      <c r="AB22" s="188"/>
      <c r="AC22" s="188"/>
      <c r="AD22" s="188"/>
      <c r="AE22" s="220"/>
      <c r="AF22" s="194"/>
      <c r="AG22" s="194"/>
      <c r="AH22" s="194"/>
      <c r="AI22" s="194"/>
      <c r="AJ22" s="194"/>
      <c r="AK22" s="194"/>
      <c r="AL22" s="194"/>
      <c r="AM22" s="194"/>
      <c r="AN22" s="194"/>
      <c r="AO22" s="194"/>
      <c r="AP22" s="194"/>
      <c r="AQ22" s="194"/>
      <c r="AR22" s="194"/>
      <c r="AS22" s="194"/>
      <c r="AT22" s="238"/>
      <c r="AU22" s="239"/>
      <c r="AV22" s="239"/>
      <c r="AW22" s="239"/>
      <c r="AX22" s="247"/>
      <c r="AY22" s="246"/>
      <c r="AZ22" s="239"/>
      <c r="BA22" s="239"/>
    </row>
    <row r="23" s="175" customFormat="1" ht="67" customHeight="1" spans="1:53">
      <c r="A23" s="197"/>
      <c r="B23" s="197">
        <v>4</v>
      </c>
      <c r="C23" s="194"/>
      <c r="D23" s="194"/>
      <c r="E23" s="197"/>
      <c r="F23" s="201"/>
      <c r="G23" s="194"/>
      <c r="H23" s="194"/>
      <c r="I23" s="207"/>
      <c r="J23" s="201"/>
      <c r="K23" s="208"/>
      <c r="L23" s="188"/>
      <c r="M23" s="188"/>
      <c r="N23" s="188"/>
      <c r="O23" s="208"/>
      <c r="P23" s="188"/>
      <c r="Q23" s="188"/>
      <c r="R23" s="188"/>
      <c r="S23" s="208"/>
      <c r="T23" s="208"/>
      <c r="U23" s="188"/>
      <c r="V23" s="188"/>
      <c r="W23" s="188"/>
      <c r="X23" s="188"/>
      <c r="Y23" s="188"/>
      <c r="Z23" s="188"/>
      <c r="AA23" s="188"/>
      <c r="AB23" s="188"/>
      <c r="AC23" s="188"/>
      <c r="AD23" s="188"/>
      <c r="AE23" s="220"/>
      <c r="AF23" s="194"/>
      <c r="AG23" s="194"/>
      <c r="AH23" s="194"/>
      <c r="AI23" s="194"/>
      <c r="AJ23" s="194"/>
      <c r="AK23" s="194"/>
      <c r="AL23" s="194"/>
      <c r="AM23" s="194"/>
      <c r="AN23" s="194"/>
      <c r="AO23" s="194"/>
      <c r="AP23" s="194"/>
      <c r="AQ23" s="194"/>
      <c r="AR23" s="194"/>
      <c r="AS23" s="194"/>
      <c r="AT23" s="238"/>
      <c r="AU23" s="239"/>
      <c r="AV23" s="239"/>
      <c r="AW23" s="239"/>
      <c r="AX23" s="247"/>
      <c r="AY23" s="246"/>
      <c r="AZ23" s="239"/>
      <c r="BA23" s="239"/>
    </row>
    <row r="24" s="175" customFormat="1" ht="67" customHeight="1" spans="1:53">
      <c r="A24" s="197"/>
      <c r="B24" s="197">
        <v>5</v>
      </c>
      <c r="C24" s="194"/>
      <c r="D24" s="194"/>
      <c r="E24" s="197"/>
      <c r="F24" s="201"/>
      <c r="G24" s="194"/>
      <c r="H24" s="194"/>
      <c r="I24" s="207"/>
      <c r="J24" s="201"/>
      <c r="K24" s="208"/>
      <c r="L24" s="188"/>
      <c r="M24" s="188"/>
      <c r="N24" s="188"/>
      <c r="O24" s="208"/>
      <c r="P24" s="188"/>
      <c r="Q24" s="188"/>
      <c r="R24" s="188"/>
      <c r="S24" s="208"/>
      <c r="T24" s="208"/>
      <c r="U24" s="188"/>
      <c r="V24" s="188"/>
      <c r="W24" s="188"/>
      <c r="X24" s="188"/>
      <c r="Y24" s="188"/>
      <c r="Z24" s="188"/>
      <c r="AA24" s="188"/>
      <c r="AB24" s="188"/>
      <c r="AC24" s="188"/>
      <c r="AD24" s="188"/>
      <c r="AE24" s="220"/>
      <c r="AF24" s="194"/>
      <c r="AG24" s="194"/>
      <c r="AH24" s="194"/>
      <c r="AI24" s="194"/>
      <c r="AJ24" s="194"/>
      <c r="AK24" s="194"/>
      <c r="AL24" s="194"/>
      <c r="AM24" s="194"/>
      <c r="AN24" s="194"/>
      <c r="AO24" s="194"/>
      <c r="AP24" s="194"/>
      <c r="AQ24" s="194"/>
      <c r="AR24" s="194"/>
      <c r="AS24" s="194"/>
      <c r="AT24" s="238"/>
      <c r="AU24" s="239"/>
      <c r="AV24" s="239"/>
      <c r="AW24" s="239"/>
      <c r="AX24" s="247"/>
      <c r="AY24" s="246"/>
      <c r="AZ24" s="239"/>
      <c r="BA24" s="239"/>
    </row>
    <row r="25" s="175" customFormat="1" ht="67" customHeight="1" spans="1:53">
      <c r="A25" s="197"/>
      <c r="B25" s="197">
        <v>6</v>
      </c>
      <c r="C25" s="194"/>
      <c r="D25" s="194"/>
      <c r="E25" s="197"/>
      <c r="F25" s="201"/>
      <c r="G25" s="194"/>
      <c r="H25" s="194"/>
      <c r="I25" s="207"/>
      <c r="J25" s="201"/>
      <c r="K25" s="208"/>
      <c r="L25" s="188"/>
      <c r="M25" s="188"/>
      <c r="N25" s="188"/>
      <c r="O25" s="208"/>
      <c r="P25" s="188"/>
      <c r="Q25" s="188"/>
      <c r="R25" s="188"/>
      <c r="S25" s="208"/>
      <c r="T25" s="208"/>
      <c r="U25" s="188"/>
      <c r="V25" s="188"/>
      <c r="W25" s="188"/>
      <c r="X25" s="188"/>
      <c r="Y25" s="188"/>
      <c r="Z25" s="188"/>
      <c r="AA25" s="188"/>
      <c r="AB25" s="188"/>
      <c r="AC25" s="188"/>
      <c r="AD25" s="188"/>
      <c r="AE25" s="220"/>
      <c r="AF25" s="194"/>
      <c r="AG25" s="194"/>
      <c r="AH25" s="194"/>
      <c r="AI25" s="194"/>
      <c r="AJ25" s="194"/>
      <c r="AK25" s="194"/>
      <c r="AL25" s="194"/>
      <c r="AM25" s="194"/>
      <c r="AN25" s="194"/>
      <c r="AO25" s="194"/>
      <c r="AP25" s="194"/>
      <c r="AQ25" s="194"/>
      <c r="AR25" s="194"/>
      <c r="AS25" s="194"/>
      <c r="AT25" s="238"/>
      <c r="AU25" s="239"/>
      <c r="AV25" s="239"/>
      <c r="AW25" s="239"/>
      <c r="AX25" s="247"/>
      <c r="AY25" s="246"/>
      <c r="AZ25" s="239"/>
      <c r="BA25" s="239"/>
    </row>
    <row r="26" s="175" customFormat="1" ht="67" customHeight="1" spans="1:53">
      <c r="A26" s="197"/>
      <c r="B26" s="197">
        <v>7</v>
      </c>
      <c r="C26" s="194"/>
      <c r="D26" s="194"/>
      <c r="E26" s="197"/>
      <c r="F26" s="201"/>
      <c r="G26" s="194"/>
      <c r="H26" s="194"/>
      <c r="I26" s="207"/>
      <c r="J26" s="201"/>
      <c r="K26" s="208"/>
      <c r="L26" s="188"/>
      <c r="M26" s="188"/>
      <c r="N26" s="188"/>
      <c r="O26" s="208"/>
      <c r="P26" s="188"/>
      <c r="Q26" s="188"/>
      <c r="R26" s="188"/>
      <c r="S26" s="208"/>
      <c r="T26" s="208"/>
      <c r="U26" s="188"/>
      <c r="V26" s="188"/>
      <c r="W26" s="188"/>
      <c r="X26" s="188"/>
      <c r="Y26" s="188"/>
      <c r="Z26" s="188"/>
      <c r="AA26" s="188"/>
      <c r="AB26" s="188"/>
      <c r="AC26" s="188"/>
      <c r="AD26" s="188"/>
      <c r="AE26" s="220"/>
      <c r="AF26" s="194"/>
      <c r="AG26" s="194"/>
      <c r="AH26" s="194"/>
      <c r="AI26" s="194"/>
      <c r="AJ26" s="194"/>
      <c r="AK26" s="194"/>
      <c r="AL26" s="194"/>
      <c r="AM26" s="194"/>
      <c r="AN26" s="194"/>
      <c r="AO26" s="194"/>
      <c r="AP26" s="194"/>
      <c r="AQ26" s="194"/>
      <c r="AR26" s="194"/>
      <c r="AS26" s="194"/>
      <c r="AT26" s="238"/>
      <c r="AU26" s="239"/>
      <c r="AV26" s="239"/>
      <c r="AW26" s="239"/>
      <c r="AX26" s="247"/>
      <c r="AY26" s="246"/>
      <c r="AZ26" s="239"/>
      <c r="BA26" s="239"/>
    </row>
    <row r="27" s="175" customFormat="1" ht="67" customHeight="1" spans="1:53">
      <c r="A27" s="197"/>
      <c r="B27" s="197">
        <v>8</v>
      </c>
      <c r="C27" s="194"/>
      <c r="D27" s="194"/>
      <c r="E27" s="197"/>
      <c r="F27" s="201"/>
      <c r="G27" s="194"/>
      <c r="H27" s="194"/>
      <c r="I27" s="207"/>
      <c r="J27" s="201"/>
      <c r="K27" s="208"/>
      <c r="L27" s="188"/>
      <c r="M27" s="188"/>
      <c r="N27" s="188"/>
      <c r="O27" s="208"/>
      <c r="P27" s="188"/>
      <c r="Q27" s="188"/>
      <c r="R27" s="188"/>
      <c r="S27" s="208"/>
      <c r="T27" s="208"/>
      <c r="U27" s="188"/>
      <c r="V27" s="188"/>
      <c r="W27" s="188"/>
      <c r="X27" s="188"/>
      <c r="Y27" s="188"/>
      <c r="Z27" s="188"/>
      <c r="AA27" s="188"/>
      <c r="AB27" s="188"/>
      <c r="AC27" s="188"/>
      <c r="AD27" s="188"/>
      <c r="AE27" s="220"/>
      <c r="AF27" s="194"/>
      <c r="AG27" s="194"/>
      <c r="AH27" s="194"/>
      <c r="AI27" s="194"/>
      <c r="AJ27" s="194"/>
      <c r="AK27" s="194"/>
      <c r="AL27" s="194"/>
      <c r="AM27" s="194"/>
      <c r="AN27" s="194"/>
      <c r="AO27" s="194"/>
      <c r="AP27" s="194"/>
      <c r="AQ27" s="194"/>
      <c r="AR27" s="194"/>
      <c r="AS27" s="194"/>
      <c r="AT27" s="238"/>
      <c r="AU27" s="239"/>
      <c r="AV27" s="239"/>
      <c r="AW27" s="239"/>
      <c r="AX27" s="247"/>
      <c r="AY27" s="246"/>
      <c r="AZ27" s="239"/>
      <c r="BA27" s="239"/>
    </row>
    <row r="28" s="175" customFormat="1" ht="67" customHeight="1" spans="1:53">
      <c r="A28" s="197"/>
      <c r="B28" s="197">
        <v>9</v>
      </c>
      <c r="C28" s="194"/>
      <c r="D28" s="194"/>
      <c r="E28" s="197"/>
      <c r="F28" s="201"/>
      <c r="G28" s="194"/>
      <c r="H28" s="194"/>
      <c r="I28" s="207"/>
      <c r="J28" s="201"/>
      <c r="K28" s="208"/>
      <c r="L28" s="188"/>
      <c r="M28" s="188"/>
      <c r="N28" s="188"/>
      <c r="O28" s="208"/>
      <c r="P28" s="188"/>
      <c r="Q28" s="188"/>
      <c r="R28" s="188"/>
      <c r="S28" s="208"/>
      <c r="T28" s="208"/>
      <c r="U28" s="188"/>
      <c r="V28" s="188"/>
      <c r="W28" s="188"/>
      <c r="X28" s="188"/>
      <c r="Y28" s="188"/>
      <c r="Z28" s="188"/>
      <c r="AA28" s="188"/>
      <c r="AB28" s="188"/>
      <c r="AC28" s="188"/>
      <c r="AD28" s="188"/>
      <c r="AE28" s="220"/>
      <c r="AF28" s="194"/>
      <c r="AG28" s="194"/>
      <c r="AH28" s="194"/>
      <c r="AI28" s="194"/>
      <c r="AJ28" s="194"/>
      <c r="AK28" s="194"/>
      <c r="AL28" s="194"/>
      <c r="AM28" s="194"/>
      <c r="AN28" s="194"/>
      <c r="AO28" s="194"/>
      <c r="AP28" s="194"/>
      <c r="AQ28" s="194"/>
      <c r="AR28" s="194"/>
      <c r="AS28" s="194"/>
      <c r="AT28" s="238"/>
      <c r="AU28" s="239"/>
      <c r="AV28" s="239"/>
      <c r="AW28" s="239"/>
      <c r="AX28" s="247"/>
      <c r="AY28" s="246"/>
      <c r="AZ28" s="239"/>
      <c r="BA28" s="239"/>
    </row>
    <row r="29" s="175" customFormat="1" ht="65" customHeight="1" spans="1:53">
      <c r="A29" s="197"/>
      <c r="B29" s="197">
        <v>10</v>
      </c>
      <c r="C29" s="194"/>
      <c r="D29" s="194"/>
      <c r="E29" s="197"/>
      <c r="F29" s="201"/>
      <c r="G29" s="194"/>
      <c r="H29" s="194"/>
      <c r="I29" s="207"/>
      <c r="J29" s="201"/>
      <c r="K29" s="208"/>
      <c r="L29" s="188"/>
      <c r="M29" s="188"/>
      <c r="N29" s="188"/>
      <c r="O29" s="208"/>
      <c r="P29" s="188"/>
      <c r="Q29" s="188"/>
      <c r="R29" s="188"/>
      <c r="S29" s="208"/>
      <c r="T29" s="208"/>
      <c r="U29" s="188"/>
      <c r="V29" s="188"/>
      <c r="W29" s="188"/>
      <c r="X29" s="188"/>
      <c r="Y29" s="188"/>
      <c r="Z29" s="188"/>
      <c r="AA29" s="188"/>
      <c r="AB29" s="188"/>
      <c r="AC29" s="188"/>
      <c r="AD29" s="188"/>
      <c r="AE29" s="220"/>
      <c r="AF29" s="194"/>
      <c r="AG29" s="194"/>
      <c r="AH29" s="194"/>
      <c r="AI29" s="194"/>
      <c r="AJ29" s="194"/>
      <c r="AK29" s="194"/>
      <c r="AL29" s="194"/>
      <c r="AM29" s="194"/>
      <c r="AN29" s="194"/>
      <c r="AO29" s="194"/>
      <c r="AP29" s="194"/>
      <c r="AQ29" s="194"/>
      <c r="AR29" s="194"/>
      <c r="AS29" s="194"/>
      <c r="AT29" s="238"/>
      <c r="AU29" s="239"/>
      <c r="AV29" s="239"/>
      <c r="AW29" s="239"/>
      <c r="AX29" s="247"/>
      <c r="AY29" s="246"/>
      <c r="AZ29" s="239"/>
      <c r="BA29" s="239"/>
    </row>
    <row r="30" ht="65" customHeight="1"/>
  </sheetData>
  <sheetProtection formatCells="0" insertHyperlinks="0" autoFilter="0"/>
  <autoFilter xmlns:etc="http://www.wps.cn/officeDocument/2017/etCustomData" ref="B2:BB29" etc:filterBottomFollowUsedRange="0">
    <extLst/>
  </autoFilter>
  <mergeCells count="1">
    <mergeCell ref="B1:AS1"/>
  </mergeCells>
  <conditionalFormatting sqref="AX2">
    <cfRule type="duplicateValues" dxfId="0" priority="2"/>
  </conditionalFormatting>
  <conditionalFormatting sqref="AY2:BA2">
    <cfRule type="duplicateValues" dxfId="0" priority="1"/>
  </conditionalFormatting>
  <conditionalFormatting sqref="C3">
    <cfRule type="duplicateValues" dxfId="1" priority="9"/>
  </conditionalFormatting>
  <conditionalFormatting sqref="C4:C5">
    <cfRule type="duplicateValues" dxfId="1" priority="10"/>
  </conditionalFormatting>
  <conditionalFormatting sqref="C6:C9">
    <cfRule type="duplicateValues" dxfId="1" priority="8"/>
  </conditionalFormatting>
  <conditionalFormatting sqref="D3:D9">
    <cfRule type="duplicateValues" dxfId="1" priority="4"/>
  </conditionalFormatting>
  <dataValidations count="4">
    <dataValidation allowBlank="1" showInputMessage="1" showErrorMessage="1" sqref="I2:J2 AE10:AE12"/>
    <dataValidation type="list" allowBlank="1" showInputMessage="1" showErrorMessage="1" sqref="I14 I3:I9 I16:I19">
      <formula1>"公开招标,邀请招标,公开询价,公开竞价,邀请询价,邀请竞价,单一来源,直接采购"</formula1>
    </dataValidation>
    <dataValidation type="list" allowBlank="1" showInputMessage="1" showErrorMessage="1" sqref="I15 I10:I13 I20:I21">
      <formula1>"公开招标,单一来源,询价采购,竞价采购,直接采购,框架协议,其他类"</formula1>
    </dataValidation>
    <dataValidation type="list" allowBlank="1" showInputMessage="1" showErrorMessage="1" sqref="J3:J21">
      <formula1>"工程施工,工程货物,工程服务,非工程货物,非工程服务,其他"</formula1>
    </dataValidation>
  </dataValidations>
  <hyperlinks>
    <hyperlink ref="AR3" r:id="rId1" display="\\Win-liulili\刘丽丽\6.项目管理\12.龙岗区南湾街道南岭村社区土地整备利益统筹前期服务项目房屋及权利人信息核查咨询服务\2.完成版资料\2.合同资料\NLXXHC-HT-001龙岗区南湾街道南岭村社区土地整备利益统筹前期服务项目房屋及权利人信息核查咨询服务项目第三方人力资源招聘服务合同"/>
    <hyperlink ref="AR4" r:id="rId2" display="\\Win-liulili\刘丽丽\6.项目管理\12.龙岗区南湾街道南岭村社区土地整备利益统筹前期服务项目房屋及权利人信息核查咨询服务\2.完成版资料\2.合同资料\NLXXHC-HT-002龙岗区南湾街道南岭村社区土地整备利益统筹前期服务项目房屋及权利人信息核查咨询服务项目电子设备采购合同"/>
    <hyperlink ref="AR5" r:id="rId3" display="\\Win-liulili\刘丽丽\6.项目管理\12.龙岗区南湾街道南岭村社区土地整备利益统筹前期服务项目房屋及权利人信息核查咨询服务\2.完成版资料\2.合同资料\NLXXHC-HT-003龙岗区南湾街道南岭村社区土地整备利益统筹前期服务项目房屋及权利人信息核查咨询服务项目平面宣传服务合同"/>
    <hyperlink ref="AR6" r:id="rId4" display="\\Win-liulili\刘丽丽\6.项目管理\12.龙岗区南湾街道南岭村社区土地整备利益统筹前期服务项目房屋及权利人信息核查咨询服务\2.完成版资料\2.合同资料\NLXXHC-HT-004龙岗区南湾街道南岭村社区土地整备利益统筹前期服务项目房屋及权利人信息核查咨询服务项目厨房设备采购合同"/>
    <hyperlink ref="AR7" r:id="rId5" display="\\Win-liulili\刘丽丽\6.项目管理\12.龙岗区南湾街道南岭村社区土地整备利益统筹前期服务项目房屋及权利人信息核查咨询服务\2.完成版资料\2.合同资料\NLXXHC-HT-005龙岗区南湾街道南岭村社区土地整备利益统筹前期服务项目房屋及权利人信息核查咨询服务项目消防改造项目施工合同"/>
    <hyperlink ref="AR8" r:id="rId6" display="\\Win-liulili\刘丽丽\6.项目管理\12.龙岗区南湾街道南岭村社区土地整备利益统筹前期服务项目房屋及权利人信息核查咨询服务\2.完成版资料\2.合同资料\NLXXHC-HT-006龙岗区南湾街道南岭村社区土地整备利益统筹前期服务项目房屋及权利人信息核查咨询服务项目无线网络设备采购合同"/>
    <hyperlink ref="AR9" r:id="rId7" display="\\Win-liulili\刘丽丽\6.项目管理\12.龙岗区南湾街道南岭村社区土地整备利益统筹前期服务项目房屋及权利人信息核查咨询服务\2.完成版资料\2.合同资料\NLXXHC-HT-007龙岗区南湾街道南岭村社区土地整备利益统筹前期服务项目房屋及权利人信息核查咨询服务项目物业服务合同(单一来源采购）"/>
    <hyperlink ref="AR10" r:id="rId8" display="\\Win-liulili\刘丽丽\6.项目管理\12.龙岗区南湾街道南岭村社区土地整备利益统筹前期服务项目房屋及权利人信息核查咨询服务\2.完成版资料\2.合同资料\NLXXHC-HT-008龙岗区南湾街道南岭村社区土地整备利益统筹项目前期服务项目策划顾问服务"/>
    <hyperlink ref="AR11" r:id="rId9" display="\\Win-liulili\刘丽丽\6.项目管理\12.龙岗区南湾街道南岭村社区土地整备利益统筹前期服务项目房屋及权利人信息核查咨询服务\2.完成版资料\2.合同资料\NLXXHC-HT-009龙岗区南湾街道南岭村社区土地整备利益统筹项目前期服务项目集体资产评估咨询顾问服务"/>
  </hyperlinks>
  <pageMargins left="0.0784722222222222" right="0.275" top="0.472222222222222" bottom="0.629861111111111" header="0.314583333333333" footer="0.5"/>
  <pageSetup paperSize="8" scale="24" fitToHeight="0" orientation="landscape"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pageSetUpPr fitToPage="1"/>
  </sheetPr>
  <dimension ref="A1:BA18"/>
  <sheetViews>
    <sheetView zoomScale="55" zoomScaleNormal="55" workbookViewId="0">
      <pane xSplit="3" ySplit="5" topLeftCell="D6" activePane="bottomRight" state="frozen"/>
      <selection/>
      <selection pane="topRight"/>
      <selection pane="bottomLeft"/>
      <selection pane="bottomRight" activeCell="J6" sqref="J6"/>
    </sheetView>
  </sheetViews>
  <sheetFormatPr defaultColWidth="8.88333333333333" defaultRowHeight="13.5"/>
  <cols>
    <col min="1" max="1" width="11.6166666666667" customWidth="1"/>
    <col min="2" max="2" width="20.9" customWidth="1"/>
    <col min="3" max="3" width="39.2666666666667" style="155" customWidth="1"/>
    <col min="4" max="5" width="27.0333333333333" customWidth="1"/>
    <col min="6" max="6" width="38.55" customWidth="1"/>
    <col min="7" max="7" width="15.45" style="156" customWidth="1"/>
    <col min="8" max="13" width="12.05" customWidth="1"/>
    <col min="14" max="14" width="12.2166666666667" customWidth="1"/>
    <col min="16" max="16" width="14.3333333333333" customWidth="1"/>
    <col min="17" max="17" width="16.8833333333333" customWidth="1"/>
    <col min="21" max="21" width="19.3083333333333" customWidth="1"/>
    <col min="23" max="23" width="12.3333333333333" customWidth="1"/>
    <col min="51" max="55" width="8.88333333333333" hidden="1" customWidth="1"/>
  </cols>
  <sheetData>
    <row r="1" s="152" customFormat="1" ht="52" customHeight="1" spans="1:50">
      <c r="A1" s="157" t="s">
        <v>422</v>
      </c>
      <c r="B1" s="157"/>
      <c r="C1" s="157"/>
      <c r="D1" s="158"/>
      <c r="E1" s="158"/>
      <c r="F1" s="158"/>
      <c r="G1" s="158"/>
      <c r="H1" s="158"/>
      <c r="I1" s="158"/>
      <c r="J1" s="158"/>
      <c r="K1" s="158"/>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row>
    <row r="2" s="153" customFormat="1" ht="37" customHeight="1" spans="1:50">
      <c r="A2" s="159" t="s">
        <v>77</v>
      </c>
      <c r="B2" s="159" t="s">
        <v>423</v>
      </c>
      <c r="C2" s="159" t="s">
        <v>232</v>
      </c>
      <c r="D2" s="159" t="s">
        <v>424</v>
      </c>
      <c r="E2" s="159" t="s">
        <v>425</v>
      </c>
      <c r="F2" s="159" t="s">
        <v>426</v>
      </c>
      <c r="G2" s="160" t="s">
        <v>250</v>
      </c>
      <c r="H2" s="159" t="s">
        <v>427</v>
      </c>
      <c r="I2" s="159" t="s">
        <v>428</v>
      </c>
      <c r="J2" s="159" t="s">
        <v>429</v>
      </c>
      <c r="K2" s="159" t="s">
        <v>430</v>
      </c>
      <c r="L2" s="159" t="s">
        <v>431</v>
      </c>
      <c r="M2" s="159" t="s">
        <v>432</v>
      </c>
      <c r="N2" s="159" t="s">
        <v>433</v>
      </c>
      <c r="O2" s="159"/>
      <c r="P2" s="159"/>
      <c r="Q2" s="159"/>
      <c r="R2" s="159"/>
      <c r="S2" s="159"/>
      <c r="T2" s="159"/>
      <c r="U2" s="169"/>
      <c r="V2" s="169"/>
      <c r="W2" s="169"/>
      <c r="X2" s="169"/>
      <c r="Y2" s="169"/>
      <c r="Z2" s="169"/>
      <c r="AA2" s="169"/>
      <c r="AB2" s="169"/>
      <c r="AC2" s="169"/>
      <c r="AD2" s="169"/>
      <c r="AE2" s="169"/>
      <c r="AF2" s="169"/>
      <c r="AG2" s="169"/>
      <c r="AH2" s="169"/>
      <c r="AI2" s="169"/>
      <c r="AJ2" s="169"/>
      <c r="AK2" s="169"/>
      <c r="AL2" s="169" t="s">
        <v>434</v>
      </c>
      <c r="AM2" s="169"/>
      <c r="AN2" s="169"/>
      <c r="AO2" s="169"/>
      <c r="AP2" s="169"/>
      <c r="AQ2" s="169"/>
      <c r="AR2" s="169"/>
      <c r="AS2" s="169"/>
      <c r="AT2" s="159" t="s">
        <v>125</v>
      </c>
      <c r="AU2" s="159" t="s">
        <v>37</v>
      </c>
      <c r="AV2" s="159" t="s">
        <v>38</v>
      </c>
      <c r="AW2" s="159" t="s">
        <v>39</v>
      </c>
      <c r="AX2" s="159" t="s">
        <v>40</v>
      </c>
    </row>
    <row r="3" s="153" customFormat="1" ht="55" customHeight="1" spans="1:50">
      <c r="A3" s="159"/>
      <c r="B3" s="159"/>
      <c r="C3" s="159"/>
      <c r="D3" s="159"/>
      <c r="E3" s="159"/>
      <c r="F3" s="159"/>
      <c r="G3" s="160"/>
      <c r="H3" s="159"/>
      <c r="I3" s="159"/>
      <c r="J3" s="159"/>
      <c r="K3" s="159"/>
      <c r="L3" s="159"/>
      <c r="M3" s="159"/>
      <c r="N3" s="159" t="s">
        <v>435</v>
      </c>
      <c r="O3" s="159" t="s">
        <v>436</v>
      </c>
      <c r="P3" s="159" t="s">
        <v>437</v>
      </c>
      <c r="Q3" s="159" t="s">
        <v>438</v>
      </c>
      <c r="R3" s="159" t="s">
        <v>439</v>
      </c>
      <c r="S3" s="159"/>
      <c r="T3" s="159"/>
      <c r="U3" s="169" t="s">
        <v>440</v>
      </c>
      <c r="V3" s="169"/>
      <c r="W3" s="169"/>
      <c r="X3" s="169"/>
      <c r="Y3" s="169"/>
      <c r="Z3" s="169"/>
      <c r="AA3" s="169"/>
      <c r="AB3" s="169"/>
      <c r="AC3" s="169"/>
      <c r="AD3" s="169"/>
      <c r="AE3" s="169" t="s">
        <v>441</v>
      </c>
      <c r="AF3" s="169"/>
      <c r="AG3" s="169"/>
      <c r="AH3" s="169"/>
      <c r="AI3" s="169"/>
      <c r="AJ3" s="169"/>
      <c r="AK3" s="169"/>
      <c r="AL3" s="169" t="s">
        <v>442</v>
      </c>
      <c r="AM3" s="169"/>
      <c r="AN3" s="169"/>
      <c r="AO3" s="169"/>
      <c r="AP3" s="169" t="s">
        <v>443</v>
      </c>
      <c r="AQ3" s="169"/>
      <c r="AR3" s="169"/>
      <c r="AS3" s="169"/>
      <c r="AT3" s="159"/>
      <c r="AU3" s="159"/>
      <c r="AV3" s="159"/>
      <c r="AW3" s="159"/>
      <c r="AX3" s="159"/>
    </row>
    <row r="4" s="153" customFormat="1" ht="40" customHeight="1" spans="1:50">
      <c r="A4" s="159"/>
      <c r="B4" s="159"/>
      <c r="C4" s="159"/>
      <c r="D4" s="159"/>
      <c r="E4" s="159"/>
      <c r="F4" s="159"/>
      <c r="G4" s="160"/>
      <c r="H4" s="159"/>
      <c r="I4" s="159"/>
      <c r="J4" s="159"/>
      <c r="K4" s="159"/>
      <c r="L4" s="159"/>
      <c r="M4" s="159"/>
      <c r="N4" s="159"/>
      <c r="O4" s="159"/>
      <c r="P4" s="159"/>
      <c r="Q4" s="159" t="s">
        <v>444</v>
      </c>
      <c r="R4" s="169" t="s">
        <v>445</v>
      </c>
      <c r="S4" s="159" t="s">
        <v>446</v>
      </c>
      <c r="T4" s="169" t="s">
        <v>447</v>
      </c>
      <c r="U4" s="159" t="s">
        <v>448</v>
      </c>
      <c r="V4" s="159"/>
      <c r="W4" s="159" t="s">
        <v>449</v>
      </c>
      <c r="X4" s="159"/>
      <c r="Y4" s="159" t="s">
        <v>450</v>
      </c>
      <c r="Z4" s="159"/>
      <c r="AA4" s="159" t="s">
        <v>451</v>
      </c>
      <c r="AB4" s="159"/>
      <c r="AC4" s="159" t="s">
        <v>452</v>
      </c>
      <c r="AD4" s="159"/>
      <c r="AE4" s="169" t="s">
        <v>445</v>
      </c>
      <c r="AF4" s="171" t="s">
        <v>453</v>
      </c>
      <c r="AG4" s="171"/>
      <c r="AH4" s="171"/>
      <c r="AI4" s="171" t="s">
        <v>454</v>
      </c>
      <c r="AJ4" s="171"/>
      <c r="AK4" s="171"/>
      <c r="AL4" s="169"/>
      <c r="AM4" s="169"/>
      <c r="AN4" s="169"/>
      <c r="AO4" s="169"/>
      <c r="AP4" s="169"/>
      <c r="AQ4" s="169"/>
      <c r="AR4" s="169"/>
      <c r="AS4" s="169"/>
      <c r="AT4" s="159"/>
      <c r="AU4" s="159"/>
      <c r="AV4" s="159"/>
      <c r="AW4" s="159"/>
      <c r="AX4" s="159"/>
    </row>
    <row r="5" s="153" customFormat="1" ht="100" customHeight="1" spans="1:53">
      <c r="A5" s="159"/>
      <c r="B5" s="159"/>
      <c r="C5" s="159"/>
      <c r="D5" s="159"/>
      <c r="E5" s="159"/>
      <c r="F5" s="159"/>
      <c r="G5" s="160"/>
      <c r="H5" s="159"/>
      <c r="I5" s="159"/>
      <c r="J5" s="159"/>
      <c r="K5" s="159"/>
      <c r="L5" s="159"/>
      <c r="M5" s="159"/>
      <c r="N5" s="159"/>
      <c r="O5" s="159"/>
      <c r="P5" s="159"/>
      <c r="Q5" s="159"/>
      <c r="R5" s="169"/>
      <c r="S5" s="159"/>
      <c r="T5" s="169"/>
      <c r="U5" s="159" t="s">
        <v>455</v>
      </c>
      <c r="V5" s="159" t="s">
        <v>456</v>
      </c>
      <c r="W5" s="159" t="s">
        <v>455</v>
      </c>
      <c r="X5" s="159" t="s">
        <v>456</v>
      </c>
      <c r="Y5" s="159" t="s">
        <v>455</v>
      </c>
      <c r="Z5" s="159" t="s">
        <v>456</v>
      </c>
      <c r="AA5" s="159"/>
      <c r="AB5" s="159"/>
      <c r="AC5" s="159" t="s">
        <v>455</v>
      </c>
      <c r="AD5" s="159" t="s">
        <v>456</v>
      </c>
      <c r="AE5" s="169"/>
      <c r="AF5" s="159" t="s">
        <v>457</v>
      </c>
      <c r="AG5" s="159" t="s">
        <v>458</v>
      </c>
      <c r="AH5" s="169" t="s">
        <v>447</v>
      </c>
      <c r="AI5" s="159" t="s">
        <v>457</v>
      </c>
      <c r="AJ5" s="159" t="s">
        <v>458</v>
      </c>
      <c r="AK5" s="169" t="s">
        <v>447</v>
      </c>
      <c r="AL5" s="169" t="s">
        <v>459</v>
      </c>
      <c r="AM5" s="169" t="s">
        <v>460</v>
      </c>
      <c r="AN5" s="169" t="s">
        <v>461</v>
      </c>
      <c r="AO5" s="169" t="s">
        <v>462</v>
      </c>
      <c r="AP5" s="169" t="s">
        <v>459</v>
      </c>
      <c r="AQ5" s="169" t="s">
        <v>460</v>
      </c>
      <c r="AR5" s="169" t="s">
        <v>461</v>
      </c>
      <c r="AS5" s="169" t="s">
        <v>462</v>
      </c>
      <c r="AT5" s="159"/>
      <c r="AU5" s="159"/>
      <c r="AV5" s="159"/>
      <c r="AW5" s="159"/>
      <c r="AX5" s="159"/>
      <c r="AY5" s="153" t="s">
        <v>463</v>
      </c>
      <c r="AZ5" s="153" t="s">
        <v>464</v>
      </c>
      <c r="BA5" s="153" t="s">
        <v>465</v>
      </c>
    </row>
    <row r="6" s="154" customFormat="1" ht="79" customHeight="1" spans="1:53">
      <c r="A6" s="161">
        <f>'[2]碧海项目招采台账-尚道奇'!A5</f>
        <v>1</v>
      </c>
      <c r="B6" s="162" t="str">
        <f>LEFT(合同台账!C3,6)&amp;"-GYS-"&amp;RIGHT(合同台账!C3,3)</f>
        <v>NLXXHC-GYS-001</v>
      </c>
      <c r="C6" s="161" t="s">
        <v>131</v>
      </c>
      <c r="D6" s="161" t="str">
        <f>合同台账!K3</f>
        <v>深圳市天健棚改投资发展有限公司</v>
      </c>
      <c r="E6" s="161" t="str">
        <f>合同台账!O3</f>
        <v>广东天杰智能科技发展有限公司</v>
      </c>
      <c r="F6" s="161" t="str">
        <f>合同台账!R3</f>
        <v>张世雄，13544139920，236260562@qq.com</v>
      </c>
      <c r="G6" s="163">
        <f>合同台账!X3</f>
        <v>44462</v>
      </c>
      <c r="H6" s="164" t="s">
        <v>132</v>
      </c>
      <c r="I6" s="164" t="s">
        <v>210</v>
      </c>
      <c r="J6" s="164" t="s">
        <v>466</v>
      </c>
      <c r="K6" s="166" t="s">
        <v>467</v>
      </c>
      <c r="L6" s="25" t="s">
        <v>51</v>
      </c>
      <c r="M6" s="161" t="s">
        <v>49</v>
      </c>
      <c r="N6" s="167">
        <v>44553</v>
      </c>
      <c r="O6" s="165" t="s">
        <v>133</v>
      </c>
      <c r="P6" s="168" t="s">
        <v>468</v>
      </c>
      <c r="Q6" s="164">
        <v>93.2</v>
      </c>
      <c r="R6" s="161" t="str">
        <f>合同台账!AJ3</f>
        <v>否</v>
      </c>
      <c r="S6" s="164" t="s">
        <v>51</v>
      </c>
      <c r="T6" s="164" t="s">
        <v>51</v>
      </c>
      <c r="U6" s="170" t="s">
        <v>51</v>
      </c>
      <c r="V6" s="164" t="s">
        <v>51</v>
      </c>
      <c r="W6" s="164" t="s">
        <v>469</v>
      </c>
      <c r="X6" s="164">
        <v>89.36</v>
      </c>
      <c r="Y6" s="164" t="s">
        <v>51</v>
      </c>
      <c r="Z6" s="164" t="s">
        <v>51</v>
      </c>
      <c r="AA6" s="164"/>
      <c r="AB6" s="164"/>
      <c r="AC6" s="164"/>
      <c r="AD6" s="164"/>
      <c r="AE6" s="161" t="str">
        <f>合同台账!AJ3</f>
        <v>否</v>
      </c>
      <c r="AF6" s="164" t="s">
        <v>51</v>
      </c>
      <c r="AG6" s="164" t="s">
        <v>51</v>
      </c>
      <c r="AH6" s="164" t="s">
        <v>51</v>
      </c>
      <c r="AI6" s="164" t="s">
        <v>51</v>
      </c>
      <c r="AJ6" s="164" t="s">
        <v>51</v>
      </c>
      <c r="AK6" s="164" t="s">
        <v>51</v>
      </c>
      <c r="AL6" s="164"/>
      <c r="AM6" s="164"/>
      <c r="AN6" s="164"/>
      <c r="AO6" s="164"/>
      <c r="AP6" s="164"/>
      <c r="AQ6" s="164"/>
      <c r="AR6" s="164"/>
      <c r="AS6" s="164"/>
      <c r="AT6" s="173"/>
      <c r="AU6" s="173"/>
      <c r="AV6" s="173"/>
      <c r="AW6" s="173"/>
      <c r="AX6" s="173"/>
      <c r="AY6" s="154" t="e">
        <f>LEFT(#REF!,4)</f>
        <v>#REF!</v>
      </c>
      <c r="AZ6" s="154" t="e">
        <f>RIGHT(#REF!,3)</f>
        <v>#REF!</v>
      </c>
      <c r="BA6" s="154" t="e">
        <f t="shared" ref="BA6:BA23" si="0">AY6&amp;"-GYS-"&amp;AZ6</f>
        <v>#REF!</v>
      </c>
    </row>
    <row r="7" s="154" customFormat="1" ht="58" customHeight="1" spans="1:53">
      <c r="A7" s="25">
        <f>'[2]碧海项目招采台账-尚道奇'!A6</f>
        <v>2</v>
      </c>
      <c r="B7" s="162" t="str">
        <f>LEFT(合同台账!C4,6)&amp;"-GYS-"&amp;RIGHT(合同台账!C4,3)</f>
        <v>NLXXHC-GYS-002</v>
      </c>
      <c r="C7" s="161" t="s">
        <v>144</v>
      </c>
      <c r="D7" s="161" t="str">
        <f>合同台账!K4</f>
        <v>深圳市天健棚改投资发展有限公司</v>
      </c>
      <c r="E7" s="161" t="str">
        <f>合同台账!O4</f>
        <v>深圳市鹏利达智能办公设备有限公司</v>
      </c>
      <c r="F7" s="161" t="str">
        <f>合同台账!R4</f>
        <v>刘义锦，13725585019，ricohsh@163.com</v>
      </c>
      <c r="G7" s="163">
        <f>合同台账!X4</f>
        <v>44462</v>
      </c>
      <c r="H7" s="164" t="s">
        <v>132</v>
      </c>
      <c r="I7" s="164" t="s">
        <v>210</v>
      </c>
      <c r="J7" s="164" t="s">
        <v>466</v>
      </c>
      <c r="K7" s="166" t="s">
        <v>467</v>
      </c>
      <c r="L7" s="25" t="s">
        <v>51</v>
      </c>
      <c r="M7" s="161" t="s">
        <v>49</v>
      </c>
      <c r="N7" s="167">
        <v>44533</v>
      </c>
      <c r="O7" s="165" t="s">
        <v>467</v>
      </c>
      <c r="P7" s="168" t="s">
        <v>469</v>
      </c>
      <c r="Q7" s="164">
        <v>88.7</v>
      </c>
      <c r="R7" s="161" t="str">
        <f>合同台账!AJ4</f>
        <v>否</v>
      </c>
      <c r="S7" s="164" t="s">
        <v>51</v>
      </c>
      <c r="T7" s="164" t="s">
        <v>51</v>
      </c>
      <c r="U7" s="170" t="s">
        <v>51</v>
      </c>
      <c r="V7" s="164" t="s">
        <v>51</v>
      </c>
      <c r="W7" s="164" t="s">
        <v>469</v>
      </c>
      <c r="X7" s="164">
        <v>88.96</v>
      </c>
      <c r="Y7" s="164" t="s">
        <v>51</v>
      </c>
      <c r="Z7" s="164" t="s">
        <v>51</v>
      </c>
      <c r="AA7" s="164"/>
      <c r="AB7" s="164"/>
      <c r="AC7" s="164"/>
      <c r="AD7" s="164"/>
      <c r="AE7" s="161" t="str">
        <f>合同台账!AJ4</f>
        <v>否</v>
      </c>
      <c r="AF7" s="164" t="s">
        <v>51</v>
      </c>
      <c r="AG7" s="164" t="s">
        <v>51</v>
      </c>
      <c r="AH7" s="164" t="s">
        <v>51</v>
      </c>
      <c r="AI7" s="164" t="s">
        <v>51</v>
      </c>
      <c r="AJ7" s="164" t="s">
        <v>51</v>
      </c>
      <c r="AK7" s="164" t="s">
        <v>51</v>
      </c>
      <c r="AL7" s="165"/>
      <c r="AM7" s="165"/>
      <c r="AN7" s="165"/>
      <c r="AO7" s="165"/>
      <c r="AP7" s="165"/>
      <c r="AQ7" s="165"/>
      <c r="AR7" s="165"/>
      <c r="AS7" s="165"/>
      <c r="AT7" s="17"/>
      <c r="AU7" s="17"/>
      <c r="AV7" s="17"/>
      <c r="AW7" s="17"/>
      <c r="AX7" s="17"/>
      <c r="AY7" s="154" t="e">
        <f>LEFT(#REF!,4)</f>
        <v>#REF!</v>
      </c>
      <c r="AZ7" s="154" t="e">
        <f>RIGHT(#REF!,3)</f>
        <v>#REF!</v>
      </c>
      <c r="BA7" s="154" t="e">
        <f t="shared" si="0"/>
        <v>#REF!</v>
      </c>
    </row>
    <row r="8" s="154" customFormat="1" ht="66" customHeight="1" spans="1:53">
      <c r="A8" s="25">
        <f>'[2]碧海项目招采台账-尚道奇'!A7</f>
        <v>3</v>
      </c>
      <c r="B8" s="162" t="str">
        <f>LEFT(合同台账!C5,6)&amp;"-GYS-"&amp;RIGHT(合同台账!C5,3)</f>
        <v>NLXXHC-GYS-003</v>
      </c>
      <c r="C8" s="161" t="s">
        <v>152</v>
      </c>
      <c r="D8" s="161" t="str">
        <f>合同台账!K5</f>
        <v>深圳市天健棚改投资发展有限公司</v>
      </c>
      <c r="E8" s="161" t="str">
        <f>合同台账!O5</f>
        <v>深圳市精雕广告有限公司</v>
      </c>
      <c r="F8" s="161" t="str">
        <f>合同台账!R5</f>
        <v>廖茂辉，13600434768，1341967724@.com</v>
      </c>
      <c r="G8" s="163">
        <f>合同台账!X5</f>
        <v>44462</v>
      </c>
      <c r="H8" s="164" t="s">
        <v>132</v>
      </c>
      <c r="I8" s="164" t="s">
        <v>210</v>
      </c>
      <c r="J8" s="164" t="s">
        <v>466</v>
      </c>
      <c r="K8" s="166" t="s">
        <v>467</v>
      </c>
      <c r="L8" s="25" t="s">
        <v>51</v>
      </c>
      <c r="M8" s="161" t="s">
        <v>49</v>
      </c>
      <c r="N8" s="167">
        <v>44533</v>
      </c>
      <c r="O8" s="165" t="s">
        <v>467</v>
      </c>
      <c r="P8" s="168" t="s">
        <v>470</v>
      </c>
      <c r="Q8" s="164">
        <v>88.66</v>
      </c>
      <c r="R8" s="161" t="str">
        <f>合同台账!AJ5</f>
        <v>否</v>
      </c>
      <c r="S8" s="164" t="s">
        <v>51</v>
      </c>
      <c r="T8" s="164" t="s">
        <v>51</v>
      </c>
      <c r="U8" s="170" t="s">
        <v>51</v>
      </c>
      <c r="V8" s="164" t="s">
        <v>51</v>
      </c>
      <c r="W8" s="165" t="s">
        <v>470</v>
      </c>
      <c r="X8" s="165">
        <v>88.56</v>
      </c>
      <c r="Y8" s="164" t="s">
        <v>51</v>
      </c>
      <c r="Z8" s="164" t="s">
        <v>51</v>
      </c>
      <c r="AA8" s="164"/>
      <c r="AB8" s="164"/>
      <c r="AC8" s="164"/>
      <c r="AD8" s="164"/>
      <c r="AE8" s="161" t="str">
        <f>合同台账!AJ5</f>
        <v>否</v>
      </c>
      <c r="AF8" s="164" t="s">
        <v>51</v>
      </c>
      <c r="AG8" s="164" t="s">
        <v>51</v>
      </c>
      <c r="AH8" s="164" t="s">
        <v>51</v>
      </c>
      <c r="AI8" s="164" t="s">
        <v>51</v>
      </c>
      <c r="AJ8" s="164" t="s">
        <v>51</v>
      </c>
      <c r="AK8" s="164" t="s">
        <v>51</v>
      </c>
      <c r="AL8" s="165"/>
      <c r="AM8" s="165"/>
      <c r="AN8" s="165"/>
      <c r="AO8" s="165"/>
      <c r="AP8" s="165"/>
      <c r="AQ8" s="165"/>
      <c r="AR8" s="165"/>
      <c r="AS8" s="165"/>
      <c r="AT8" s="17"/>
      <c r="AU8" s="17"/>
      <c r="AV8" s="17"/>
      <c r="AW8" s="17"/>
      <c r="AX8" s="17"/>
      <c r="AY8" s="154" t="e">
        <f>LEFT(#REF!,4)</f>
        <v>#REF!</v>
      </c>
      <c r="AZ8" s="154" t="e">
        <f>RIGHT(#REF!,3)</f>
        <v>#REF!</v>
      </c>
      <c r="BA8" s="154" t="e">
        <f t="shared" si="0"/>
        <v>#REF!</v>
      </c>
    </row>
    <row r="9" s="154" customFormat="1" ht="58" customHeight="1" spans="1:53">
      <c r="A9" s="25">
        <f>'[2]碧海项目招采台账-尚道奇'!A8</f>
        <v>4</v>
      </c>
      <c r="B9" s="162" t="str">
        <f>LEFT(合同台账!C6,6)&amp;"-GYS-"&amp;RIGHT(合同台账!C6,3)</f>
        <v>NLXXHC-GYS-004</v>
      </c>
      <c r="C9" s="161" t="s">
        <v>157</v>
      </c>
      <c r="D9" s="161" t="str">
        <f>合同台账!K6</f>
        <v>深圳市天健棚改投资发展有限公司</v>
      </c>
      <c r="E9" s="161" t="str">
        <f>合同台账!O6</f>
        <v>深圳市万达厨房设备有限公司</v>
      </c>
      <c r="F9" s="161" t="str">
        <f>合同台账!R6</f>
        <v>王春喜，13823202979，wd2979@163.com</v>
      </c>
      <c r="G9" s="163">
        <f>合同台账!X6</f>
        <v>44462</v>
      </c>
      <c r="H9" s="164" t="s">
        <v>132</v>
      </c>
      <c r="I9" s="164" t="s">
        <v>210</v>
      </c>
      <c r="J9" s="164" t="s">
        <v>466</v>
      </c>
      <c r="K9" s="166" t="s">
        <v>467</v>
      </c>
      <c r="L9" s="25" t="s">
        <v>51</v>
      </c>
      <c r="M9" s="161" t="s">
        <v>49</v>
      </c>
      <c r="N9" s="167">
        <v>44533</v>
      </c>
      <c r="O9" s="165" t="s">
        <v>467</v>
      </c>
      <c r="P9" s="168" t="s">
        <v>471</v>
      </c>
      <c r="Q9" s="164">
        <v>87.56</v>
      </c>
      <c r="R9" s="161" t="str">
        <f>合同台账!AJ6</f>
        <v>否</v>
      </c>
      <c r="S9" s="164" t="s">
        <v>51</v>
      </c>
      <c r="T9" s="164" t="s">
        <v>51</v>
      </c>
      <c r="U9" s="170" t="s">
        <v>51</v>
      </c>
      <c r="V9" s="164" t="s">
        <v>51</v>
      </c>
      <c r="W9" s="164" t="s">
        <v>471</v>
      </c>
      <c r="X9" s="165">
        <v>90.82</v>
      </c>
      <c r="Y9" s="164" t="s">
        <v>51</v>
      </c>
      <c r="Z9" s="164" t="s">
        <v>51</v>
      </c>
      <c r="AA9" s="164"/>
      <c r="AB9" s="164"/>
      <c r="AC9" s="164"/>
      <c r="AD9" s="164"/>
      <c r="AE9" s="161" t="str">
        <f>合同台账!AJ6</f>
        <v>否</v>
      </c>
      <c r="AF9" s="164" t="s">
        <v>51</v>
      </c>
      <c r="AG9" s="164" t="s">
        <v>51</v>
      </c>
      <c r="AH9" s="164" t="s">
        <v>51</v>
      </c>
      <c r="AI9" s="164" t="s">
        <v>51</v>
      </c>
      <c r="AJ9" s="164" t="s">
        <v>51</v>
      </c>
      <c r="AK9" s="164" t="s">
        <v>51</v>
      </c>
      <c r="AL9" s="165"/>
      <c r="AM9" s="165"/>
      <c r="AN9" s="165"/>
      <c r="AO9" s="165"/>
      <c r="AP9" s="165"/>
      <c r="AQ9" s="165"/>
      <c r="AR9" s="165"/>
      <c r="AS9" s="165"/>
      <c r="AT9" s="17"/>
      <c r="AU9" s="17"/>
      <c r="AV9" s="17"/>
      <c r="AW9" s="17"/>
      <c r="AX9" s="17"/>
      <c r="AY9" s="154" t="e">
        <f>LEFT(#REF!,4)</f>
        <v>#REF!</v>
      </c>
      <c r="AZ9" s="154" t="e">
        <f>RIGHT(#REF!,3)</f>
        <v>#REF!</v>
      </c>
      <c r="BA9" s="154" t="e">
        <f t="shared" si="0"/>
        <v>#REF!</v>
      </c>
    </row>
    <row r="10" s="154" customFormat="1" ht="50" customHeight="1" spans="1:53">
      <c r="A10" s="25">
        <f>'[2]碧海项目招采台账-尚道奇'!A9</f>
        <v>5</v>
      </c>
      <c r="B10" s="162" t="str">
        <f>LEFT(合同台账!C7,6)&amp;"-GYS-"&amp;RIGHT(合同台账!C7,3)</f>
        <v>NLXXHC-GYS-005</v>
      </c>
      <c r="C10" s="161" t="s">
        <v>161</v>
      </c>
      <c r="D10" s="161" t="str">
        <f>合同台账!K7</f>
        <v>深圳市天健棚改投资发展有限公司</v>
      </c>
      <c r="E10" s="161" t="str">
        <f>合同台账!O7</f>
        <v>深圳市聚豪消防工程有限公司</v>
      </c>
      <c r="F10" s="161" t="str">
        <f>合同台账!R7</f>
        <v>覃湘南，13902941751，530009667@qq.com</v>
      </c>
      <c r="G10" s="163">
        <f>合同台账!X7</f>
        <v>44462</v>
      </c>
      <c r="H10" s="164" t="s">
        <v>132</v>
      </c>
      <c r="I10" s="164" t="s">
        <v>210</v>
      </c>
      <c r="J10" s="164" t="s">
        <v>466</v>
      </c>
      <c r="K10" s="166" t="s">
        <v>467</v>
      </c>
      <c r="L10" s="25" t="s">
        <v>51</v>
      </c>
      <c r="M10" s="161" t="s">
        <v>49</v>
      </c>
      <c r="N10" s="167">
        <v>44701</v>
      </c>
      <c r="O10" s="165" t="s">
        <v>467</v>
      </c>
      <c r="P10" s="168" t="s">
        <v>472</v>
      </c>
      <c r="Q10" s="164">
        <v>87.16</v>
      </c>
      <c r="R10" s="161" t="str">
        <f>合同台账!AJ7</f>
        <v>否</v>
      </c>
      <c r="S10" s="164" t="s">
        <v>51</v>
      </c>
      <c r="T10" s="164" t="s">
        <v>51</v>
      </c>
      <c r="U10" s="170" t="s">
        <v>51</v>
      </c>
      <c r="V10" s="164" t="s">
        <v>51</v>
      </c>
      <c r="W10" s="164" t="s">
        <v>469</v>
      </c>
      <c r="X10" s="165">
        <v>87.16</v>
      </c>
      <c r="Y10" s="164" t="s">
        <v>51</v>
      </c>
      <c r="Z10" s="164" t="s">
        <v>51</v>
      </c>
      <c r="AA10" s="164"/>
      <c r="AB10" s="164"/>
      <c r="AC10" s="164"/>
      <c r="AD10" s="164"/>
      <c r="AE10" s="161" t="str">
        <f>合同台账!AJ7</f>
        <v>否</v>
      </c>
      <c r="AF10" s="164" t="s">
        <v>51</v>
      </c>
      <c r="AG10" s="164" t="s">
        <v>51</v>
      </c>
      <c r="AH10" s="164" t="s">
        <v>51</v>
      </c>
      <c r="AI10" s="164" t="s">
        <v>51</v>
      </c>
      <c r="AJ10" s="164" t="s">
        <v>51</v>
      </c>
      <c r="AK10" s="164" t="s">
        <v>51</v>
      </c>
      <c r="AL10" s="165"/>
      <c r="AM10" s="165"/>
      <c r="AN10" s="165"/>
      <c r="AO10" s="165"/>
      <c r="AP10" s="165"/>
      <c r="AQ10" s="165"/>
      <c r="AR10" s="165"/>
      <c r="AS10" s="165"/>
      <c r="AT10" s="17"/>
      <c r="AU10" s="17"/>
      <c r="AV10" s="17"/>
      <c r="AW10" s="17"/>
      <c r="AX10" s="17"/>
      <c r="AY10" s="154" t="e">
        <f>LEFT(#REF!,4)</f>
        <v>#REF!</v>
      </c>
      <c r="AZ10" s="154" t="e">
        <f>RIGHT(#REF!,3)</f>
        <v>#REF!</v>
      </c>
      <c r="BA10" s="154" t="e">
        <f t="shared" si="0"/>
        <v>#REF!</v>
      </c>
    </row>
    <row r="11" s="154" customFormat="1" ht="50" customHeight="1" spans="1:53">
      <c r="A11" s="25">
        <f>'[2]碧海项目招采台账-尚道奇'!A10</f>
        <v>6</v>
      </c>
      <c r="B11" s="162" t="str">
        <f>LEFT(合同台账!C8,6)&amp;"-GYS-"&amp;RIGHT(合同台账!C8,3)</f>
        <v>NLXXHC-GYS-006</v>
      </c>
      <c r="C11" s="161" t="s">
        <v>165</v>
      </c>
      <c r="D11" s="161" t="str">
        <f>合同台账!K8</f>
        <v>深圳市天健棚改投资发展有限公司</v>
      </c>
      <c r="E11" s="161" t="str">
        <f>合同台账!O8</f>
        <v>深圳维安云联技术有限公司</v>
      </c>
      <c r="F11" s="161" t="str">
        <f>合同台账!R8</f>
        <v>杨叶舟，13831152957，523878949@qq.com</v>
      </c>
      <c r="G11" s="163">
        <f>合同台账!X8</f>
        <v>44489</v>
      </c>
      <c r="H11" s="164" t="s">
        <v>132</v>
      </c>
      <c r="I11" s="164" t="s">
        <v>210</v>
      </c>
      <c r="J11" s="164" t="s">
        <v>466</v>
      </c>
      <c r="K11" s="166" t="s">
        <v>467</v>
      </c>
      <c r="L11" s="25" t="s">
        <v>51</v>
      </c>
      <c r="M11" s="161" t="s">
        <v>49</v>
      </c>
      <c r="N11" s="167">
        <v>44538</v>
      </c>
      <c r="O11" s="165" t="s">
        <v>467</v>
      </c>
      <c r="P11" s="168" t="s">
        <v>473</v>
      </c>
      <c r="Q11" s="164">
        <v>88.5</v>
      </c>
      <c r="R11" s="161" t="str">
        <f>合同台账!AJ8</f>
        <v>否</v>
      </c>
      <c r="S11" s="164" t="s">
        <v>51</v>
      </c>
      <c r="T11" s="164" t="s">
        <v>51</v>
      </c>
      <c r="U11" s="170" t="s">
        <v>51</v>
      </c>
      <c r="V11" s="164" t="s">
        <v>51</v>
      </c>
      <c r="W11" s="164" t="s">
        <v>469</v>
      </c>
      <c r="X11" s="165">
        <v>89.42</v>
      </c>
      <c r="Y11" s="164" t="s">
        <v>51</v>
      </c>
      <c r="Z11" s="164" t="s">
        <v>51</v>
      </c>
      <c r="AA11" s="164"/>
      <c r="AB11" s="164"/>
      <c r="AC11" s="164"/>
      <c r="AD11" s="164"/>
      <c r="AE11" s="161" t="str">
        <f>合同台账!AJ8</f>
        <v>否</v>
      </c>
      <c r="AF11" s="164" t="s">
        <v>51</v>
      </c>
      <c r="AG11" s="164" t="s">
        <v>51</v>
      </c>
      <c r="AH11" s="164" t="s">
        <v>51</v>
      </c>
      <c r="AI11" s="164" t="s">
        <v>51</v>
      </c>
      <c r="AJ11" s="164" t="s">
        <v>51</v>
      </c>
      <c r="AK11" s="164" t="s">
        <v>51</v>
      </c>
      <c r="AL11" s="165"/>
      <c r="AM11" s="165"/>
      <c r="AN11" s="165"/>
      <c r="AO11" s="165"/>
      <c r="AP11" s="165"/>
      <c r="AQ11" s="165"/>
      <c r="AR11" s="165"/>
      <c r="AS11" s="165"/>
      <c r="AT11" s="17"/>
      <c r="AU11" s="17"/>
      <c r="AV11" s="17"/>
      <c r="AW11" s="17"/>
      <c r="AX11" s="17"/>
      <c r="AY11" s="154" t="e">
        <f>LEFT(#REF!,4)</f>
        <v>#REF!</v>
      </c>
      <c r="AZ11" s="154" t="e">
        <f>RIGHT(#REF!,3)</f>
        <v>#REF!</v>
      </c>
      <c r="BA11" s="154" t="e">
        <f t="shared" si="0"/>
        <v>#REF!</v>
      </c>
    </row>
    <row r="12" s="154" customFormat="1" ht="50" customHeight="1" spans="1:53">
      <c r="A12" s="25">
        <f>'[2]碧海项目招采台账-尚道奇'!A11</f>
        <v>7</v>
      </c>
      <c r="B12" s="162" t="str">
        <f>LEFT(合同台账!C9,6)&amp;"-GYS-"&amp;RIGHT(合同台账!C9,3)</f>
        <v>NLXXHC-GYS-007</v>
      </c>
      <c r="C12" s="161" t="s">
        <v>170</v>
      </c>
      <c r="D12" s="161" t="str">
        <f>合同台账!K9</f>
        <v>深圳市天健棚改投资发展有限公司</v>
      </c>
      <c r="E12" s="161" t="str">
        <f>合同台账!O9</f>
        <v>深圳市天健城市服务有限公司</v>
      </c>
      <c r="F12" s="161" t="str">
        <f>合同台账!R9</f>
        <v>葛元海，13612856062，13612856062@139.com</v>
      </c>
      <c r="G12" s="163">
        <f>合同台账!X9</f>
        <v>44497</v>
      </c>
      <c r="H12" s="164" t="s">
        <v>132</v>
      </c>
      <c r="I12" s="164" t="s">
        <v>210</v>
      </c>
      <c r="J12" s="164" t="s">
        <v>466</v>
      </c>
      <c r="K12" s="166" t="s">
        <v>467</v>
      </c>
      <c r="L12" s="25" t="s">
        <v>51</v>
      </c>
      <c r="M12" s="161" t="s">
        <v>72</v>
      </c>
      <c r="N12" s="167" t="s">
        <v>51</v>
      </c>
      <c r="O12" s="165" t="s">
        <v>51</v>
      </c>
      <c r="P12" s="168" t="s">
        <v>51</v>
      </c>
      <c r="Q12" s="164" t="s">
        <v>51</v>
      </c>
      <c r="R12" s="161" t="str">
        <f>合同台账!AJ9</f>
        <v>否</v>
      </c>
      <c r="S12" s="164" t="s">
        <v>51</v>
      </c>
      <c r="T12" s="164" t="s">
        <v>51</v>
      </c>
      <c r="U12" s="170" t="s">
        <v>51</v>
      </c>
      <c r="V12" s="164" t="s">
        <v>51</v>
      </c>
      <c r="W12" s="164" t="s">
        <v>474</v>
      </c>
      <c r="X12" s="165">
        <v>86.46</v>
      </c>
      <c r="Y12" s="172" t="s">
        <v>475</v>
      </c>
      <c r="Z12" s="172">
        <v>90.42</v>
      </c>
      <c r="AA12" s="165"/>
      <c r="AB12" s="165"/>
      <c r="AC12" s="165" t="s">
        <v>476</v>
      </c>
      <c r="AD12" s="165">
        <v>90</v>
      </c>
      <c r="AE12" s="161" t="str">
        <f>合同台账!AJ9</f>
        <v>否</v>
      </c>
      <c r="AF12" s="164" t="s">
        <v>51</v>
      </c>
      <c r="AG12" s="164" t="s">
        <v>51</v>
      </c>
      <c r="AH12" s="164" t="s">
        <v>51</v>
      </c>
      <c r="AI12" s="164" t="s">
        <v>51</v>
      </c>
      <c r="AJ12" s="164" t="s">
        <v>51</v>
      </c>
      <c r="AK12" s="164" t="s">
        <v>51</v>
      </c>
      <c r="AL12" s="165"/>
      <c r="AM12" s="165"/>
      <c r="AN12" s="165"/>
      <c r="AO12" s="165"/>
      <c r="AP12" s="165"/>
      <c r="AQ12" s="165"/>
      <c r="AR12" s="165"/>
      <c r="AS12" s="165"/>
      <c r="AT12" s="17"/>
      <c r="AU12" s="17"/>
      <c r="AV12" s="17"/>
      <c r="AW12" s="17"/>
      <c r="AX12" s="17"/>
      <c r="AY12" s="154" t="e">
        <f>LEFT(#REF!,4)</f>
        <v>#REF!</v>
      </c>
      <c r="AZ12" s="154" t="e">
        <f>RIGHT(#REF!,3)</f>
        <v>#REF!</v>
      </c>
      <c r="BA12" s="154" t="e">
        <f t="shared" si="0"/>
        <v>#REF!</v>
      </c>
    </row>
    <row r="13" s="154" customFormat="1" ht="50" customHeight="1" spans="1:53">
      <c r="A13" s="25">
        <f>'[2]碧海项目招采台账-尚道奇'!A12</f>
        <v>8</v>
      </c>
      <c r="B13" s="162" t="str">
        <f>LEFT(合同台账!C10,6)&amp;"-GYS-"&amp;RIGHT(合同台账!C10,3)</f>
        <v>NLXXHC-GYS-008</v>
      </c>
      <c r="C13" s="161" t="s">
        <v>177</v>
      </c>
      <c r="D13" s="161" t="str">
        <f>合同台账!K10</f>
        <v>深圳市天健棚改投资发展有限公司</v>
      </c>
      <c r="E13" s="161" t="str">
        <f>合同台账!O10</f>
        <v>深圳市城市更新房地产咨询服务有限公司</v>
      </c>
      <c r="F13" s="161" t="str">
        <f>合同台账!R10</f>
        <v>周小碧，18566698743，1033661534@qq.com</v>
      </c>
      <c r="G13" s="163">
        <f>合同台账!X10</f>
        <v>44635</v>
      </c>
      <c r="H13" s="164" t="s">
        <v>132</v>
      </c>
      <c r="I13" s="164" t="s">
        <v>210</v>
      </c>
      <c r="J13" s="164" t="s">
        <v>466</v>
      </c>
      <c r="K13" s="42" t="s">
        <v>477</v>
      </c>
      <c r="L13" s="25" t="s">
        <v>51</v>
      </c>
      <c r="M13" s="161" t="s">
        <v>72</v>
      </c>
      <c r="N13" s="167" t="s">
        <v>51</v>
      </c>
      <c r="O13" s="165" t="s">
        <v>51</v>
      </c>
      <c r="P13" s="168" t="s">
        <v>51</v>
      </c>
      <c r="Q13" s="164" t="s">
        <v>51</v>
      </c>
      <c r="R13" s="161" t="str">
        <f>合同台账!AJ10</f>
        <v>否</v>
      </c>
      <c r="S13" s="164" t="s">
        <v>51</v>
      </c>
      <c r="T13" s="164" t="s">
        <v>51</v>
      </c>
      <c r="U13" s="170" t="s">
        <v>51</v>
      </c>
      <c r="V13" s="164" t="s">
        <v>51</v>
      </c>
      <c r="W13" s="164" t="s">
        <v>51</v>
      </c>
      <c r="X13" s="164" t="s">
        <v>51</v>
      </c>
      <c r="Y13" s="172" t="s">
        <v>478</v>
      </c>
      <c r="Z13" s="172">
        <v>84.4</v>
      </c>
      <c r="AA13" s="164"/>
      <c r="AB13" s="164"/>
      <c r="AC13" s="164"/>
      <c r="AD13" s="164"/>
      <c r="AE13" s="161" t="str">
        <f>合同台账!AJ10</f>
        <v>否</v>
      </c>
      <c r="AF13" s="164" t="s">
        <v>51</v>
      </c>
      <c r="AG13" s="164" t="s">
        <v>51</v>
      </c>
      <c r="AH13" s="164" t="s">
        <v>51</v>
      </c>
      <c r="AI13" s="164" t="s">
        <v>51</v>
      </c>
      <c r="AJ13" s="164" t="s">
        <v>51</v>
      </c>
      <c r="AK13" s="164" t="s">
        <v>51</v>
      </c>
      <c r="AL13" s="165"/>
      <c r="AM13" s="165"/>
      <c r="AN13" s="165"/>
      <c r="AO13" s="165"/>
      <c r="AP13" s="165"/>
      <c r="AQ13" s="165"/>
      <c r="AR13" s="165"/>
      <c r="AS13" s="165"/>
      <c r="AT13" s="17"/>
      <c r="AU13" s="17"/>
      <c r="AV13" s="17"/>
      <c r="AW13" s="17"/>
      <c r="AX13" s="17"/>
      <c r="AY13" s="154" t="e">
        <f>LEFT(#REF!,4)</f>
        <v>#REF!</v>
      </c>
      <c r="AZ13" s="154" t="e">
        <f>RIGHT(#REF!,3)</f>
        <v>#REF!</v>
      </c>
      <c r="BA13" s="154" t="e">
        <f t="shared" si="0"/>
        <v>#REF!</v>
      </c>
    </row>
    <row r="14" s="154" customFormat="1" ht="50" customHeight="1" spans="1:53">
      <c r="A14" s="25">
        <f>'[2]碧海项目招采台账-尚道奇'!A13</f>
        <v>9</v>
      </c>
      <c r="B14" s="162" t="str">
        <f>LEFT(合同台账!C11,6)&amp;"-GYS-"&amp;RIGHT(合同台账!C11,3)</f>
        <v>NLXXHC-GYS-009</v>
      </c>
      <c r="C14" s="161" t="s">
        <v>479</v>
      </c>
      <c r="D14" s="161" t="str">
        <f>合同台账!K11</f>
        <v>深圳市天健棚改投资发展有限公司</v>
      </c>
      <c r="E14" s="161" t="str">
        <f>合同台账!O11</f>
        <v>深圳市世鹏资产评估房地产土地估价顾问有限公司</v>
      </c>
      <c r="F14" s="161" t="str">
        <f>合同台账!R11</f>
        <v>宋娟，13510207660，307156416@qq.com</v>
      </c>
      <c r="G14" s="163">
        <f>合同台账!X11</f>
        <v>44637</v>
      </c>
      <c r="H14" s="164" t="s">
        <v>132</v>
      </c>
      <c r="I14" s="164" t="s">
        <v>210</v>
      </c>
      <c r="J14" s="164" t="s">
        <v>466</v>
      </c>
      <c r="K14" s="42" t="s">
        <v>477</v>
      </c>
      <c r="L14" s="25" t="s">
        <v>51</v>
      </c>
      <c r="M14" s="161" t="s">
        <v>72</v>
      </c>
      <c r="N14" s="167" t="s">
        <v>51</v>
      </c>
      <c r="O14" s="165" t="s">
        <v>51</v>
      </c>
      <c r="P14" s="168" t="s">
        <v>51</v>
      </c>
      <c r="Q14" s="164" t="s">
        <v>51</v>
      </c>
      <c r="R14" s="161" t="str">
        <f>合同台账!AJ11</f>
        <v>否</v>
      </c>
      <c r="S14" s="164" t="s">
        <v>51</v>
      </c>
      <c r="T14" s="164" t="s">
        <v>51</v>
      </c>
      <c r="U14" s="170" t="s">
        <v>51</v>
      </c>
      <c r="V14" s="164" t="s">
        <v>51</v>
      </c>
      <c r="W14" s="164" t="s">
        <v>51</v>
      </c>
      <c r="X14" s="164" t="s">
        <v>51</v>
      </c>
      <c r="Y14" s="172" t="s">
        <v>480</v>
      </c>
      <c r="Z14" s="172">
        <v>89.2</v>
      </c>
      <c r="AA14" s="164"/>
      <c r="AB14" s="164"/>
      <c r="AC14" s="164" t="s">
        <v>481</v>
      </c>
      <c r="AD14" s="164">
        <v>84</v>
      </c>
      <c r="AE14" s="161" t="str">
        <f>合同台账!AJ11</f>
        <v>否</v>
      </c>
      <c r="AF14" s="164" t="s">
        <v>51</v>
      </c>
      <c r="AG14" s="164" t="s">
        <v>51</v>
      </c>
      <c r="AH14" s="164" t="s">
        <v>51</v>
      </c>
      <c r="AI14" s="164" t="s">
        <v>51</v>
      </c>
      <c r="AJ14" s="164" t="s">
        <v>51</v>
      </c>
      <c r="AK14" s="164" t="s">
        <v>51</v>
      </c>
      <c r="AL14" s="165"/>
      <c r="AM14" s="165"/>
      <c r="AN14" s="165"/>
      <c r="AO14" s="165"/>
      <c r="AP14" s="165"/>
      <c r="AQ14" s="165"/>
      <c r="AR14" s="165"/>
      <c r="AS14" s="165"/>
      <c r="AT14" s="17"/>
      <c r="AU14" s="17"/>
      <c r="AV14" s="17"/>
      <c r="AW14" s="17"/>
      <c r="AX14" s="17"/>
      <c r="AY14" s="154" t="e">
        <f>LEFT(#REF!,4)</f>
        <v>#REF!</v>
      </c>
      <c r="AZ14" s="154" t="e">
        <f>RIGHT(#REF!,3)</f>
        <v>#REF!</v>
      </c>
      <c r="BA14" s="154" t="e">
        <f t="shared" si="0"/>
        <v>#REF!</v>
      </c>
    </row>
    <row r="15" s="154" customFormat="1" ht="50" customHeight="1" spans="1:50">
      <c r="A15" s="25">
        <v>10</v>
      </c>
      <c r="B15" s="162" t="str">
        <f>LEFT(合同台账!C12,6)&amp;"-GYS-"&amp;RIGHT(合同台账!C12,3)</f>
        <v>NLXXHC-GYS-010</v>
      </c>
      <c r="C15" s="161" t="str">
        <f>资金计划、进度款支付及预结算管理登记台账!E15</f>
        <v>龙岗区南湾街道南岭村社区土地整备利益统筹项目前期服务项目税务咨询顾问服务</v>
      </c>
      <c r="D15" s="161" t="str">
        <f>合同台账!K12</f>
        <v>深圳市天健棚改投资发展有限公司</v>
      </c>
      <c r="E15" s="161" t="str">
        <f>合同台账!O12</f>
        <v>京洲联信（深圳）税务师事务所有限公司</v>
      </c>
      <c r="F15" s="161" t="str">
        <f>合同台账!R12</f>
        <v>王嘉琪,13842293325,1169538229@qq.com</v>
      </c>
      <c r="G15" s="163">
        <f>合同台账!X12</f>
        <v>44680</v>
      </c>
      <c r="H15" s="164" t="s">
        <v>132</v>
      </c>
      <c r="I15" s="164" t="s">
        <v>210</v>
      </c>
      <c r="J15" s="164" t="s">
        <v>466</v>
      </c>
      <c r="K15" s="42" t="s">
        <v>482</v>
      </c>
      <c r="L15" s="25" t="s">
        <v>51</v>
      </c>
      <c r="M15" s="161" t="s">
        <v>72</v>
      </c>
      <c r="N15" s="167" t="s">
        <v>51</v>
      </c>
      <c r="O15" s="165" t="s">
        <v>51</v>
      </c>
      <c r="P15" s="168" t="s">
        <v>51</v>
      </c>
      <c r="Q15" s="164" t="s">
        <v>51</v>
      </c>
      <c r="R15" s="161" t="str">
        <f>合同台账!AJ12</f>
        <v>否</v>
      </c>
      <c r="S15" s="164" t="s">
        <v>51</v>
      </c>
      <c r="T15" s="164" t="s">
        <v>51</v>
      </c>
      <c r="U15" s="170" t="s">
        <v>51</v>
      </c>
      <c r="V15" s="164" t="s">
        <v>51</v>
      </c>
      <c r="W15" s="164" t="s">
        <v>51</v>
      </c>
      <c r="X15" s="164" t="s">
        <v>51</v>
      </c>
      <c r="Y15" s="172" t="s">
        <v>483</v>
      </c>
      <c r="Z15" s="172">
        <v>77.2</v>
      </c>
      <c r="AA15" s="164"/>
      <c r="AB15" s="164"/>
      <c r="AC15" s="164" t="s">
        <v>484</v>
      </c>
      <c r="AD15" s="164">
        <v>86</v>
      </c>
      <c r="AE15" s="161" t="str">
        <f>合同台账!AJ12</f>
        <v>否</v>
      </c>
      <c r="AF15" s="164" t="s">
        <v>51</v>
      </c>
      <c r="AG15" s="164" t="s">
        <v>51</v>
      </c>
      <c r="AH15" s="164" t="s">
        <v>51</v>
      </c>
      <c r="AI15" s="164" t="s">
        <v>51</v>
      </c>
      <c r="AJ15" s="164" t="s">
        <v>51</v>
      </c>
      <c r="AK15" s="164" t="s">
        <v>51</v>
      </c>
      <c r="AL15" s="165"/>
      <c r="AM15" s="165"/>
      <c r="AN15" s="165"/>
      <c r="AO15" s="165"/>
      <c r="AP15" s="165"/>
      <c r="AQ15" s="165"/>
      <c r="AR15" s="165"/>
      <c r="AS15" s="165"/>
      <c r="AT15" s="17"/>
      <c r="AU15" s="17"/>
      <c r="AV15" s="17"/>
      <c r="AW15" s="17"/>
      <c r="AX15" s="17"/>
    </row>
    <row r="16" s="154" customFormat="1" ht="50" customHeight="1" spans="1:50">
      <c r="A16" s="25">
        <v>11</v>
      </c>
      <c r="B16" s="162" t="str">
        <f>LEFT(合同台账!C13,6)&amp;"-GYS-"&amp;RIGHT(合同台账!C13,3)</f>
        <v>NLXXHC-GYS-011</v>
      </c>
      <c r="C16" s="161" t="str">
        <f>资金计划、进度款支付及预结算管理登记台账!E16</f>
        <v>龙岗区南湾街道南岭村社区土地整备利益统筹前期服务项目房屋及权利人信息核查咨询服务项目公示登报服务合同</v>
      </c>
      <c r="D16" s="161" t="str">
        <f>合同台账!K13</f>
        <v>深圳市天健棚改投资发展有限公司</v>
      </c>
      <c r="E16" s="161" t="str">
        <f>合同台账!O13</f>
        <v>深圳市聚业广告有限公司</v>
      </c>
      <c r="F16" s="161" t="str">
        <f>合同台账!R13</f>
        <v>梁玲,18688737726,786449101@qq.com</v>
      </c>
      <c r="G16" s="163">
        <f>合同台账!X13</f>
        <v>44833</v>
      </c>
      <c r="H16" s="164" t="s">
        <v>179</v>
      </c>
      <c r="I16" s="164" t="s">
        <v>210</v>
      </c>
      <c r="J16" s="164" t="s">
        <v>466</v>
      </c>
      <c r="K16" s="42" t="s">
        <v>467</v>
      </c>
      <c r="L16" s="25" t="s">
        <v>51</v>
      </c>
      <c r="M16" s="161" t="s">
        <v>72</v>
      </c>
      <c r="N16" s="167" t="s">
        <v>51</v>
      </c>
      <c r="O16" s="165" t="s">
        <v>51</v>
      </c>
      <c r="P16" s="168" t="s">
        <v>51</v>
      </c>
      <c r="Q16" s="164" t="s">
        <v>51</v>
      </c>
      <c r="R16" s="161" t="str">
        <f>合同台账!AJ13</f>
        <v>否</v>
      </c>
      <c r="S16" s="164" t="s">
        <v>51</v>
      </c>
      <c r="T16" s="164" t="s">
        <v>51</v>
      </c>
      <c r="U16" s="170" t="s">
        <v>51</v>
      </c>
      <c r="V16" s="164" t="s">
        <v>51</v>
      </c>
      <c r="W16" s="165"/>
      <c r="X16" s="165"/>
      <c r="Y16" s="165"/>
      <c r="Z16" s="165"/>
      <c r="AA16" s="165"/>
      <c r="AB16" s="165"/>
      <c r="AC16" s="165" t="s">
        <v>485</v>
      </c>
      <c r="AD16" s="165">
        <v>89</v>
      </c>
      <c r="AE16" s="161"/>
      <c r="AF16" s="165"/>
      <c r="AG16" s="165"/>
      <c r="AH16" s="165"/>
      <c r="AI16" s="165"/>
      <c r="AJ16" s="165"/>
      <c r="AK16" s="165"/>
      <c r="AL16" s="165"/>
      <c r="AM16" s="165"/>
      <c r="AN16" s="165"/>
      <c r="AO16" s="165"/>
      <c r="AP16" s="165"/>
      <c r="AQ16" s="165"/>
      <c r="AR16" s="165"/>
      <c r="AS16" s="165"/>
      <c r="AT16" s="17"/>
      <c r="AU16" s="17"/>
      <c r="AV16" s="17"/>
      <c r="AW16" s="17"/>
      <c r="AX16" s="17"/>
    </row>
    <row r="17" s="154" customFormat="1" ht="50" customHeight="1" spans="1:50">
      <c r="A17" s="25">
        <v>12</v>
      </c>
      <c r="B17" s="162" t="str">
        <f>LEFT(合同台账!C14,6)&amp;"-GYS-"&amp;RIGHT(合同台账!C14,3)</f>
        <v>NLXXHC-GYS-012</v>
      </c>
      <c r="C17" s="161" t="str">
        <f>资金计划、进度款支付及预结算管理登记台账!E17</f>
        <v>龙岗区南湾街道南岭村社区土地整备利益统筹前期服务项目房屋及权利人信息核查咨询服务项目2022-2023年度广告制作服务合同</v>
      </c>
      <c r="D17" s="161" t="str">
        <f>合同台账!K14</f>
        <v>深圳市天健棚改投资发展有限公司</v>
      </c>
      <c r="E17" s="161" t="str">
        <f>合同台账!O14</f>
        <v>深圳市旭瑞图文快印广告有限公司</v>
      </c>
      <c r="F17" s="161" t="str">
        <f>合同台账!R14</f>
        <v>马森森，13688832820，3362311277@qq.com</v>
      </c>
      <c r="G17" s="163">
        <f>合同台账!X14</f>
        <v>44860</v>
      </c>
      <c r="H17" s="164" t="s">
        <v>179</v>
      </c>
      <c r="I17" s="164" t="s">
        <v>210</v>
      </c>
      <c r="J17" s="164" t="s">
        <v>466</v>
      </c>
      <c r="K17" s="42" t="s">
        <v>467</v>
      </c>
      <c r="L17" s="25" t="s">
        <v>51</v>
      </c>
      <c r="M17" s="161" t="s">
        <v>72</v>
      </c>
      <c r="N17" s="167" t="s">
        <v>51</v>
      </c>
      <c r="O17" s="165" t="s">
        <v>51</v>
      </c>
      <c r="P17" s="168" t="s">
        <v>51</v>
      </c>
      <c r="Q17" s="164" t="s">
        <v>51</v>
      </c>
      <c r="R17" s="161" t="str">
        <f>合同台账!AJ14</f>
        <v>否</v>
      </c>
      <c r="S17" s="164" t="s">
        <v>51</v>
      </c>
      <c r="T17" s="164" t="s">
        <v>51</v>
      </c>
      <c r="U17" s="170" t="s">
        <v>51</v>
      </c>
      <c r="V17" s="164" t="s">
        <v>51</v>
      </c>
      <c r="W17" s="165"/>
      <c r="X17" s="165"/>
      <c r="Y17" s="165"/>
      <c r="Z17" s="165"/>
      <c r="AA17" s="165"/>
      <c r="AB17" s="165"/>
      <c r="AC17" s="165" t="s">
        <v>485</v>
      </c>
      <c r="AD17" s="165">
        <v>87</v>
      </c>
      <c r="AE17" s="161"/>
      <c r="AF17" s="165"/>
      <c r="AG17" s="165"/>
      <c r="AH17" s="165"/>
      <c r="AI17" s="165"/>
      <c r="AJ17" s="165"/>
      <c r="AK17" s="165"/>
      <c r="AL17" s="165"/>
      <c r="AM17" s="165"/>
      <c r="AN17" s="165"/>
      <c r="AO17" s="165"/>
      <c r="AP17" s="165"/>
      <c r="AQ17" s="165"/>
      <c r="AR17" s="165"/>
      <c r="AS17" s="165"/>
      <c r="AT17" s="17"/>
      <c r="AU17" s="17"/>
      <c r="AV17" s="17"/>
      <c r="AW17" s="17"/>
      <c r="AX17" s="17"/>
    </row>
    <row r="18" s="154" customFormat="1" ht="50" customHeight="1" spans="1:50">
      <c r="A18" s="25"/>
      <c r="B18" s="162"/>
      <c r="C18" s="161"/>
      <c r="D18" s="161"/>
      <c r="E18" s="161"/>
      <c r="F18" s="161"/>
      <c r="G18" s="163"/>
      <c r="H18" s="165"/>
      <c r="I18" s="165"/>
      <c r="J18" s="165"/>
      <c r="K18" s="168"/>
      <c r="L18" s="25"/>
      <c r="M18" s="161"/>
      <c r="N18" s="165"/>
      <c r="O18" s="165"/>
      <c r="P18" s="165"/>
      <c r="Q18" s="165"/>
      <c r="R18" s="161"/>
      <c r="S18" s="165"/>
      <c r="T18" s="165"/>
      <c r="U18" s="165"/>
      <c r="V18" s="165"/>
      <c r="W18" s="165"/>
      <c r="X18" s="165"/>
      <c r="Y18" s="165"/>
      <c r="Z18" s="165"/>
      <c r="AA18" s="165"/>
      <c r="AB18" s="165"/>
      <c r="AC18" s="165"/>
      <c r="AD18" s="165"/>
      <c r="AE18" s="161"/>
      <c r="AF18" s="165"/>
      <c r="AG18" s="165"/>
      <c r="AH18" s="165"/>
      <c r="AI18" s="165"/>
      <c r="AJ18" s="165"/>
      <c r="AK18" s="165"/>
      <c r="AL18" s="165"/>
      <c r="AM18" s="165"/>
      <c r="AN18" s="165"/>
      <c r="AO18" s="165"/>
      <c r="AP18" s="165"/>
      <c r="AQ18" s="165"/>
      <c r="AR18" s="165"/>
      <c r="AS18" s="165"/>
      <c r="AT18" s="17"/>
      <c r="AU18" s="17"/>
      <c r="AV18" s="17"/>
      <c r="AW18" s="17"/>
      <c r="AX18" s="17"/>
    </row>
  </sheetData>
  <sheetProtection formatCells="0" insertHyperlinks="0" autoFilter="0"/>
  <autoFilter xmlns:etc="http://www.wps.cn/officeDocument/2017/etCustomData" ref="A5:BC18" etc:filterBottomFollowUsedRange="0">
    <extLst/>
  </autoFilter>
  <mergeCells count="40">
    <mergeCell ref="A1:AX1"/>
    <mergeCell ref="N2:T2"/>
    <mergeCell ref="U2:AK2"/>
    <mergeCell ref="AL2:AS2"/>
    <mergeCell ref="R3:T3"/>
    <mergeCell ref="U3:AD3"/>
    <mergeCell ref="AE3:AK3"/>
    <mergeCell ref="U4:V4"/>
    <mergeCell ref="W4:X4"/>
    <mergeCell ref="Y4:Z4"/>
    <mergeCell ref="AA4:AB4"/>
    <mergeCell ref="AC4:AD4"/>
    <mergeCell ref="AF4:AH4"/>
    <mergeCell ref="AI4:AK4"/>
    <mergeCell ref="A2:A5"/>
    <mergeCell ref="B2:B5"/>
    <mergeCell ref="C2:C5"/>
    <mergeCell ref="D2:D5"/>
    <mergeCell ref="E2:E5"/>
    <mergeCell ref="F2:F5"/>
    <mergeCell ref="G2:G5"/>
    <mergeCell ref="H2:H5"/>
    <mergeCell ref="I2:I5"/>
    <mergeCell ref="J2:J5"/>
    <mergeCell ref="K2:K5"/>
    <mergeCell ref="L2:L5"/>
    <mergeCell ref="M2:M5"/>
    <mergeCell ref="N3:N5"/>
    <mergeCell ref="O3:O5"/>
    <mergeCell ref="P3:P5"/>
    <mergeCell ref="Q4:Q5"/>
    <mergeCell ref="R4:R5"/>
    <mergeCell ref="S4:S5"/>
    <mergeCell ref="T4:T5"/>
    <mergeCell ref="AE4:AE5"/>
    <mergeCell ref="AT2:AT5"/>
    <mergeCell ref="AU2:AU5"/>
    <mergeCell ref="AV2:AV5"/>
    <mergeCell ref="AW2:AW5"/>
    <mergeCell ref="AX2:AX5"/>
  </mergeCells>
  <printOptions horizontalCentered="1"/>
  <pageMargins left="0" right="0" top="0.409027777777778" bottom="0.802777777777778" header="0" footer="0"/>
  <pageSetup paperSize="8" scale="29" fitToHeight="0" orientation="landscape" horizont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outlinePr summaryBelow="0" summaryRight="0"/>
  </sheetPr>
  <dimension ref="A1:EZ38"/>
  <sheetViews>
    <sheetView tabSelected="1" zoomScale="70" zoomScaleNormal="70" workbookViewId="0">
      <pane xSplit="7" ySplit="5" topLeftCell="BQ6" activePane="bottomRight" state="frozen"/>
      <selection/>
      <selection pane="topRight"/>
      <selection pane="bottomLeft"/>
      <selection pane="bottomRight" activeCell="DL15" sqref="DL15"/>
    </sheetView>
  </sheetViews>
  <sheetFormatPr defaultColWidth="9" defaultRowHeight="14.25"/>
  <cols>
    <col min="1" max="1" width="6.63333333333333" style="7" customWidth="1" collapsed="1"/>
    <col min="2" max="2" width="13.675" style="7" hidden="1" customWidth="1" outlineLevel="1"/>
    <col min="3" max="4" width="19.8416666666667" style="8" customWidth="1"/>
    <col min="5" max="5" width="43.1333333333333" style="8" customWidth="1" collapsed="1"/>
    <col min="6" max="6" width="14.7" style="8" hidden="1" customWidth="1" outlineLevel="1"/>
    <col min="7" max="7" width="37.05" style="8" hidden="1" customWidth="1" outlineLevel="1"/>
    <col min="8" max="8" width="29.5333333333333" style="8" customWidth="1" collapsed="1"/>
    <col min="9" max="9" width="43.7666666666667" style="8" hidden="1" customWidth="1" outlineLevel="1"/>
    <col min="10" max="10" width="15.675" style="8" hidden="1" customWidth="1" outlineLevel="1"/>
    <col min="11" max="12" width="25" style="8" hidden="1" customWidth="1" outlineLevel="1"/>
    <col min="13" max="14" width="25" style="2" customWidth="1"/>
    <col min="15" max="15" width="21.3666666666667" style="2" customWidth="1" collapsed="1"/>
    <col min="16" max="16" width="23.175" style="2" hidden="1" customWidth="1" outlineLevel="1"/>
    <col min="17" max="17" width="21.9" style="2" hidden="1" customWidth="1" outlineLevel="1"/>
    <col min="18" max="18" width="9.81666666666667" style="2" customWidth="1"/>
    <col min="19" max="19" width="9.81666666666667" style="2" customWidth="1" collapsed="1"/>
    <col min="20" max="20" width="9.81666666666667" style="2" hidden="1" customWidth="1" outlineLevel="1"/>
    <col min="21" max="21" width="23.3916666666667" style="2" hidden="1" customWidth="1" outlineLevel="1"/>
    <col min="22" max="22" width="20.5916666666667" style="2" hidden="1" customWidth="1" outlineLevel="1"/>
    <col min="23" max="23" width="15.45" style="9" hidden="1" customWidth="1" outlineLevel="1"/>
    <col min="24" max="24" width="17.9666666666667" style="2" hidden="1" customWidth="1" outlineLevel="1"/>
    <col min="25" max="25" width="15.8833333333333" style="2" hidden="1" customWidth="1" outlineLevel="1"/>
    <col min="26" max="28" width="11.175" style="2" hidden="1" customWidth="1" outlineLevel="1"/>
    <col min="29" max="31" width="15.5333333333333" style="2" hidden="1" customWidth="1" outlineLevel="1"/>
    <col min="32" max="32" width="11.175" style="2" hidden="1" customWidth="1" outlineLevel="1"/>
    <col min="33" max="33" width="11.3166666666667" style="8" hidden="1" customWidth="1" outlineLevel="1"/>
    <col min="34" max="34" width="14.3166666666667" style="8" hidden="1" customWidth="1" outlineLevel="1"/>
    <col min="35" max="47" width="8.38333333333333" style="8" hidden="1" customWidth="1" outlineLevel="1"/>
    <col min="48" max="48" width="8.76666666666667" style="8" hidden="1" customWidth="1" outlineLevel="1"/>
    <col min="49" max="51" width="10.7" style="8" hidden="1" customWidth="1" outlineLevel="1"/>
    <col min="52" max="52" width="9.39166666666667" style="10" customWidth="1"/>
    <col min="53" max="53" width="19.7833333333333" style="10" customWidth="1"/>
    <col min="54" max="54" width="19.7833333333333" style="2" customWidth="1"/>
    <col min="55" max="55" width="19.7833333333333" style="11" customWidth="1"/>
    <col min="56" max="56" width="19.7833333333333" style="10" customWidth="1" collapsed="1"/>
    <col min="57" max="58" width="9.26666666666667" style="10" hidden="1" customWidth="1" outlineLevel="1"/>
    <col min="59" max="59" width="11.025" style="10" hidden="1" customWidth="1" outlineLevel="1"/>
    <col min="60" max="60" width="9.26666666666667" style="10" hidden="1" customWidth="1" outlineLevel="1"/>
    <col min="61" max="61" width="10.35" style="10" hidden="1" customWidth="1" outlineLevel="1"/>
    <col min="62" max="65" width="9.26666666666667" style="10" hidden="1" customWidth="1" outlineLevel="1"/>
    <col min="66" max="66" width="12.8166666666667" style="10" hidden="1" customWidth="1" outlineLevel="1"/>
    <col min="67" max="67" width="9.26666666666667" style="10" hidden="1" customWidth="1" outlineLevel="1"/>
    <col min="68" max="68" width="11.9" style="10" hidden="1" customWidth="1" outlineLevel="1"/>
    <col min="69" max="69" width="18.4" style="10" customWidth="1" collapsed="1"/>
    <col min="70" max="70" width="16.3583333333333" style="10" hidden="1" customWidth="1" outlineLevel="1"/>
    <col min="71" max="71" width="11.5" style="10" hidden="1" customWidth="1" outlineLevel="1"/>
    <col min="72" max="72" width="11.5" style="2" hidden="1" customWidth="1" outlineLevel="1"/>
    <col min="73" max="73" width="11.5" style="12" hidden="1" customWidth="1" outlineLevel="1"/>
    <col min="74" max="75" width="11.5" style="2" hidden="1" customWidth="1" outlineLevel="1"/>
    <col min="76" max="80" width="11.5" style="1" hidden="1" customWidth="1" outlineLevel="1"/>
    <col min="81" max="81" width="9.26666666666667" style="1" hidden="1" customWidth="1" outlineLevel="1"/>
    <col min="82" max="82" width="15.75" style="1" customWidth="1" collapsed="1"/>
    <col min="83" max="93" width="12" style="1" hidden="1" customWidth="1" outlineLevel="1"/>
    <col min="94" max="94" width="9.26666666666667" style="1" hidden="1" customWidth="1" outlineLevel="1"/>
    <col min="95" max="95" width="17.95" style="1" customWidth="1" collapsed="1"/>
    <col min="96" max="96" width="13.8583333333333" style="1" hidden="1" customWidth="1" outlineLevel="1"/>
    <col min="97" max="99" width="9.26666666666667" style="1" hidden="1" customWidth="1" outlineLevel="1"/>
    <col min="100" max="101" width="12.7916666666667" style="1" hidden="1" customWidth="1" outlineLevel="1"/>
    <col min="102" max="106" width="9.26666666666667" style="1" hidden="1" customWidth="1" outlineLevel="1"/>
    <col min="107" max="107" width="13.0833333333333" style="1" hidden="1" customWidth="1" outlineLevel="1"/>
    <col min="108" max="108" width="17.95" style="1" customWidth="1"/>
    <col min="109" max="109" width="13.8583333333333" style="1" customWidth="1" outlineLevel="1"/>
    <col min="110" max="111" width="11.1333333333333" style="1" customWidth="1" outlineLevel="1"/>
    <col min="112" max="112" width="9.26666666666667" style="1" customWidth="1" outlineLevel="1"/>
    <col min="113" max="114" width="12.7916666666667" style="1" customWidth="1" outlineLevel="1"/>
    <col min="115" max="115" width="9.26666666666667" style="1" customWidth="1" outlineLevel="1"/>
    <col min="116" max="116" width="13.3916666666667" style="1" customWidth="1" outlineLevel="1"/>
    <col min="117" max="117" width="11.5" style="1" customWidth="1" outlineLevel="1"/>
    <col min="118" max="119" width="9.26666666666667" style="1" customWidth="1" outlineLevel="1"/>
    <col min="120" max="120" width="13.0833333333333" style="1" customWidth="1" outlineLevel="1"/>
    <col min="121" max="121" width="9.26666666666667" style="1" customWidth="1"/>
    <col min="122" max="122" width="14.7" style="1" customWidth="1"/>
    <col min="123" max="123" width="11.6333333333333" style="1" customWidth="1"/>
    <col min="124" max="124" width="12.5" style="1" customWidth="1" outlineLevel="1"/>
    <col min="125" max="128" width="9.26666666666667" style="1" customWidth="1" outlineLevel="1"/>
    <col min="129" max="129" width="19.1333333333333" style="1" customWidth="1"/>
    <col min="130" max="132" width="9.26666666666667" style="1" customWidth="1"/>
    <col min="133" max="133" width="11.6166666666667" style="13" customWidth="1"/>
    <col min="134" max="136" width="11.6166666666667" style="1" customWidth="1"/>
    <col min="137" max="138" width="12.6416666666667" style="1" customWidth="1"/>
    <col min="139" max="140" width="12.625" style="1" customWidth="1"/>
    <col min="141" max="141" width="14.8166666666667" style="1" customWidth="1"/>
    <col min="142" max="142" width="12.05" style="1" customWidth="1"/>
    <col min="143" max="143" width="13.675" style="1" customWidth="1"/>
    <col min="144" max="144" width="20.35" style="1" customWidth="1"/>
    <col min="145" max="145" width="12.05" style="1" customWidth="1"/>
    <col min="146" max="146" width="22.3166666666667" style="1" customWidth="1"/>
    <col min="147" max="147" width="9.85833333333333" style="1" customWidth="1"/>
    <col min="148" max="148" width="9.11666666666667" style="2" customWidth="1"/>
    <col min="149" max="149" width="13.0333333333333" style="14" customWidth="1"/>
    <col min="150" max="152" width="8.075" style="1" customWidth="1"/>
    <col min="153" max="153" width="10.45" style="1" customWidth="1"/>
    <col min="154" max="154" width="7.65833333333333" style="1" customWidth="1"/>
    <col min="155" max="156" width="13.3916666666667" style="1" customWidth="1"/>
    <col min="157" max="157" width="9" style="1" customWidth="1"/>
    <col min="158" max="16384" width="9" style="6"/>
  </cols>
  <sheetData>
    <row r="1" s="1" customFormat="1" ht="36" customHeight="1" spans="1:154">
      <c r="A1" s="15" t="s">
        <v>486</v>
      </c>
      <c r="B1" s="15"/>
      <c r="C1" s="15"/>
      <c r="D1" s="15"/>
      <c r="E1" s="15"/>
      <c r="F1" s="15"/>
      <c r="G1" s="15"/>
      <c r="H1" s="15"/>
      <c r="I1" s="15"/>
      <c r="J1" s="15"/>
      <c r="K1" s="15"/>
      <c r="L1" s="15"/>
      <c r="M1" s="15"/>
      <c r="N1" s="15"/>
      <c r="O1" s="15"/>
      <c r="P1" s="15"/>
      <c r="Q1" s="15"/>
      <c r="R1" s="15"/>
      <c r="S1" s="15"/>
      <c r="T1" s="15"/>
      <c r="U1" s="15"/>
      <c r="V1" s="15"/>
      <c r="W1" s="3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49"/>
      <c r="ET1" s="15"/>
      <c r="EU1" s="15"/>
      <c r="EV1" s="15"/>
      <c r="EW1" s="15"/>
      <c r="EX1" s="15"/>
    </row>
    <row r="2" s="2" customFormat="1" ht="61" customHeight="1" outlineLevel="1" spans="1:154">
      <c r="A2" s="16" t="s">
        <v>487</v>
      </c>
      <c r="B2" s="16"/>
      <c r="C2" s="17" t="s">
        <v>488</v>
      </c>
      <c r="D2" s="17"/>
      <c r="E2" s="17" t="s">
        <v>489</v>
      </c>
      <c r="F2" s="17" t="s">
        <v>490</v>
      </c>
      <c r="G2" s="18" t="s">
        <v>491</v>
      </c>
      <c r="H2" s="18" t="s">
        <v>492</v>
      </c>
      <c r="I2" s="27" t="s">
        <v>493</v>
      </c>
      <c r="J2" s="28" t="s">
        <v>494</v>
      </c>
      <c r="K2" s="17" t="s">
        <v>495</v>
      </c>
      <c r="L2" s="17" t="s">
        <v>496</v>
      </c>
      <c r="M2" s="17" t="s">
        <v>497</v>
      </c>
      <c r="N2" s="17" t="s">
        <v>498</v>
      </c>
      <c r="O2" s="17"/>
      <c r="P2" s="17" t="s">
        <v>499</v>
      </c>
      <c r="Q2" s="17" t="s">
        <v>500</v>
      </c>
      <c r="R2" s="17"/>
      <c r="S2" s="17"/>
      <c r="T2" s="36" t="s">
        <v>501</v>
      </c>
      <c r="U2" s="36" t="s">
        <v>501</v>
      </c>
      <c r="V2" s="36" t="s">
        <v>501</v>
      </c>
      <c r="W2" s="37"/>
      <c r="X2" s="36" t="s">
        <v>501</v>
      </c>
      <c r="Y2" s="45" t="s">
        <v>502</v>
      </c>
      <c r="Z2" s="17"/>
      <c r="AA2" s="17"/>
      <c r="AB2" s="46"/>
      <c r="AC2" s="45" t="s">
        <v>502</v>
      </c>
      <c r="AD2" s="45" t="s">
        <v>502</v>
      </c>
      <c r="AE2" s="45" t="s">
        <v>502</v>
      </c>
      <c r="AF2" s="17"/>
      <c r="AG2" s="17"/>
      <c r="AH2" s="17"/>
      <c r="AI2" s="17"/>
      <c r="AJ2" s="17"/>
      <c r="AK2" s="17"/>
      <c r="AL2" s="17"/>
      <c r="AM2" s="17"/>
      <c r="AN2" s="17"/>
      <c r="AO2" s="17"/>
      <c r="AP2" s="17"/>
      <c r="AQ2" s="17"/>
      <c r="AR2" s="17"/>
      <c r="AS2" s="17"/>
      <c r="AT2" s="46"/>
      <c r="AU2" s="46"/>
      <c r="AV2" s="46"/>
      <c r="AW2" s="46"/>
      <c r="AX2" s="46"/>
      <c r="AY2" s="46" t="s">
        <v>503</v>
      </c>
      <c r="AZ2" s="27"/>
      <c r="BA2" s="27"/>
      <c r="BB2" s="45" t="s">
        <v>502</v>
      </c>
      <c r="BC2" s="45" t="s">
        <v>502</v>
      </c>
      <c r="BD2" s="51" t="s">
        <v>502</v>
      </c>
      <c r="BE2" s="61"/>
      <c r="BF2" s="61"/>
      <c r="BG2" s="61"/>
      <c r="BH2" s="61"/>
      <c r="BI2" s="61"/>
      <c r="BJ2" s="61"/>
      <c r="BK2" s="61"/>
      <c r="BL2" s="61"/>
      <c r="BM2" s="61"/>
      <c r="BN2" s="61"/>
      <c r="BO2" s="61"/>
      <c r="BP2" s="61"/>
      <c r="BQ2" s="51" t="s">
        <v>502</v>
      </c>
      <c r="BR2" s="61"/>
      <c r="BS2" s="61"/>
      <c r="BT2" s="61"/>
      <c r="BU2" s="61"/>
      <c r="BV2" s="61"/>
      <c r="BW2" s="61"/>
      <c r="BX2" s="61"/>
      <c r="BY2" s="61"/>
      <c r="BZ2" s="61"/>
      <c r="CA2" s="61"/>
      <c r="CB2" s="61"/>
      <c r="CC2" s="61"/>
      <c r="CD2" s="51" t="s">
        <v>502</v>
      </c>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c r="DI2" s="61"/>
      <c r="DJ2" s="61"/>
      <c r="DK2" s="61"/>
      <c r="DL2" s="61"/>
      <c r="DM2" s="61"/>
      <c r="DN2" s="61"/>
      <c r="DO2" s="61"/>
      <c r="DP2" s="61"/>
      <c r="DQ2" s="115"/>
      <c r="DR2" s="115"/>
      <c r="DS2" s="45" t="s">
        <v>502</v>
      </c>
      <c r="DT2" s="116"/>
      <c r="DU2" s="116"/>
      <c r="DV2" s="116"/>
      <c r="DW2" s="116"/>
      <c r="DX2" s="116"/>
      <c r="DY2" s="27" t="s">
        <v>504</v>
      </c>
      <c r="DZ2" s="27" t="s">
        <v>505</v>
      </c>
      <c r="EA2" s="27" t="s">
        <v>506</v>
      </c>
      <c r="EB2" s="27" t="s">
        <v>507</v>
      </c>
      <c r="EC2" s="27"/>
      <c r="ED2" s="27"/>
      <c r="EE2" s="27"/>
      <c r="EF2" s="126"/>
      <c r="EG2" s="45" t="s">
        <v>502</v>
      </c>
      <c r="EH2" s="126"/>
      <c r="EI2" s="142"/>
      <c r="EJ2" s="142"/>
      <c r="EK2" s="45" t="s">
        <v>502</v>
      </c>
      <c r="EL2" s="45" t="s">
        <v>502</v>
      </c>
      <c r="EM2" s="142"/>
      <c r="EN2" s="45" t="s">
        <v>502</v>
      </c>
      <c r="EO2" s="45" t="s">
        <v>502</v>
      </c>
      <c r="EP2" s="45" t="s">
        <v>502</v>
      </c>
      <c r="EQ2" s="45" t="s">
        <v>502</v>
      </c>
      <c r="ER2" s="142"/>
      <c r="ES2" s="126"/>
      <c r="ET2" s="27"/>
      <c r="EU2" s="27"/>
      <c r="EV2" s="27"/>
      <c r="EW2" s="27"/>
      <c r="EX2" s="27"/>
    </row>
    <row r="3" s="3" customFormat="1" ht="20" customHeight="1" spans="1:156">
      <c r="A3" s="19" t="s">
        <v>508</v>
      </c>
      <c r="B3" s="19" t="s">
        <v>509</v>
      </c>
      <c r="C3" s="20" t="s">
        <v>231</v>
      </c>
      <c r="D3" s="21" t="s">
        <v>510</v>
      </c>
      <c r="E3" s="20" t="s">
        <v>232</v>
      </c>
      <c r="F3" s="20" t="s">
        <v>236</v>
      </c>
      <c r="G3" s="22" t="s">
        <v>237</v>
      </c>
      <c r="H3" s="22" t="s">
        <v>241</v>
      </c>
      <c r="I3" s="29" t="s">
        <v>511</v>
      </c>
      <c r="J3" s="30" t="s">
        <v>512</v>
      </c>
      <c r="K3" s="20" t="s">
        <v>513</v>
      </c>
      <c r="L3" s="20" t="s">
        <v>514</v>
      </c>
      <c r="M3" s="20" t="s">
        <v>515</v>
      </c>
      <c r="N3" s="20" t="s">
        <v>247</v>
      </c>
      <c r="O3" s="20" t="s">
        <v>516</v>
      </c>
      <c r="P3" s="20" t="s">
        <v>88</v>
      </c>
      <c r="Q3" s="20" t="s">
        <v>517</v>
      </c>
      <c r="R3" s="20" t="s">
        <v>518</v>
      </c>
      <c r="S3" s="20" t="s">
        <v>519</v>
      </c>
      <c r="T3" s="38" t="s">
        <v>520</v>
      </c>
      <c r="U3" s="38"/>
      <c r="V3" s="38"/>
      <c r="W3" s="39"/>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52"/>
      <c r="BA3" s="52"/>
      <c r="BB3" s="52"/>
      <c r="BC3" s="53"/>
      <c r="BD3" s="54" t="s">
        <v>521</v>
      </c>
      <c r="BE3" s="62"/>
      <c r="BF3" s="62"/>
      <c r="BG3" s="62"/>
      <c r="BH3" s="62"/>
      <c r="BI3" s="62"/>
      <c r="BJ3" s="62"/>
      <c r="BK3" s="62"/>
      <c r="BL3" s="62"/>
      <c r="BM3" s="62"/>
      <c r="BN3" s="62"/>
      <c r="BO3" s="62"/>
      <c r="BP3" s="65"/>
      <c r="BQ3" s="66" t="s">
        <v>522</v>
      </c>
      <c r="BR3" s="67"/>
      <c r="BS3" s="67"/>
      <c r="BT3" s="67"/>
      <c r="BU3" s="67"/>
      <c r="BV3" s="67"/>
      <c r="BW3" s="67"/>
      <c r="BX3" s="67"/>
      <c r="BY3" s="67"/>
      <c r="BZ3" s="67"/>
      <c r="CA3" s="67"/>
      <c r="CB3" s="67"/>
      <c r="CC3" s="87"/>
      <c r="CD3" s="88" t="s">
        <v>523</v>
      </c>
      <c r="CE3" s="89"/>
      <c r="CF3" s="89"/>
      <c r="CG3" s="89"/>
      <c r="CH3" s="89"/>
      <c r="CI3" s="89"/>
      <c r="CJ3" s="89"/>
      <c r="CK3" s="89"/>
      <c r="CL3" s="89"/>
      <c r="CM3" s="89"/>
      <c r="CN3" s="89"/>
      <c r="CO3" s="89"/>
      <c r="CP3" s="103"/>
      <c r="CQ3" s="66" t="s">
        <v>524</v>
      </c>
      <c r="CR3" s="67"/>
      <c r="CS3" s="67"/>
      <c r="CT3" s="67"/>
      <c r="CU3" s="67"/>
      <c r="CV3" s="67"/>
      <c r="CW3" s="67"/>
      <c r="CX3" s="67"/>
      <c r="CY3" s="67"/>
      <c r="CZ3" s="67"/>
      <c r="DA3" s="67"/>
      <c r="DB3" s="67"/>
      <c r="DC3" s="104"/>
      <c r="DD3" s="105" t="s">
        <v>525</v>
      </c>
      <c r="DE3" s="106"/>
      <c r="DF3" s="106"/>
      <c r="DG3" s="106"/>
      <c r="DH3" s="106"/>
      <c r="DI3" s="106"/>
      <c r="DJ3" s="106"/>
      <c r="DK3" s="106"/>
      <c r="DL3" s="106"/>
      <c r="DM3" s="106"/>
      <c r="DN3" s="106"/>
      <c r="DO3" s="106"/>
      <c r="DP3" s="112"/>
      <c r="DQ3" s="117" t="s">
        <v>526</v>
      </c>
      <c r="DR3" s="118"/>
      <c r="DS3" s="118"/>
      <c r="DT3" s="118"/>
      <c r="DU3" s="118"/>
      <c r="DV3" s="118"/>
      <c r="DW3" s="118"/>
      <c r="DX3" s="118"/>
      <c r="DY3" s="127" t="s">
        <v>527</v>
      </c>
      <c r="DZ3" s="127"/>
      <c r="EA3" s="127"/>
      <c r="EB3" s="127"/>
      <c r="EC3" s="128"/>
      <c r="ED3" s="127"/>
      <c r="EE3" s="127"/>
      <c r="EF3" s="127"/>
      <c r="EG3" s="127"/>
      <c r="EH3" s="127"/>
      <c r="EI3" s="127"/>
      <c r="EJ3" s="127"/>
      <c r="EK3" s="127"/>
      <c r="EL3" s="127"/>
      <c r="EM3" s="127"/>
      <c r="EN3" s="127"/>
      <c r="EO3" s="127"/>
      <c r="EP3" s="127"/>
      <c r="EQ3" s="127"/>
      <c r="ER3" s="127"/>
      <c r="ES3" s="150"/>
      <c r="ET3" s="127"/>
      <c r="EU3" s="127"/>
      <c r="EV3" s="127"/>
      <c r="EW3" s="127"/>
      <c r="EX3" s="127"/>
      <c r="EY3" s="151" t="s">
        <v>528</v>
      </c>
      <c r="EZ3" s="151"/>
    </row>
    <row r="4" s="4" customFormat="1" ht="20" customHeight="1" spans="1:156">
      <c r="A4" s="19"/>
      <c r="B4" s="19"/>
      <c r="C4" s="20"/>
      <c r="D4" s="23"/>
      <c r="E4" s="20"/>
      <c r="F4" s="20"/>
      <c r="G4" s="22"/>
      <c r="H4" s="22"/>
      <c r="I4" s="29"/>
      <c r="J4" s="30"/>
      <c r="K4" s="20"/>
      <c r="L4" s="20"/>
      <c r="M4" s="20"/>
      <c r="N4" s="20"/>
      <c r="O4" s="20"/>
      <c r="P4" s="20"/>
      <c r="Q4" s="20"/>
      <c r="R4" s="20"/>
      <c r="S4" s="20"/>
      <c r="T4" s="38" t="s">
        <v>529</v>
      </c>
      <c r="U4" s="38"/>
      <c r="V4" s="38"/>
      <c r="W4" s="39"/>
      <c r="X4" s="38"/>
      <c r="Y4" s="38"/>
      <c r="Z4" s="38"/>
      <c r="AA4" s="38"/>
      <c r="AB4" s="38"/>
      <c r="AC4" s="38"/>
      <c r="AD4" s="38"/>
      <c r="AE4" s="38"/>
      <c r="AF4" s="38"/>
      <c r="AG4" s="38" t="s">
        <v>530</v>
      </c>
      <c r="AH4" s="38"/>
      <c r="AI4" s="38"/>
      <c r="AJ4" s="38"/>
      <c r="AK4" s="38"/>
      <c r="AL4" s="38"/>
      <c r="AM4" s="38"/>
      <c r="AN4" s="38"/>
      <c r="AO4" s="38"/>
      <c r="AP4" s="38"/>
      <c r="AQ4" s="38"/>
      <c r="AR4" s="38"/>
      <c r="AS4" s="38"/>
      <c r="AT4" s="38" t="s">
        <v>531</v>
      </c>
      <c r="AU4" s="38" t="s">
        <v>532</v>
      </c>
      <c r="AV4" s="38" t="s">
        <v>533</v>
      </c>
      <c r="AW4" s="38" t="s">
        <v>534</v>
      </c>
      <c r="AX4" s="38" t="s">
        <v>535</v>
      </c>
      <c r="AY4" s="38" t="s">
        <v>120</v>
      </c>
      <c r="AZ4" s="55" t="s">
        <v>536</v>
      </c>
      <c r="BA4" s="55" t="s">
        <v>537</v>
      </c>
      <c r="BB4" s="55" t="s">
        <v>538</v>
      </c>
      <c r="BC4" s="56" t="s">
        <v>539</v>
      </c>
      <c r="BD4" s="57" t="s">
        <v>540</v>
      </c>
      <c r="BE4" s="63" t="s">
        <v>541</v>
      </c>
      <c r="BF4" s="63" t="s">
        <v>542</v>
      </c>
      <c r="BG4" s="63" t="s">
        <v>543</v>
      </c>
      <c r="BH4" s="63" t="s">
        <v>544</v>
      </c>
      <c r="BI4" s="63" t="s">
        <v>545</v>
      </c>
      <c r="BJ4" s="63" t="s">
        <v>546</v>
      </c>
      <c r="BK4" s="63" t="s">
        <v>547</v>
      </c>
      <c r="BL4" s="63" t="s">
        <v>548</v>
      </c>
      <c r="BM4" s="63" t="s">
        <v>549</v>
      </c>
      <c r="BN4" s="63" t="s">
        <v>550</v>
      </c>
      <c r="BO4" s="63" t="s">
        <v>551</v>
      </c>
      <c r="BP4" s="63" t="s">
        <v>552</v>
      </c>
      <c r="BQ4" s="68" t="s">
        <v>553</v>
      </c>
      <c r="BR4" s="68" t="s">
        <v>541</v>
      </c>
      <c r="BS4" s="68" t="s">
        <v>542</v>
      </c>
      <c r="BT4" s="68" t="s">
        <v>543</v>
      </c>
      <c r="BU4" s="68" t="s">
        <v>544</v>
      </c>
      <c r="BV4" s="68" t="s">
        <v>545</v>
      </c>
      <c r="BW4" s="68" t="s">
        <v>546</v>
      </c>
      <c r="BX4" s="68" t="s">
        <v>547</v>
      </c>
      <c r="BY4" s="68" t="s">
        <v>548</v>
      </c>
      <c r="BZ4" s="68" t="s">
        <v>549</v>
      </c>
      <c r="CA4" s="68" t="s">
        <v>550</v>
      </c>
      <c r="CB4" s="68" t="s">
        <v>551</v>
      </c>
      <c r="CC4" s="68" t="s">
        <v>552</v>
      </c>
      <c r="CD4" s="90" t="s">
        <v>554</v>
      </c>
      <c r="CE4" s="90" t="s">
        <v>541</v>
      </c>
      <c r="CF4" s="90" t="s">
        <v>542</v>
      </c>
      <c r="CG4" s="90" t="s">
        <v>543</v>
      </c>
      <c r="CH4" s="90" t="s">
        <v>544</v>
      </c>
      <c r="CI4" s="90" t="s">
        <v>545</v>
      </c>
      <c r="CJ4" s="90" t="s">
        <v>546</v>
      </c>
      <c r="CK4" s="90" t="s">
        <v>547</v>
      </c>
      <c r="CL4" s="90" t="s">
        <v>548</v>
      </c>
      <c r="CM4" s="90" t="s">
        <v>549</v>
      </c>
      <c r="CN4" s="90" t="s">
        <v>550</v>
      </c>
      <c r="CO4" s="90" t="s">
        <v>551</v>
      </c>
      <c r="CP4" s="90" t="s">
        <v>552</v>
      </c>
      <c r="CQ4" s="68" t="s">
        <v>555</v>
      </c>
      <c r="CR4" s="68" t="s">
        <v>541</v>
      </c>
      <c r="CS4" s="68" t="s">
        <v>542</v>
      </c>
      <c r="CT4" s="68" t="s">
        <v>543</v>
      </c>
      <c r="CU4" s="68" t="s">
        <v>544</v>
      </c>
      <c r="CV4" s="68" t="s">
        <v>545</v>
      </c>
      <c r="CW4" s="68" t="s">
        <v>546</v>
      </c>
      <c r="CX4" s="68" t="s">
        <v>547</v>
      </c>
      <c r="CY4" s="68" t="s">
        <v>548</v>
      </c>
      <c r="CZ4" s="68" t="s">
        <v>549</v>
      </c>
      <c r="DA4" s="68" t="s">
        <v>550</v>
      </c>
      <c r="DB4" s="68" t="s">
        <v>551</v>
      </c>
      <c r="DC4" s="107" t="s">
        <v>552</v>
      </c>
      <c r="DD4" s="108" t="s">
        <v>556</v>
      </c>
      <c r="DE4" s="108" t="s">
        <v>541</v>
      </c>
      <c r="DF4" s="108" t="s">
        <v>542</v>
      </c>
      <c r="DG4" s="108" t="s">
        <v>543</v>
      </c>
      <c r="DH4" s="108" t="s">
        <v>544</v>
      </c>
      <c r="DI4" s="108" t="s">
        <v>545</v>
      </c>
      <c r="DJ4" s="108" t="s">
        <v>546</v>
      </c>
      <c r="DK4" s="108" t="s">
        <v>547</v>
      </c>
      <c r="DL4" s="108" t="s">
        <v>548</v>
      </c>
      <c r="DM4" s="108" t="s">
        <v>549</v>
      </c>
      <c r="DN4" s="108" t="s">
        <v>550</v>
      </c>
      <c r="DO4" s="108" t="s">
        <v>551</v>
      </c>
      <c r="DP4" s="113" t="s">
        <v>552</v>
      </c>
      <c r="DQ4" s="119" t="s">
        <v>557</v>
      </c>
      <c r="DR4" s="120"/>
      <c r="DS4" s="120"/>
      <c r="DT4" s="120"/>
      <c r="DU4" s="120"/>
      <c r="DV4" s="120"/>
      <c r="DW4" s="120"/>
      <c r="DX4" s="120"/>
      <c r="DY4" s="129" t="s">
        <v>558</v>
      </c>
      <c r="DZ4" s="129" t="s">
        <v>559</v>
      </c>
      <c r="EA4" s="129" t="s">
        <v>263</v>
      </c>
      <c r="EB4" s="129" t="s">
        <v>560</v>
      </c>
      <c r="EC4" s="129" t="s">
        <v>561</v>
      </c>
      <c r="ED4" s="129" t="s">
        <v>562</v>
      </c>
      <c r="EE4" s="129" t="s">
        <v>563</v>
      </c>
      <c r="EF4" s="130" t="s">
        <v>564</v>
      </c>
      <c r="EG4" s="130" t="s">
        <v>565</v>
      </c>
      <c r="EH4" s="130" t="s">
        <v>566</v>
      </c>
      <c r="EI4" s="143" t="s">
        <v>567</v>
      </c>
      <c r="EJ4" s="143" t="s">
        <v>568</v>
      </c>
      <c r="EK4" s="143" t="s">
        <v>569</v>
      </c>
      <c r="EL4" s="143" t="s">
        <v>570</v>
      </c>
      <c r="EM4" s="143" t="s">
        <v>571</v>
      </c>
      <c r="EN4" s="143" t="s">
        <v>572</v>
      </c>
      <c r="EO4" s="143" t="s">
        <v>573</v>
      </c>
      <c r="EP4" s="143" t="s">
        <v>574</v>
      </c>
      <c r="EQ4" s="143" t="s">
        <v>575</v>
      </c>
      <c r="ER4" s="143" t="s">
        <v>576</v>
      </c>
      <c r="ES4" s="130" t="s">
        <v>577</v>
      </c>
      <c r="ET4" s="129" t="s">
        <v>578</v>
      </c>
      <c r="EU4" s="129" t="s">
        <v>579</v>
      </c>
      <c r="EV4" s="129" t="s">
        <v>580</v>
      </c>
      <c r="EW4" s="129" t="s">
        <v>581</v>
      </c>
      <c r="EX4" s="129" t="s">
        <v>582</v>
      </c>
      <c r="EY4" s="151" t="s">
        <v>583</v>
      </c>
      <c r="EZ4" s="151" t="s">
        <v>584</v>
      </c>
    </row>
    <row r="5" s="4" customFormat="1" ht="20" customHeight="1" spans="1:156">
      <c r="A5" s="19"/>
      <c r="B5" s="19"/>
      <c r="C5" s="20"/>
      <c r="D5" s="24"/>
      <c r="E5" s="20"/>
      <c r="F5" s="20"/>
      <c r="G5" s="22"/>
      <c r="H5" s="22"/>
      <c r="I5" s="29"/>
      <c r="J5" s="30"/>
      <c r="K5" s="20"/>
      <c r="L5" s="20"/>
      <c r="M5" s="20"/>
      <c r="N5" s="20"/>
      <c r="O5" s="20"/>
      <c r="P5" s="20"/>
      <c r="Q5" s="20"/>
      <c r="R5" s="20"/>
      <c r="S5" s="20"/>
      <c r="T5" s="40" t="s">
        <v>585</v>
      </c>
      <c r="U5" s="40" t="s">
        <v>586</v>
      </c>
      <c r="V5" s="40" t="s">
        <v>587</v>
      </c>
      <c r="W5" s="39" t="s">
        <v>588</v>
      </c>
      <c r="X5" s="38" t="s">
        <v>589</v>
      </c>
      <c r="Y5" s="38" t="s">
        <v>590</v>
      </c>
      <c r="Z5" s="38" t="s">
        <v>591</v>
      </c>
      <c r="AA5" s="38" t="s">
        <v>592</v>
      </c>
      <c r="AB5" s="40" t="s">
        <v>593</v>
      </c>
      <c r="AC5" s="40" t="s">
        <v>594</v>
      </c>
      <c r="AD5" s="40" t="s">
        <v>595</v>
      </c>
      <c r="AE5" s="40" t="s">
        <v>596</v>
      </c>
      <c r="AF5" s="38" t="s">
        <v>597</v>
      </c>
      <c r="AG5" s="38" t="s">
        <v>598</v>
      </c>
      <c r="AH5" s="38" t="s">
        <v>541</v>
      </c>
      <c r="AI5" s="38" t="s">
        <v>542</v>
      </c>
      <c r="AJ5" s="38" t="s">
        <v>543</v>
      </c>
      <c r="AK5" s="38" t="s">
        <v>544</v>
      </c>
      <c r="AL5" s="38" t="s">
        <v>545</v>
      </c>
      <c r="AM5" s="38" t="s">
        <v>546</v>
      </c>
      <c r="AN5" s="38" t="s">
        <v>547</v>
      </c>
      <c r="AO5" s="38" t="s">
        <v>548</v>
      </c>
      <c r="AP5" s="38" t="s">
        <v>549</v>
      </c>
      <c r="AQ5" s="38" t="s">
        <v>550</v>
      </c>
      <c r="AR5" s="38" t="s">
        <v>551</v>
      </c>
      <c r="AS5" s="38" t="s">
        <v>552</v>
      </c>
      <c r="AT5" s="40"/>
      <c r="AU5" s="40"/>
      <c r="AV5" s="40"/>
      <c r="AW5" s="40"/>
      <c r="AX5" s="40"/>
      <c r="AY5" s="40"/>
      <c r="AZ5" s="55"/>
      <c r="BA5" s="55"/>
      <c r="BB5" s="55"/>
      <c r="BC5" s="56"/>
      <c r="BD5" s="57"/>
      <c r="BE5" s="63"/>
      <c r="BF5" s="63"/>
      <c r="BG5" s="63"/>
      <c r="BH5" s="63"/>
      <c r="BI5" s="63"/>
      <c r="BJ5" s="63"/>
      <c r="BK5" s="63"/>
      <c r="BL5" s="63"/>
      <c r="BM5" s="63"/>
      <c r="BN5" s="63"/>
      <c r="BO5" s="63"/>
      <c r="BP5" s="63"/>
      <c r="BQ5" s="68"/>
      <c r="BR5" s="68"/>
      <c r="BS5" s="68"/>
      <c r="BT5" s="68"/>
      <c r="BU5" s="68"/>
      <c r="BV5" s="68"/>
      <c r="BW5" s="68"/>
      <c r="BX5" s="68"/>
      <c r="BY5" s="68"/>
      <c r="BZ5" s="68"/>
      <c r="CA5" s="68"/>
      <c r="CB5" s="68"/>
      <c r="CC5" s="68"/>
      <c r="CD5" s="90"/>
      <c r="CE5" s="90"/>
      <c r="CF5" s="90"/>
      <c r="CG5" s="90"/>
      <c r="CH5" s="90"/>
      <c r="CI5" s="90"/>
      <c r="CJ5" s="90"/>
      <c r="CK5" s="90"/>
      <c r="CL5" s="90"/>
      <c r="CM5" s="90"/>
      <c r="CN5" s="90"/>
      <c r="CO5" s="90"/>
      <c r="CP5" s="90"/>
      <c r="CQ5" s="68"/>
      <c r="CR5" s="68"/>
      <c r="CS5" s="68"/>
      <c r="CT5" s="68"/>
      <c r="CU5" s="68"/>
      <c r="CV5" s="68"/>
      <c r="CW5" s="68"/>
      <c r="CX5" s="68"/>
      <c r="CY5" s="68"/>
      <c r="CZ5" s="68"/>
      <c r="DA5" s="68"/>
      <c r="DB5" s="68"/>
      <c r="DC5" s="107"/>
      <c r="DD5" s="108"/>
      <c r="DE5" s="108"/>
      <c r="DF5" s="108"/>
      <c r="DG5" s="108"/>
      <c r="DH5" s="108"/>
      <c r="DI5" s="108"/>
      <c r="DJ5" s="108"/>
      <c r="DK5" s="108"/>
      <c r="DL5" s="108"/>
      <c r="DM5" s="108"/>
      <c r="DN5" s="108"/>
      <c r="DO5" s="108"/>
      <c r="DP5" s="113"/>
      <c r="DQ5" s="121" t="s">
        <v>599</v>
      </c>
      <c r="DR5" s="122" t="s">
        <v>600</v>
      </c>
      <c r="DS5" s="122" t="s">
        <v>601</v>
      </c>
      <c r="DT5" s="120" t="s">
        <v>602</v>
      </c>
      <c r="DU5" s="120" t="s">
        <v>603</v>
      </c>
      <c r="DV5" s="120" t="s">
        <v>604</v>
      </c>
      <c r="DW5" s="120" t="s">
        <v>605</v>
      </c>
      <c r="DX5" s="120" t="s">
        <v>606</v>
      </c>
      <c r="DY5" s="129"/>
      <c r="DZ5" s="129"/>
      <c r="EA5" s="129"/>
      <c r="EB5" s="129"/>
      <c r="EC5" s="129"/>
      <c r="ED5" s="129"/>
      <c r="EE5" s="129"/>
      <c r="EF5" s="130"/>
      <c r="EG5" s="130"/>
      <c r="EH5" s="130"/>
      <c r="EI5" s="143"/>
      <c r="EJ5" s="143"/>
      <c r="EK5" s="143"/>
      <c r="EL5" s="143"/>
      <c r="EM5" s="143"/>
      <c r="EN5" s="143"/>
      <c r="EO5" s="143"/>
      <c r="EP5" s="143"/>
      <c r="EQ5" s="143"/>
      <c r="ER5" s="143"/>
      <c r="ES5" s="130"/>
      <c r="ET5" s="129"/>
      <c r="EU5" s="129"/>
      <c r="EV5" s="129"/>
      <c r="EW5" s="129"/>
      <c r="EX5" s="129"/>
      <c r="EY5" s="151"/>
      <c r="EZ5" s="151"/>
    </row>
    <row r="6" s="2" customFormat="1" ht="61" customHeight="1" spans="1:156">
      <c r="A6" s="25">
        <f>合同台账!B3</f>
        <v>1</v>
      </c>
      <c r="B6" s="16"/>
      <c r="C6" s="25" t="str">
        <f>合同台账!C3</f>
        <v>NLXXHC-HT-001</v>
      </c>
      <c r="D6" s="25" t="str">
        <f>合同台账!D3</f>
        <v>SFHT-2021-09-18-0000007191</v>
      </c>
      <c r="E6" s="25" t="str">
        <f>合同台账!E3</f>
        <v>龙岗区南湾街道南岭村社区土地整备利益统筹项目前期服务项目房屋及权利人信息核查咨询服务项目第三方人力资源招聘服务</v>
      </c>
      <c r="F6" s="25" t="str">
        <f>合同台账!J3</f>
        <v>非工程服务</v>
      </c>
      <c r="G6" s="25" t="str">
        <f>合同台账!K3</f>
        <v>深圳市天健棚改投资发展有限公司</v>
      </c>
      <c r="H6" s="25" t="str">
        <f>合同台账!O3</f>
        <v>广东天杰智能科技发展有限公司</v>
      </c>
      <c r="I6" s="25" t="str">
        <f>合同台账!R3</f>
        <v>张世雄，13544139920，236260562@qq.com</v>
      </c>
      <c r="J6" s="31">
        <f>合同台账!X3</f>
        <v>44462</v>
      </c>
      <c r="K6" s="32">
        <f>招采台账!O3</f>
        <v>91000</v>
      </c>
      <c r="L6" s="32">
        <f>招采台账!P3</f>
        <v>91000</v>
      </c>
      <c r="M6" s="33">
        <f>合同台账!S3</f>
        <v>50000</v>
      </c>
      <c r="N6" s="33">
        <f>合同台账!U3</f>
        <v>50000</v>
      </c>
      <c r="O6" s="34">
        <v>22000</v>
      </c>
      <c r="P6" s="32" t="str">
        <f>招采台账!M3</f>
        <v>综合办公室</v>
      </c>
      <c r="Q6" s="32" t="str">
        <f>招采台账!N3</f>
        <v>佟景山
15768470405</v>
      </c>
      <c r="R6" s="41" t="s">
        <v>607</v>
      </c>
      <c r="S6" s="42" t="s">
        <v>608</v>
      </c>
      <c r="T6" s="33" t="s">
        <v>49</v>
      </c>
      <c r="U6" s="33">
        <f t="shared" ref="U6:U20" si="0">N6</f>
        <v>50000</v>
      </c>
      <c r="V6" s="33">
        <v>22000</v>
      </c>
      <c r="W6" s="43">
        <v>22000</v>
      </c>
      <c r="X6" s="33">
        <v>22000</v>
      </c>
      <c r="Y6" s="47">
        <f t="shared" ref="Y6:Y39" si="1">W6-X6</f>
        <v>0</v>
      </c>
      <c r="Z6" s="44"/>
      <c r="AA6" s="44"/>
      <c r="AB6" s="44"/>
      <c r="AC6" s="48">
        <f t="shared" ref="AC6:AC39" si="2">W6/U6</f>
        <v>0.44</v>
      </c>
      <c r="AD6" s="48">
        <f t="shared" ref="AD6:AD39" si="3">X6/U6</f>
        <v>0.44</v>
      </c>
      <c r="AE6" s="48">
        <f t="shared" ref="AE6:AE39" si="4">X6/V6</f>
        <v>1</v>
      </c>
      <c r="AF6" s="49"/>
      <c r="AG6" s="50"/>
      <c r="AH6" s="50"/>
      <c r="AI6" s="50"/>
      <c r="AJ6" s="50"/>
      <c r="AK6" s="50"/>
      <c r="AL6" s="50"/>
      <c r="AM6" s="50"/>
      <c r="AN6" s="50"/>
      <c r="AO6" s="50"/>
      <c r="AP6" s="50"/>
      <c r="AQ6" s="50"/>
      <c r="AR6" s="50"/>
      <c r="AS6" s="50"/>
      <c r="AT6" s="50"/>
      <c r="AU6" s="50"/>
      <c r="AV6" s="50"/>
      <c r="AW6" s="50"/>
      <c r="AX6" s="50"/>
      <c r="AY6" s="25"/>
      <c r="AZ6" s="58" t="s">
        <v>609</v>
      </c>
      <c r="BA6" s="37">
        <f>BC6</f>
        <v>22000</v>
      </c>
      <c r="BB6" s="48">
        <f>IF(O6="",BA6/N6,BA6/O6)</f>
        <v>1</v>
      </c>
      <c r="BC6" s="59">
        <f>BD6+BQ6+CD6+CQ6+DD6</f>
        <v>22000</v>
      </c>
      <c r="BD6" s="60">
        <f t="shared" ref="BD6:BD39" si="5">SUM(BE6:BP6)</f>
        <v>0</v>
      </c>
      <c r="BE6" s="64"/>
      <c r="BF6" s="64"/>
      <c r="BG6" s="64"/>
      <c r="BH6" s="64"/>
      <c r="BI6" s="64"/>
      <c r="BJ6" s="64"/>
      <c r="BK6" s="64"/>
      <c r="BL6" s="64"/>
      <c r="BM6" s="64"/>
      <c r="BN6" s="64"/>
      <c r="BO6" s="64"/>
      <c r="BP6" s="64"/>
      <c r="BQ6" s="69">
        <f t="shared" ref="BQ6:BQ39" si="6">SUM(BR6:CC6)</f>
        <v>22000</v>
      </c>
      <c r="BR6" s="70">
        <v>22000</v>
      </c>
      <c r="BS6" s="70"/>
      <c r="BT6" s="70"/>
      <c r="BU6" s="77"/>
      <c r="BV6" s="70"/>
      <c r="BW6" s="70"/>
      <c r="BX6" s="70"/>
      <c r="BY6" s="78"/>
      <c r="BZ6" s="78"/>
      <c r="CA6" s="78"/>
      <c r="CB6" s="78"/>
      <c r="CC6" s="78"/>
      <c r="CD6" s="91">
        <f t="shared" ref="CD6:CD39" si="7">SUM(CE6:CP6)</f>
        <v>0</v>
      </c>
      <c r="CE6" s="92"/>
      <c r="CF6" s="92"/>
      <c r="CG6" s="92"/>
      <c r="CH6" s="93"/>
      <c r="CI6" s="92"/>
      <c r="CJ6" s="92"/>
      <c r="CK6" s="92"/>
      <c r="CL6" s="102"/>
      <c r="CM6" s="102"/>
      <c r="CN6" s="102"/>
      <c r="CO6" s="102"/>
      <c r="CP6" s="102"/>
      <c r="CQ6" s="69">
        <f>SUM(CR6:DC6)</f>
        <v>0</v>
      </c>
      <c r="CR6" s="78"/>
      <c r="CS6" s="78"/>
      <c r="CT6" s="78"/>
      <c r="CU6" s="78"/>
      <c r="CV6" s="78"/>
      <c r="CW6" s="78"/>
      <c r="CX6" s="78"/>
      <c r="CY6" s="78"/>
      <c r="CZ6" s="78"/>
      <c r="DA6" s="78"/>
      <c r="DB6" s="78"/>
      <c r="DC6" s="109"/>
      <c r="DD6" s="110">
        <f t="shared" ref="DD6:DD39" si="8">SUM(DE6:DP6)</f>
        <v>0</v>
      </c>
      <c r="DE6" s="111"/>
      <c r="DF6" s="111"/>
      <c r="DG6" s="111"/>
      <c r="DH6" s="111"/>
      <c r="DI6" s="111"/>
      <c r="DJ6" s="111"/>
      <c r="DK6" s="111"/>
      <c r="DL6" s="111"/>
      <c r="DM6" s="111"/>
      <c r="DN6" s="111"/>
      <c r="DO6" s="111"/>
      <c r="DP6" s="114"/>
      <c r="DQ6" s="123"/>
      <c r="DR6" s="124"/>
      <c r="DS6" s="47"/>
      <c r="DT6" s="124"/>
      <c r="DU6" s="124"/>
      <c r="DV6" s="124"/>
      <c r="DW6" s="124"/>
      <c r="DX6" s="124"/>
      <c r="DY6" s="131">
        <v>44568</v>
      </c>
      <c r="DZ6" s="132">
        <v>93.2</v>
      </c>
      <c r="EA6" s="132" t="s">
        <v>72</v>
      </c>
      <c r="EB6" s="133" t="s">
        <v>49</v>
      </c>
      <c r="EC6" s="134" t="s">
        <v>610</v>
      </c>
      <c r="ED6" s="42" t="s">
        <v>611</v>
      </c>
      <c r="EE6" s="42" t="s">
        <v>612</v>
      </c>
      <c r="EF6" s="135">
        <v>44565</v>
      </c>
      <c r="EG6" s="144">
        <f t="shared" ref="EG6:EG39" si="9">EF6+1</f>
        <v>44566</v>
      </c>
      <c r="EH6" s="135">
        <v>44581</v>
      </c>
      <c r="EI6" s="145">
        <v>22000</v>
      </c>
      <c r="EJ6" s="145">
        <v>22000</v>
      </c>
      <c r="EK6" s="47">
        <f t="shared" ref="EK6:EK39" si="10">EI6-EJ6</f>
        <v>0</v>
      </c>
      <c r="EL6" s="48">
        <f t="shared" ref="EL6:EL39" si="11">EK6/EI6</f>
        <v>0</v>
      </c>
      <c r="EM6" s="145">
        <f>EJ6</f>
        <v>22000</v>
      </c>
      <c r="EN6" s="47">
        <f t="shared" ref="EN6:EN39" si="12">EM6-N6</f>
        <v>-28000</v>
      </c>
      <c r="EO6" s="48">
        <f t="shared" ref="EO6:EO39" si="13">EN6/U6</f>
        <v>-0.56</v>
      </c>
      <c r="EP6" s="47">
        <f t="shared" ref="EP6:EP39" si="14">EM6-L6</f>
        <v>-69000</v>
      </c>
      <c r="EQ6" s="48">
        <f t="shared" ref="EQ6:EQ39" si="15">EP6/L6</f>
        <v>-0.758241758241758</v>
      </c>
      <c r="ER6" s="44" t="s">
        <v>49</v>
      </c>
      <c r="ES6" s="134" t="s">
        <v>51</v>
      </c>
      <c r="ET6" s="44" t="s">
        <v>51</v>
      </c>
      <c r="EU6" s="44" t="s">
        <v>51</v>
      </c>
      <c r="EV6" s="44" t="s">
        <v>51</v>
      </c>
      <c r="EW6" s="44" t="s">
        <v>51</v>
      </c>
      <c r="EX6" s="44" t="s">
        <v>49</v>
      </c>
      <c r="EY6" s="44">
        <f>O6</f>
        <v>22000</v>
      </c>
      <c r="EZ6" s="44"/>
    </row>
    <row r="7" s="2" customFormat="1" ht="61" customHeight="1" spans="1:156">
      <c r="A7" s="25">
        <f>合同台账!B4</f>
        <v>2</v>
      </c>
      <c r="B7" s="16"/>
      <c r="C7" s="25" t="str">
        <f>合同台账!C4</f>
        <v>NLXXHC-HT-002</v>
      </c>
      <c r="D7" s="25" t="str">
        <f>合同台账!D4</f>
        <v>SFHT-2021-09-18-0000007195</v>
      </c>
      <c r="E7" s="25" t="str">
        <f>合同台账!E4</f>
        <v>龙岗区南湾街道南岭村社区土地整备利益统筹项目前期服务项目房屋及权利人信息核查咨询服务项目电子设备采购</v>
      </c>
      <c r="F7" s="25" t="str">
        <f>合同台账!J4</f>
        <v>非工程货物</v>
      </c>
      <c r="G7" s="25" t="str">
        <f>合同台账!K4</f>
        <v>深圳市天健棚改投资发展有限公司</v>
      </c>
      <c r="H7" s="25" t="str">
        <f>合同台账!O4</f>
        <v>深圳市鹏利达智能办公设备有限公司</v>
      </c>
      <c r="I7" s="25" t="str">
        <f>合同台账!R4</f>
        <v>刘义锦，13725585019，ricohsh@163.com</v>
      </c>
      <c r="J7" s="31">
        <f>合同台账!X4</f>
        <v>44462</v>
      </c>
      <c r="K7" s="32">
        <f>招采台账!O4</f>
        <v>70000</v>
      </c>
      <c r="L7" s="32">
        <f>招采台账!P4</f>
        <v>70000</v>
      </c>
      <c r="M7" s="33">
        <f>合同台账!S4</f>
        <v>61075</v>
      </c>
      <c r="N7" s="33">
        <f>合同台账!U4</f>
        <v>61075</v>
      </c>
      <c r="O7" s="34">
        <v>55670.13</v>
      </c>
      <c r="P7" s="32" t="str">
        <f>招采台账!M4</f>
        <v>信息核查组</v>
      </c>
      <c r="Q7" s="32" t="str">
        <f>招采台账!N4</f>
        <v>丰莎
13940195225</v>
      </c>
      <c r="R7" s="41" t="s">
        <v>607</v>
      </c>
      <c r="S7" s="42" t="s">
        <v>608</v>
      </c>
      <c r="T7" s="33" t="s">
        <v>49</v>
      </c>
      <c r="U7" s="33">
        <f t="shared" si="0"/>
        <v>61075</v>
      </c>
      <c r="V7" s="33">
        <v>55670.13</v>
      </c>
      <c r="W7" s="43">
        <v>54000.03</v>
      </c>
      <c r="X7" s="33">
        <v>54000.03</v>
      </c>
      <c r="Y7" s="47">
        <f t="shared" si="1"/>
        <v>0</v>
      </c>
      <c r="Z7" s="44"/>
      <c r="AA7" s="44"/>
      <c r="AB7" s="44"/>
      <c r="AC7" s="48">
        <f t="shared" si="2"/>
        <v>0.884159312320917</v>
      </c>
      <c r="AD7" s="48">
        <f t="shared" si="3"/>
        <v>0.884159312320917</v>
      </c>
      <c r="AE7" s="48">
        <f t="shared" si="4"/>
        <v>0.970000070055522</v>
      </c>
      <c r="AF7" s="49"/>
      <c r="AG7" s="50"/>
      <c r="AH7" s="50"/>
      <c r="AI7" s="50"/>
      <c r="AJ7" s="50"/>
      <c r="AK7" s="50"/>
      <c r="AL7" s="50"/>
      <c r="AM7" s="50"/>
      <c r="AN7" s="50"/>
      <c r="AO7" s="50"/>
      <c r="AP7" s="50"/>
      <c r="AQ7" s="50"/>
      <c r="AR7" s="50"/>
      <c r="AS7" s="50"/>
      <c r="AT7" s="50"/>
      <c r="AU7" s="50"/>
      <c r="AV7" s="50"/>
      <c r="AW7" s="50"/>
      <c r="AX7" s="50"/>
      <c r="AY7" s="25"/>
      <c r="AZ7" s="58" t="s">
        <v>609</v>
      </c>
      <c r="BA7" s="37">
        <f>BC7</f>
        <v>55670.13</v>
      </c>
      <c r="BB7" s="48">
        <f>IF(O7="",BA7/N7,BA7/O7)</f>
        <v>1</v>
      </c>
      <c r="BC7" s="59">
        <f t="shared" ref="BC7:BC39" si="16">BD7+BQ7+CD7+CQ7+DD7</f>
        <v>55670.13</v>
      </c>
      <c r="BD7" s="60">
        <f t="shared" si="5"/>
        <v>0</v>
      </c>
      <c r="BE7" s="64"/>
      <c r="BF7" s="64"/>
      <c r="BG7" s="64"/>
      <c r="BH7" s="64"/>
      <c r="BI7" s="64"/>
      <c r="BJ7" s="64"/>
      <c r="BK7" s="64"/>
      <c r="BL7" s="64"/>
      <c r="BM7" s="64"/>
      <c r="BN7" s="64"/>
      <c r="BO7" s="64"/>
      <c r="BP7" s="64"/>
      <c r="BQ7" s="69">
        <f t="shared" si="6"/>
        <v>54000.03</v>
      </c>
      <c r="BR7" s="70">
        <v>54000.03</v>
      </c>
      <c r="BS7" s="70"/>
      <c r="BT7" s="70"/>
      <c r="BU7" s="77"/>
      <c r="BV7" s="70"/>
      <c r="BW7" s="70"/>
      <c r="BX7" s="70"/>
      <c r="BY7" s="78"/>
      <c r="BZ7" s="78"/>
      <c r="CA7" s="78"/>
      <c r="CB7" s="78"/>
      <c r="CC7" s="78"/>
      <c r="CD7" s="91">
        <f t="shared" si="7"/>
        <v>1670.1</v>
      </c>
      <c r="CE7" s="92"/>
      <c r="CF7" s="92"/>
      <c r="CG7" s="92">
        <v>1670.1</v>
      </c>
      <c r="CH7" s="93"/>
      <c r="CI7" s="92"/>
      <c r="CJ7" s="92"/>
      <c r="CK7" s="92"/>
      <c r="CL7" s="102"/>
      <c r="CM7" s="102"/>
      <c r="CN7" s="102"/>
      <c r="CO7" s="102"/>
      <c r="CP7" s="102"/>
      <c r="CQ7" s="69">
        <f t="shared" ref="CQ7:CQ40" si="17">SUM(CR7:DC7)</f>
        <v>0</v>
      </c>
      <c r="CR7" s="78"/>
      <c r="CS7" s="78"/>
      <c r="CT7" s="78"/>
      <c r="CU7" s="78"/>
      <c r="CV7" s="78"/>
      <c r="CW7" s="78"/>
      <c r="CX7" s="78"/>
      <c r="CY7" s="78"/>
      <c r="CZ7" s="78"/>
      <c r="DA7" s="78"/>
      <c r="DB7" s="78"/>
      <c r="DC7" s="109"/>
      <c r="DD7" s="110">
        <f t="shared" si="8"/>
        <v>0</v>
      </c>
      <c r="DE7" s="111"/>
      <c r="DF7" s="111"/>
      <c r="DG7" s="111"/>
      <c r="DH7" s="111"/>
      <c r="DI7" s="111"/>
      <c r="DJ7" s="111"/>
      <c r="DK7" s="111"/>
      <c r="DL7" s="111"/>
      <c r="DM7" s="111"/>
      <c r="DN7" s="111"/>
      <c r="DO7" s="111"/>
      <c r="DP7" s="114"/>
      <c r="DQ7" s="123"/>
      <c r="DR7" s="124"/>
      <c r="DS7" s="47"/>
      <c r="DT7" s="124"/>
      <c r="DU7" s="124"/>
      <c r="DV7" s="124"/>
      <c r="DW7" s="124"/>
      <c r="DX7" s="124"/>
      <c r="DY7" s="131">
        <v>44571</v>
      </c>
      <c r="DZ7" s="132">
        <v>88.7</v>
      </c>
      <c r="EA7" s="132" t="s">
        <v>72</v>
      </c>
      <c r="EB7" s="133" t="s">
        <v>49</v>
      </c>
      <c r="EC7" s="134" t="s">
        <v>613</v>
      </c>
      <c r="ED7" s="42" t="s">
        <v>611</v>
      </c>
      <c r="EE7" s="42" t="s">
        <v>612</v>
      </c>
      <c r="EF7" s="135">
        <v>44565</v>
      </c>
      <c r="EG7" s="144">
        <f t="shared" si="9"/>
        <v>44566</v>
      </c>
      <c r="EH7" s="135">
        <v>44579</v>
      </c>
      <c r="EI7" s="145">
        <v>61075</v>
      </c>
      <c r="EJ7" s="145">
        <v>55670.13</v>
      </c>
      <c r="EK7" s="47">
        <f t="shared" si="10"/>
        <v>5404.87</v>
      </c>
      <c r="EL7" s="48">
        <f t="shared" si="11"/>
        <v>0.0884956201391732</v>
      </c>
      <c r="EM7" s="145">
        <v>55670.13</v>
      </c>
      <c r="EN7" s="47">
        <f t="shared" si="12"/>
        <v>-5404.87</v>
      </c>
      <c r="EO7" s="48">
        <f t="shared" si="13"/>
        <v>-0.0884956201391732</v>
      </c>
      <c r="EP7" s="47">
        <f t="shared" si="14"/>
        <v>-14329.87</v>
      </c>
      <c r="EQ7" s="48">
        <f t="shared" si="15"/>
        <v>-0.204712428571429</v>
      </c>
      <c r="ER7" s="44" t="s">
        <v>49</v>
      </c>
      <c r="ES7" s="134" t="s">
        <v>51</v>
      </c>
      <c r="ET7" s="44" t="s">
        <v>51</v>
      </c>
      <c r="EU7" s="44" t="s">
        <v>51</v>
      </c>
      <c r="EV7" s="44" t="s">
        <v>51</v>
      </c>
      <c r="EW7" s="44" t="s">
        <v>51</v>
      </c>
      <c r="EX7" s="44" t="s">
        <v>49</v>
      </c>
      <c r="EY7" s="44">
        <f t="shared" ref="EY7:EY21" si="18">O7</f>
        <v>55670.13</v>
      </c>
      <c r="EZ7" s="44"/>
    </row>
    <row r="8" s="2" customFormat="1" ht="61" customHeight="1" spans="1:156">
      <c r="A8" s="25">
        <f>合同台账!B5</f>
        <v>3</v>
      </c>
      <c r="B8" s="16"/>
      <c r="C8" s="25" t="str">
        <f>合同台账!C5</f>
        <v>NLXXHC-HT-003</v>
      </c>
      <c r="D8" s="25" t="str">
        <f>合同台账!D5</f>
        <v>SFHT-2021-09-18-0000007194</v>
      </c>
      <c r="E8" s="25" t="str">
        <f>合同台账!E5</f>
        <v>龙岗区南湾街道南岭村社区土地整备利益统筹项目前期服务项目房屋及权利人信息核查咨询服务项目平面宣传服务</v>
      </c>
      <c r="F8" s="25" t="str">
        <f>合同台账!J5</f>
        <v>非工程服务</v>
      </c>
      <c r="G8" s="25" t="str">
        <f>合同台账!K5</f>
        <v>深圳市天健棚改投资发展有限公司</v>
      </c>
      <c r="H8" s="25" t="str">
        <f>合同台账!O5</f>
        <v>深圳市精雕广告有限公司</v>
      </c>
      <c r="I8" s="25" t="str">
        <f>合同台账!R5</f>
        <v>廖茂辉，13600434768，1341967724@.com</v>
      </c>
      <c r="J8" s="31">
        <f>合同台账!X5</f>
        <v>44462</v>
      </c>
      <c r="K8" s="32">
        <f>招采台账!O5</f>
        <v>99500</v>
      </c>
      <c r="L8" s="32">
        <f>招采台账!P5</f>
        <v>99500</v>
      </c>
      <c r="M8" s="33">
        <f>合同台账!S5</f>
        <v>97070.29</v>
      </c>
      <c r="N8" s="33">
        <f>合同台账!U5</f>
        <v>97070.29</v>
      </c>
      <c r="O8" s="34">
        <v>95114.29</v>
      </c>
      <c r="P8" s="32" t="str">
        <f>招采台账!M5</f>
        <v>信息核查组</v>
      </c>
      <c r="Q8" s="32" t="str">
        <f>招采台账!N5</f>
        <v>张文善
15338830066</v>
      </c>
      <c r="R8" s="41" t="s">
        <v>607</v>
      </c>
      <c r="S8" s="42" t="s">
        <v>608</v>
      </c>
      <c r="T8" s="33" t="s">
        <v>49</v>
      </c>
      <c r="U8" s="33">
        <f t="shared" si="0"/>
        <v>97070.29</v>
      </c>
      <c r="V8" s="33">
        <v>95114.29</v>
      </c>
      <c r="W8" s="43">
        <v>93212</v>
      </c>
      <c r="X8" s="33">
        <v>93212</v>
      </c>
      <c r="Y8" s="47">
        <f t="shared" si="1"/>
        <v>0</v>
      </c>
      <c r="Z8" s="44"/>
      <c r="AA8" s="44"/>
      <c r="AB8" s="44"/>
      <c r="AC8" s="48">
        <f t="shared" si="2"/>
        <v>0.960252616943866</v>
      </c>
      <c r="AD8" s="48">
        <f t="shared" si="3"/>
        <v>0.960252616943866</v>
      </c>
      <c r="AE8" s="48">
        <f t="shared" si="4"/>
        <v>0.979999955842597</v>
      </c>
      <c r="AF8" s="49"/>
      <c r="AG8" s="50"/>
      <c r="AH8" s="50"/>
      <c r="AI8" s="50"/>
      <c r="AJ8" s="50"/>
      <c r="AK8" s="50"/>
      <c r="AL8" s="50"/>
      <c r="AM8" s="50"/>
      <c r="AN8" s="50"/>
      <c r="AO8" s="50"/>
      <c r="AP8" s="50"/>
      <c r="AQ8" s="50"/>
      <c r="AR8" s="50"/>
      <c r="AS8" s="50"/>
      <c r="AT8" s="50"/>
      <c r="AU8" s="50"/>
      <c r="AV8" s="50"/>
      <c r="AW8" s="50"/>
      <c r="AX8" s="50"/>
      <c r="AY8" s="25"/>
      <c r="AZ8" s="58" t="s">
        <v>614</v>
      </c>
      <c r="BA8" s="37">
        <f t="shared" ref="BA6:BA15" si="19">BC8</f>
        <v>95114.29</v>
      </c>
      <c r="BB8" s="48">
        <f t="shared" ref="BB8:BB16" si="20">IF(O8="",BA8/N8,BA8/O8)</f>
        <v>1</v>
      </c>
      <c r="BC8" s="59">
        <f t="shared" si="16"/>
        <v>95114.29</v>
      </c>
      <c r="BD8" s="60">
        <f t="shared" si="5"/>
        <v>0</v>
      </c>
      <c r="BE8" s="64"/>
      <c r="BF8" s="64"/>
      <c r="BG8" s="64"/>
      <c r="BH8" s="64"/>
      <c r="BI8" s="64"/>
      <c r="BJ8" s="64"/>
      <c r="BK8" s="64"/>
      <c r="BL8" s="64"/>
      <c r="BM8" s="64"/>
      <c r="BN8" s="64"/>
      <c r="BO8" s="64"/>
      <c r="BP8" s="64"/>
      <c r="BQ8" s="69">
        <f t="shared" si="6"/>
        <v>93212</v>
      </c>
      <c r="BR8" s="70">
        <v>93212</v>
      </c>
      <c r="BS8" s="70"/>
      <c r="BT8" s="70"/>
      <c r="BU8" s="77"/>
      <c r="BV8" s="70"/>
      <c r="BW8" s="70"/>
      <c r="BX8" s="70"/>
      <c r="BY8" s="78"/>
      <c r="BZ8" s="78"/>
      <c r="CA8" s="78"/>
      <c r="CB8" s="78"/>
      <c r="CC8" s="78"/>
      <c r="CD8" s="91">
        <f t="shared" si="7"/>
        <v>0</v>
      </c>
      <c r="CE8" s="92"/>
      <c r="CF8" s="92"/>
      <c r="CG8" s="92"/>
      <c r="CH8" s="93"/>
      <c r="CI8" s="92"/>
      <c r="CJ8" s="92"/>
      <c r="CK8" s="92"/>
      <c r="CL8" s="102"/>
      <c r="CM8" s="102"/>
      <c r="CN8" s="102"/>
      <c r="CO8" s="102"/>
      <c r="CP8" s="102"/>
      <c r="CQ8" s="69">
        <f t="shared" si="17"/>
        <v>0</v>
      </c>
      <c r="CR8" s="78"/>
      <c r="CS8" s="78"/>
      <c r="CT8" s="78"/>
      <c r="CU8" s="78"/>
      <c r="CV8" s="78"/>
      <c r="CW8" s="78"/>
      <c r="CX8" s="78"/>
      <c r="CY8" s="78"/>
      <c r="CZ8" s="78"/>
      <c r="DA8" s="78"/>
      <c r="DB8" s="78"/>
      <c r="DC8" s="109"/>
      <c r="DD8" s="110">
        <f t="shared" si="8"/>
        <v>1902.29</v>
      </c>
      <c r="DE8" s="111">
        <v>1902.29</v>
      </c>
      <c r="DF8" s="111"/>
      <c r="DG8" s="111"/>
      <c r="DH8" s="111"/>
      <c r="DI8" s="111"/>
      <c r="DJ8" s="111"/>
      <c r="DK8" s="111"/>
      <c r="DL8" s="111"/>
      <c r="DM8" s="111"/>
      <c r="DN8" s="111"/>
      <c r="DO8" s="111"/>
      <c r="DP8" s="114"/>
      <c r="DQ8" s="123"/>
      <c r="DR8" s="124"/>
      <c r="DS8" s="47"/>
      <c r="DT8" s="124"/>
      <c r="DU8" s="124"/>
      <c r="DV8" s="124"/>
      <c r="DW8" s="124"/>
      <c r="DX8" s="124"/>
      <c r="DY8" s="131">
        <v>44574</v>
      </c>
      <c r="DZ8" s="132">
        <v>88.66</v>
      </c>
      <c r="EA8" s="132" t="s">
        <v>72</v>
      </c>
      <c r="EB8" s="133" t="s">
        <v>49</v>
      </c>
      <c r="EC8" s="134" t="s">
        <v>615</v>
      </c>
      <c r="ED8" s="42" t="s">
        <v>611</v>
      </c>
      <c r="EE8" s="42" t="s">
        <v>612</v>
      </c>
      <c r="EF8" s="135">
        <v>44565</v>
      </c>
      <c r="EG8" s="144">
        <f t="shared" si="9"/>
        <v>44566</v>
      </c>
      <c r="EH8" s="135">
        <v>44581</v>
      </c>
      <c r="EI8" s="145">
        <v>95114.29</v>
      </c>
      <c r="EJ8" s="145">
        <v>95114.29</v>
      </c>
      <c r="EK8" s="47">
        <f t="shared" si="10"/>
        <v>0</v>
      </c>
      <c r="EL8" s="48">
        <f t="shared" si="11"/>
        <v>0</v>
      </c>
      <c r="EM8" s="145">
        <v>95114.29</v>
      </c>
      <c r="EN8" s="47">
        <f t="shared" si="12"/>
        <v>-1956</v>
      </c>
      <c r="EO8" s="48">
        <f t="shared" si="13"/>
        <v>-0.0201503467229778</v>
      </c>
      <c r="EP8" s="47">
        <f t="shared" si="14"/>
        <v>-4385.71000000001</v>
      </c>
      <c r="EQ8" s="48">
        <f t="shared" si="15"/>
        <v>-0.044077487437186</v>
      </c>
      <c r="ER8" s="44" t="s">
        <v>49</v>
      </c>
      <c r="ES8" s="134" t="s">
        <v>51</v>
      </c>
      <c r="ET8" s="44" t="s">
        <v>51</v>
      </c>
      <c r="EU8" s="44" t="s">
        <v>51</v>
      </c>
      <c r="EV8" s="44" t="s">
        <v>51</v>
      </c>
      <c r="EW8" s="44" t="s">
        <v>51</v>
      </c>
      <c r="EX8" s="44" t="s">
        <v>49</v>
      </c>
      <c r="EY8" s="44">
        <f t="shared" si="18"/>
        <v>95114.29</v>
      </c>
      <c r="EZ8" s="44"/>
    </row>
    <row r="9" s="2" customFormat="1" ht="61" customHeight="1" spans="1:156">
      <c r="A9" s="25">
        <f>合同台账!B6</f>
        <v>4</v>
      </c>
      <c r="B9" s="16"/>
      <c r="C9" s="25" t="str">
        <f>合同台账!C6</f>
        <v>NLXXHC-HT-004</v>
      </c>
      <c r="D9" s="25" t="str">
        <f>合同台账!D6</f>
        <v>SFHT-2021-09-18-0000007197</v>
      </c>
      <c r="E9" s="25" t="str">
        <f>合同台账!E6</f>
        <v>龙岗区南湾街道南岭村社区土地整备利益统筹项目前期服务项目房屋及权利人信息核查咨询服务项目厨房设备采购</v>
      </c>
      <c r="F9" s="25" t="str">
        <f>合同台账!J6</f>
        <v>非工程货物</v>
      </c>
      <c r="G9" s="25" t="str">
        <f>合同台账!K6</f>
        <v>深圳市天健棚改投资发展有限公司</v>
      </c>
      <c r="H9" s="25" t="str">
        <f>合同台账!O6</f>
        <v>深圳市万达厨房设备有限公司</v>
      </c>
      <c r="I9" s="25" t="str">
        <f>合同台账!R6</f>
        <v>王春喜，13823202979，wd2979@163.com</v>
      </c>
      <c r="J9" s="31">
        <f>合同台账!X6</f>
        <v>44462</v>
      </c>
      <c r="K9" s="32">
        <f>招采台账!O6</f>
        <v>9500</v>
      </c>
      <c r="L9" s="32">
        <f>招采台账!P6</f>
        <v>99500</v>
      </c>
      <c r="M9" s="33">
        <f>合同台账!S6</f>
        <v>92800</v>
      </c>
      <c r="N9" s="33">
        <f>合同台账!U6</f>
        <v>92800</v>
      </c>
      <c r="O9" s="34">
        <v>92800</v>
      </c>
      <c r="P9" s="32" t="str">
        <f>招采台账!M6</f>
        <v>信息核查组</v>
      </c>
      <c r="Q9" s="32" t="str">
        <f>招采台账!N6</f>
        <v>张文善
15338830066</v>
      </c>
      <c r="R9" s="41" t="s">
        <v>607</v>
      </c>
      <c r="S9" s="42" t="s">
        <v>608</v>
      </c>
      <c r="T9" s="33" t="s">
        <v>49</v>
      </c>
      <c r="U9" s="33">
        <f t="shared" si="0"/>
        <v>92800</v>
      </c>
      <c r="V9" s="33">
        <v>92800</v>
      </c>
      <c r="W9" s="43">
        <v>90016</v>
      </c>
      <c r="X9" s="33">
        <v>90016</v>
      </c>
      <c r="Y9" s="47">
        <f t="shared" si="1"/>
        <v>0</v>
      </c>
      <c r="Z9" s="44"/>
      <c r="AA9" s="44"/>
      <c r="AB9" s="44"/>
      <c r="AC9" s="48">
        <f t="shared" si="2"/>
        <v>0.97</v>
      </c>
      <c r="AD9" s="48">
        <f t="shared" si="3"/>
        <v>0.97</v>
      </c>
      <c r="AE9" s="48">
        <f t="shared" si="4"/>
        <v>0.97</v>
      </c>
      <c r="AF9" s="49"/>
      <c r="AG9" s="50"/>
      <c r="AH9" s="50"/>
      <c r="AI9" s="50"/>
      <c r="AJ9" s="50"/>
      <c r="AK9" s="50"/>
      <c r="AL9" s="50"/>
      <c r="AM9" s="50"/>
      <c r="AN9" s="50"/>
      <c r="AO9" s="50"/>
      <c r="AP9" s="50"/>
      <c r="AQ9" s="50"/>
      <c r="AR9" s="50"/>
      <c r="AS9" s="50"/>
      <c r="AT9" s="50"/>
      <c r="AU9" s="50"/>
      <c r="AV9" s="50"/>
      <c r="AW9" s="50"/>
      <c r="AX9" s="50"/>
      <c r="AY9" s="25"/>
      <c r="AZ9" s="58" t="s">
        <v>614</v>
      </c>
      <c r="BA9" s="37">
        <f t="shared" si="19"/>
        <v>92800</v>
      </c>
      <c r="BB9" s="48">
        <f t="shared" si="20"/>
        <v>1</v>
      </c>
      <c r="BC9" s="59">
        <f t="shared" si="16"/>
        <v>92800</v>
      </c>
      <c r="BD9" s="60">
        <f t="shared" si="5"/>
        <v>0</v>
      </c>
      <c r="BE9" s="64"/>
      <c r="BF9" s="64"/>
      <c r="BG9" s="64"/>
      <c r="BH9" s="64"/>
      <c r="BI9" s="64"/>
      <c r="BJ9" s="64"/>
      <c r="BK9" s="64"/>
      <c r="BL9" s="64"/>
      <c r="BM9" s="64"/>
      <c r="BN9" s="64"/>
      <c r="BO9" s="64"/>
      <c r="BP9" s="64"/>
      <c r="BQ9" s="69">
        <f t="shared" si="6"/>
        <v>90016</v>
      </c>
      <c r="BR9" s="70">
        <v>90016</v>
      </c>
      <c r="BS9" s="70"/>
      <c r="BT9" s="70"/>
      <c r="BU9" s="77"/>
      <c r="BV9" s="70"/>
      <c r="BW9" s="70"/>
      <c r="BX9" s="70"/>
      <c r="BY9" s="78"/>
      <c r="BZ9" s="78"/>
      <c r="CA9" s="78"/>
      <c r="CB9" s="78"/>
      <c r="CC9" s="78"/>
      <c r="CD9" s="91">
        <f t="shared" si="7"/>
        <v>0</v>
      </c>
      <c r="CE9" s="92"/>
      <c r="CF9" s="92"/>
      <c r="CG9" s="92"/>
      <c r="CH9" s="93"/>
      <c r="CI9" s="92"/>
      <c r="CJ9" s="92"/>
      <c r="CK9" s="92"/>
      <c r="CL9" s="102"/>
      <c r="CM9" s="102"/>
      <c r="CN9" s="102"/>
      <c r="CO9" s="102"/>
      <c r="CP9" s="102"/>
      <c r="CQ9" s="69">
        <f t="shared" si="17"/>
        <v>0</v>
      </c>
      <c r="CR9" s="78"/>
      <c r="CS9" s="78"/>
      <c r="CT9" s="78"/>
      <c r="CU9" s="78"/>
      <c r="CV9" s="78"/>
      <c r="CW9" s="78"/>
      <c r="CX9" s="78"/>
      <c r="CY9" s="78"/>
      <c r="CZ9" s="78"/>
      <c r="DA9" s="78"/>
      <c r="DB9" s="78"/>
      <c r="DC9" s="109"/>
      <c r="DD9" s="110">
        <f t="shared" si="8"/>
        <v>2784</v>
      </c>
      <c r="DE9" s="111"/>
      <c r="DF9" s="111">
        <v>2784</v>
      </c>
      <c r="DG9" s="111"/>
      <c r="DH9" s="111"/>
      <c r="DI9" s="111"/>
      <c r="DJ9" s="111"/>
      <c r="DK9" s="111"/>
      <c r="DL9" s="111"/>
      <c r="DM9" s="111"/>
      <c r="DN9" s="111"/>
      <c r="DO9" s="111"/>
      <c r="DP9" s="114"/>
      <c r="DQ9" s="123"/>
      <c r="DR9" s="124"/>
      <c r="DS9" s="47"/>
      <c r="DT9" s="124"/>
      <c r="DU9" s="124"/>
      <c r="DV9" s="124"/>
      <c r="DW9" s="124"/>
      <c r="DX9" s="124"/>
      <c r="DY9" s="131">
        <v>44571</v>
      </c>
      <c r="DZ9" s="132">
        <v>87.56</v>
      </c>
      <c r="EA9" s="132" t="s">
        <v>72</v>
      </c>
      <c r="EB9" s="133" t="s">
        <v>49</v>
      </c>
      <c r="EC9" s="134" t="s">
        <v>616</v>
      </c>
      <c r="ED9" s="42" t="s">
        <v>611</v>
      </c>
      <c r="EE9" s="42" t="s">
        <v>612</v>
      </c>
      <c r="EF9" s="135">
        <v>44565</v>
      </c>
      <c r="EG9" s="144">
        <f t="shared" si="9"/>
        <v>44566</v>
      </c>
      <c r="EH9" s="135">
        <v>44581</v>
      </c>
      <c r="EI9" s="145">
        <v>92800</v>
      </c>
      <c r="EJ9" s="145">
        <v>92800</v>
      </c>
      <c r="EK9" s="47">
        <f t="shared" si="10"/>
        <v>0</v>
      </c>
      <c r="EL9" s="48">
        <f t="shared" si="11"/>
        <v>0</v>
      </c>
      <c r="EM9" s="145">
        <v>92800</v>
      </c>
      <c r="EN9" s="47">
        <f t="shared" si="12"/>
        <v>0</v>
      </c>
      <c r="EO9" s="48">
        <f t="shared" si="13"/>
        <v>0</v>
      </c>
      <c r="EP9" s="47">
        <f t="shared" si="14"/>
        <v>-6700</v>
      </c>
      <c r="EQ9" s="48">
        <f t="shared" si="15"/>
        <v>-0.0673366834170854</v>
      </c>
      <c r="ER9" s="44" t="s">
        <v>49</v>
      </c>
      <c r="ES9" s="134" t="s">
        <v>51</v>
      </c>
      <c r="ET9" s="44" t="s">
        <v>51</v>
      </c>
      <c r="EU9" s="44" t="s">
        <v>51</v>
      </c>
      <c r="EV9" s="44" t="s">
        <v>51</v>
      </c>
      <c r="EW9" s="44" t="s">
        <v>51</v>
      </c>
      <c r="EX9" s="44" t="s">
        <v>49</v>
      </c>
      <c r="EY9" s="44">
        <f t="shared" si="18"/>
        <v>92800</v>
      </c>
      <c r="EZ9" s="44"/>
    </row>
    <row r="10" s="2" customFormat="1" ht="61" customHeight="1" spans="1:156">
      <c r="A10" s="25">
        <f>合同台账!B7</f>
        <v>5</v>
      </c>
      <c r="B10" s="16"/>
      <c r="C10" s="25" t="str">
        <f>合同台账!C7</f>
        <v>NLXXHC-HT-005</v>
      </c>
      <c r="D10" s="25" t="str">
        <f>合同台账!D7</f>
        <v>SFHT-2021-09-18-0000007198</v>
      </c>
      <c r="E10" s="25" t="str">
        <f>合同台账!E7</f>
        <v>龙岗区南湾街道南岭村社区土地整备利益统筹项目前期服务项目房屋及权利人信息核查咨询服务项目消防改造项目</v>
      </c>
      <c r="F10" s="25" t="str">
        <f>合同台账!J7</f>
        <v>工程施工</v>
      </c>
      <c r="G10" s="25" t="str">
        <f>合同台账!K7</f>
        <v>深圳市天健棚改投资发展有限公司</v>
      </c>
      <c r="H10" s="25" t="str">
        <f>合同台账!O7</f>
        <v>深圳市聚豪消防工程有限公司</v>
      </c>
      <c r="I10" s="25" t="str">
        <f>合同台账!R7</f>
        <v>覃湘南，13902941751，530009667@qq.com</v>
      </c>
      <c r="J10" s="31">
        <f>合同台账!X7</f>
        <v>44462</v>
      </c>
      <c r="K10" s="32">
        <f>招采台账!O7</f>
        <v>99900</v>
      </c>
      <c r="L10" s="32">
        <f>招采台账!P7</f>
        <v>99900</v>
      </c>
      <c r="M10" s="33">
        <f>合同台账!S7</f>
        <v>67894.01</v>
      </c>
      <c r="N10" s="33">
        <f>合同台账!U7</f>
        <v>67894.01</v>
      </c>
      <c r="O10" s="34">
        <v>69880.75</v>
      </c>
      <c r="P10" s="32" t="str">
        <f>招采台账!M7</f>
        <v>信息核查组</v>
      </c>
      <c r="Q10" s="32" t="str">
        <f>招采台账!N7</f>
        <v>张文善
15338830066</v>
      </c>
      <c r="R10" s="41" t="s">
        <v>607</v>
      </c>
      <c r="S10" s="42" t="s">
        <v>608</v>
      </c>
      <c r="T10" s="33" t="s">
        <v>49</v>
      </c>
      <c r="U10" s="33">
        <f t="shared" si="0"/>
        <v>67894.01</v>
      </c>
      <c r="V10" s="33">
        <v>69880.75</v>
      </c>
      <c r="W10" s="43"/>
      <c r="X10" s="33"/>
      <c r="Y10" s="47">
        <f t="shared" si="1"/>
        <v>0</v>
      </c>
      <c r="Z10" s="44"/>
      <c r="AA10" s="44"/>
      <c r="AB10" s="44"/>
      <c r="AC10" s="48">
        <f t="shared" si="2"/>
        <v>0</v>
      </c>
      <c r="AD10" s="48">
        <f t="shared" si="3"/>
        <v>0</v>
      </c>
      <c r="AE10" s="48">
        <f t="shared" si="4"/>
        <v>0</v>
      </c>
      <c r="AF10" s="49"/>
      <c r="AG10" s="50"/>
      <c r="AH10" s="50"/>
      <c r="AI10" s="50"/>
      <c r="AJ10" s="50"/>
      <c r="AK10" s="50"/>
      <c r="AL10" s="50"/>
      <c r="AM10" s="50"/>
      <c r="AN10" s="50"/>
      <c r="AO10" s="50"/>
      <c r="AP10" s="50"/>
      <c r="AQ10" s="50"/>
      <c r="AR10" s="50"/>
      <c r="AS10" s="50"/>
      <c r="AT10" s="50"/>
      <c r="AU10" s="50"/>
      <c r="AV10" s="50"/>
      <c r="AW10" s="50"/>
      <c r="AX10" s="50"/>
      <c r="AY10" s="25"/>
      <c r="AZ10" s="58" t="s">
        <v>614</v>
      </c>
      <c r="BA10" s="37">
        <f t="shared" si="19"/>
        <v>69880.75</v>
      </c>
      <c r="BB10" s="48">
        <f t="shared" si="20"/>
        <v>1</v>
      </c>
      <c r="BC10" s="59">
        <f t="shared" si="16"/>
        <v>69880.75</v>
      </c>
      <c r="BD10" s="60">
        <f t="shared" si="5"/>
        <v>0</v>
      </c>
      <c r="BE10" s="64"/>
      <c r="BF10" s="64"/>
      <c r="BG10" s="64"/>
      <c r="BH10" s="64"/>
      <c r="BI10" s="64"/>
      <c r="BJ10" s="64"/>
      <c r="BK10" s="64"/>
      <c r="BL10" s="64"/>
      <c r="BM10" s="64"/>
      <c r="BN10" s="64"/>
      <c r="BO10" s="64"/>
      <c r="BP10" s="64"/>
      <c r="BQ10" s="69">
        <f t="shared" si="6"/>
        <v>67784.32</v>
      </c>
      <c r="BR10" s="70"/>
      <c r="BS10" s="70"/>
      <c r="BT10" s="70"/>
      <c r="BU10" s="77"/>
      <c r="BV10" s="70">
        <v>67784.32</v>
      </c>
      <c r="BW10" s="70"/>
      <c r="BX10" s="70"/>
      <c r="BY10" s="78"/>
      <c r="BZ10" s="78"/>
      <c r="CA10" s="78"/>
      <c r="CB10" s="78"/>
      <c r="CC10" s="78"/>
      <c r="CD10" s="91">
        <f t="shared" si="7"/>
        <v>0</v>
      </c>
      <c r="CE10" s="92"/>
      <c r="CF10" s="92"/>
      <c r="CG10" s="92"/>
      <c r="CH10" s="93"/>
      <c r="CI10" s="92"/>
      <c r="CJ10" s="92"/>
      <c r="CK10" s="92"/>
      <c r="CL10" s="102"/>
      <c r="CM10" s="102"/>
      <c r="CN10" s="102"/>
      <c r="CO10" s="102"/>
      <c r="CP10" s="102"/>
      <c r="CQ10" s="69">
        <f t="shared" si="17"/>
        <v>0</v>
      </c>
      <c r="CR10" s="78"/>
      <c r="CS10" s="78"/>
      <c r="CT10" s="78"/>
      <c r="CU10" s="78"/>
      <c r="CV10" s="78"/>
      <c r="CW10" s="78"/>
      <c r="CX10" s="78"/>
      <c r="CY10" s="78"/>
      <c r="CZ10" s="78"/>
      <c r="DA10" s="78"/>
      <c r="DB10" s="78"/>
      <c r="DC10" s="109"/>
      <c r="DD10" s="110">
        <f t="shared" si="8"/>
        <v>2096.43</v>
      </c>
      <c r="DE10" s="111"/>
      <c r="DF10" s="111"/>
      <c r="DG10" s="111">
        <v>2096.43</v>
      </c>
      <c r="DH10" s="111"/>
      <c r="DI10" s="111"/>
      <c r="DJ10" s="111"/>
      <c r="DK10" s="111"/>
      <c r="DL10" s="111"/>
      <c r="DM10" s="111"/>
      <c r="DN10" s="111"/>
      <c r="DO10" s="111"/>
      <c r="DP10" s="114"/>
      <c r="DQ10" s="123"/>
      <c r="DR10" s="124"/>
      <c r="DS10" s="47"/>
      <c r="DT10" s="124"/>
      <c r="DU10" s="124"/>
      <c r="DV10" s="124"/>
      <c r="DW10" s="124"/>
      <c r="DX10" s="124"/>
      <c r="DY10" s="131">
        <v>44701</v>
      </c>
      <c r="DZ10" s="132">
        <v>87.16</v>
      </c>
      <c r="EA10" s="132" t="s">
        <v>72</v>
      </c>
      <c r="EB10" s="133" t="s">
        <v>49</v>
      </c>
      <c r="EC10" s="134" t="s">
        <v>617</v>
      </c>
      <c r="ED10" s="42" t="s">
        <v>611</v>
      </c>
      <c r="EE10" s="42" t="s">
        <v>612</v>
      </c>
      <c r="EF10" s="135">
        <v>44680</v>
      </c>
      <c r="EG10" s="144">
        <f t="shared" si="9"/>
        <v>44681</v>
      </c>
      <c r="EH10" s="135">
        <v>44681</v>
      </c>
      <c r="EI10" s="145">
        <v>70486.8</v>
      </c>
      <c r="EJ10" s="145">
        <v>69880.75</v>
      </c>
      <c r="EK10" s="47">
        <f t="shared" si="10"/>
        <v>606.050000000003</v>
      </c>
      <c r="EL10" s="48">
        <f t="shared" si="11"/>
        <v>0.00859806375094348</v>
      </c>
      <c r="EM10" s="145">
        <v>69880.75</v>
      </c>
      <c r="EN10" s="47">
        <f t="shared" si="12"/>
        <v>1986.74000000001</v>
      </c>
      <c r="EO10" s="48">
        <f t="shared" si="13"/>
        <v>0.0292623752817076</v>
      </c>
      <c r="EP10" s="47">
        <f t="shared" si="14"/>
        <v>-30019.25</v>
      </c>
      <c r="EQ10" s="48">
        <f t="shared" si="15"/>
        <v>-0.300492992992993</v>
      </c>
      <c r="ER10" s="44" t="s">
        <v>72</v>
      </c>
      <c r="ES10" s="134" t="s">
        <v>51</v>
      </c>
      <c r="ET10" s="44" t="s">
        <v>51</v>
      </c>
      <c r="EU10" s="44" t="s">
        <v>51</v>
      </c>
      <c r="EV10" s="44" t="s">
        <v>51</v>
      </c>
      <c r="EW10" s="44" t="s">
        <v>51</v>
      </c>
      <c r="EX10" s="44" t="s">
        <v>49</v>
      </c>
      <c r="EY10" s="44">
        <f t="shared" si="18"/>
        <v>69880.75</v>
      </c>
      <c r="EZ10" s="44"/>
    </row>
    <row r="11" s="2" customFormat="1" ht="61" customHeight="1" spans="1:156">
      <c r="A11" s="25">
        <f>合同台账!B8</f>
        <v>6</v>
      </c>
      <c r="B11" s="16"/>
      <c r="C11" s="25" t="str">
        <f>合同台账!C8</f>
        <v>NLXXHC-HT-006</v>
      </c>
      <c r="D11" s="25" t="str">
        <f>合同台账!D8</f>
        <v>SFHT-2021-10-14-0000007303</v>
      </c>
      <c r="E11" s="25" t="str">
        <f>合同台账!E8</f>
        <v>龙岗区南湾街道南岭村社区土地整备利益统筹项目前期服务项目房屋及权利人信息核查咨询服务项目无线网络设备采购安装</v>
      </c>
      <c r="F11" s="25" t="str">
        <f>合同台账!J8</f>
        <v>非工程货物</v>
      </c>
      <c r="G11" s="25" t="str">
        <f>合同台账!K8</f>
        <v>深圳市天健棚改投资发展有限公司</v>
      </c>
      <c r="H11" s="25" t="str">
        <f>合同台账!O8</f>
        <v>深圳维安云联技术有限公司</v>
      </c>
      <c r="I11" s="25" t="str">
        <f>合同台账!R8</f>
        <v>杨叶舟，13831152957，523878949@qq.com</v>
      </c>
      <c r="J11" s="31">
        <f>合同台账!X8</f>
        <v>44489</v>
      </c>
      <c r="K11" s="32">
        <f>招采台账!O8</f>
        <v>90000</v>
      </c>
      <c r="L11" s="32">
        <f>招采台账!P8</f>
        <v>90000</v>
      </c>
      <c r="M11" s="33">
        <f>合同台账!S8</f>
        <v>81250</v>
      </c>
      <c r="N11" s="33">
        <f>合同台账!U8</f>
        <v>81250</v>
      </c>
      <c r="O11" s="34">
        <v>88430</v>
      </c>
      <c r="P11" s="32" t="str">
        <f>招采台账!M8</f>
        <v>信息核查组</v>
      </c>
      <c r="Q11" s="32" t="str">
        <f>招采台账!N8</f>
        <v>丰莎
13940195225</v>
      </c>
      <c r="R11" s="41" t="s">
        <v>607</v>
      </c>
      <c r="S11" s="42" t="s">
        <v>608</v>
      </c>
      <c r="T11" s="33" t="s">
        <v>49</v>
      </c>
      <c r="U11" s="33">
        <f t="shared" si="0"/>
        <v>81250</v>
      </c>
      <c r="V11" s="33">
        <v>88430</v>
      </c>
      <c r="W11" s="43">
        <v>86661.4</v>
      </c>
      <c r="X11" s="33">
        <v>86661.4</v>
      </c>
      <c r="Y11" s="47">
        <f t="shared" si="1"/>
        <v>0</v>
      </c>
      <c r="Z11" s="44"/>
      <c r="AA11" s="44"/>
      <c r="AB11" s="44"/>
      <c r="AC11" s="48">
        <f t="shared" si="2"/>
        <v>1.06660184615385</v>
      </c>
      <c r="AD11" s="48">
        <f t="shared" si="3"/>
        <v>1.06660184615385</v>
      </c>
      <c r="AE11" s="48">
        <f t="shared" si="4"/>
        <v>0.98</v>
      </c>
      <c r="AF11" s="49"/>
      <c r="AG11" s="50"/>
      <c r="AH11" s="50"/>
      <c r="AI11" s="50"/>
      <c r="AJ11" s="50"/>
      <c r="AK11" s="50"/>
      <c r="AL11" s="50"/>
      <c r="AM11" s="50"/>
      <c r="AN11" s="50"/>
      <c r="AO11" s="50"/>
      <c r="AP11" s="50"/>
      <c r="AQ11" s="50"/>
      <c r="AR11" s="50"/>
      <c r="AS11" s="50"/>
      <c r="AT11" s="50"/>
      <c r="AU11" s="50"/>
      <c r="AV11" s="50"/>
      <c r="AW11" s="50"/>
      <c r="AX11" s="50"/>
      <c r="AY11" s="25"/>
      <c r="AZ11" s="58" t="s">
        <v>614</v>
      </c>
      <c r="BA11" s="37">
        <f t="shared" si="19"/>
        <v>88429.4</v>
      </c>
      <c r="BB11" s="48">
        <f t="shared" si="20"/>
        <v>0.999993214972294</v>
      </c>
      <c r="BC11" s="59">
        <f t="shared" si="16"/>
        <v>88429.4</v>
      </c>
      <c r="BD11" s="60">
        <f t="shared" si="5"/>
        <v>0</v>
      </c>
      <c r="BE11" s="64"/>
      <c r="BF11" s="64"/>
      <c r="BG11" s="64"/>
      <c r="BH11" s="64"/>
      <c r="BI11" s="64"/>
      <c r="BJ11" s="64"/>
      <c r="BK11" s="64"/>
      <c r="BL11" s="64"/>
      <c r="BM11" s="64"/>
      <c r="BN11" s="64"/>
      <c r="BO11" s="64"/>
      <c r="BP11" s="64"/>
      <c r="BQ11" s="69">
        <f t="shared" si="6"/>
        <v>86661.4</v>
      </c>
      <c r="BR11" s="70">
        <v>86661.4</v>
      </c>
      <c r="BS11" s="70"/>
      <c r="BT11" s="70"/>
      <c r="BU11" s="77"/>
      <c r="BV11" s="70"/>
      <c r="BW11" s="70"/>
      <c r="BX11" s="70"/>
      <c r="BY11" s="78"/>
      <c r="BZ11" s="78"/>
      <c r="CA11" s="78"/>
      <c r="CB11" s="78"/>
      <c r="CC11" s="78"/>
      <c r="CD11" s="91">
        <f t="shared" si="7"/>
        <v>1768</v>
      </c>
      <c r="CE11" s="92"/>
      <c r="CF11" s="92"/>
      <c r="CG11" s="92"/>
      <c r="CH11" s="93"/>
      <c r="CI11" s="92"/>
      <c r="CJ11" s="92"/>
      <c r="CK11" s="92"/>
      <c r="CL11" s="102"/>
      <c r="CM11" s="102"/>
      <c r="CN11" s="102"/>
      <c r="CO11" s="102"/>
      <c r="CP11" s="102">
        <v>1768</v>
      </c>
      <c r="CQ11" s="69">
        <f t="shared" si="17"/>
        <v>0</v>
      </c>
      <c r="CR11" s="78"/>
      <c r="CS11" s="78"/>
      <c r="CT11" s="78"/>
      <c r="CU11" s="78"/>
      <c r="CV11" s="78"/>
      <c r="CW11" s="78"/>
      <c r="CX11" s="78"/>
      <c r="CY11" s="78"/>
      <c r="CZ11" s="78"/>
      <c r="DA11" s="78"/>
      <c r="DB11" s="78"/>
      <c r="DC11" s="109"/>
      <c r="DD11" s="110">
        <f t="shared" si="8"/>
        <v>0</v>
      </c>
      <c r="DE11" s="111"/>
      <c r="DF11" s="111"/>
      <c r="DG11" s="111"/>
      <c r="DH11" s="111"/>
      <c r="DI11" s="111"/>
      <c r="DJ11" s="111"/>
      <c r="DK11" s="111"/>
      <c r="DL11" s="111"/>
      <c r="DM11" s="111"/>
      <c r="DN11" s="111"/>
      <c r="DO11" s="111"/>
      <c r="DP11" s="114"/>
      <c r="DQ11" s="125"/>
      <c r="DR11" s="43"/>
      <c r="DS11" s="47"/>
      <c r="DT11" s="43"/>
      <c r="DU11" s="124"/>
      <c r="DV11" s="124"/>
      <c r="DW11" s="124"/>
      <c r="DX11" s="124"/>
      <c r="DY11" s="131">
        <v>44574</v>
      </c>
      <c r="DZ11" s="132">
        <v>88.5</v>
      </c>
      <c r="EA11" s="132" t="s">
        <v>72</v>
      </c>
      <c r="EB11" s="133" t="s">
        <v>49</v>
      </c>
      <c r="EC11" s="134" t="s">
        <v>618</v>
      </c>
      <c r="ED11" s="42" t="s">
        <v>611</v>
      </c>
      <c r="EE11" s="42" t="s">
        <v>612</v>
      </c>
      <c r="EF11" s="135">
        <v>44565</v>
      </c>
      <c r="EG11" s="144">
        <f t="shared" si="9"/>
        <v>44566</v>
      </c>
      <c r="EH11" s="135">
        <v>44581</v>
      </c>
      <c r="EI11" s="145">
        <v>88430</v>
      </c>
      <c r="EJ11" s="145">
        <v>88430</v>
      </c>
      <c r="EK11" s="47">
        <f t="shared" si="10"/>
        <v>0</v>
      </c>
      <c r="EL11" s="48">
        <f t="shared" si="11"/>
        <v>0</v>
      </c>
      <c r="EM11" s="145">
        <v>88430</v>
      </c>
      <c r="EN11" s="47">
        <f t="shared" si="12"/>
        <v>7180</v>
      </c>
      <c r="EO11" s="48">
        <f t="shared" si="13"/>
        <v>0.0883692307692308</v>
      </c>
      <c r="EP11" s="47">
        <f t="shared" si="14"/>
        <v>-1570</v>
      </c>
      <c r="EQ11" s="48">
        <f t="shared" si="15"/>
        <v>-0.0174444444444444</v>
      </c>
      <c r="ER11" s="44" t="s">
        <v>49</v>
      </c>
      <c r="ES11" s="134" t="s">
        <v>51</v>
      </c>
      <c r="ET11" s="44" t="s">
        <v>51</v>
      </c>
      <c r="EU11" s="44" t="s">
        <v>51</v>
      </c>
      <c r="EV11" s="44" t="s">
        <v>51</v>
      </c>
      <c r="EW11" s="44" t="s">
        <v>51</v>
      </c>
      <c r="EX11" s="44" t="s">
        <v>49</v>
      </c>
      <c r="EY11" s="44">
        <f t="shared" si="18"/>
        <v>88430</v>
      </c>
      <c r="EZ11" s="44"/>
    </row>
    <row r="12" s="2" customFormat="1" ht="61" customHeight="1" spans="1:156">
      <c r="A12" s="25">
        <f>合同台账!B9</f>
        <v>7</v>
      </c>
      <c r="B12" s="16"/>
      <c r="C12" s="25" t="str">
        <f>合同台账!C9</f>
        <v>NLXXHC-HT-007</v>
      </c>
      <c r="D12" s="25" t="str">
        <f>合同台账!D9</f>
        <v>SFHT-2021-10-25-0000007356</v>
      </c>
      <c r="E12" s="25" t="str">
        <f>合同台账!E9</f>
        <v>龙岗区南湾街道南岭村社区土地整备利益统筹项目前期服务项目房屋及权利人信息核查咨询服务项目物业服务</v>
      </c>
      <c r="F12" s="25" t="str">
        <f>合同台账!J9</f>
        <v>非工程服务</v>
      </c>
      <c r="G12" s="25" t="str">
        <f>合同台账!K9</f>
        <v>深圳市天健棚改投资发展有限公司</v>
      </c>
      <c r="H12" s="25" t="str">
        <f>合同台账!O9</f>
        <v>深圳市天健城市服务有限公司</v>
      </c>
      <c r="I12" s="25" t="str">
        <f>合同台账!R9</f>
        <v>葛元海，13612856062，13612856062@139.com</v>
      </c>
      <c r="J12" s="31">
        <f>合同台账!X9</f>
        <v>44497</v>
      </c>
      <c r="K12" s="32">
        <f>招采台账!O9</f>
        <v>800000</v>
      </c>
      <c r="L12" s="32">
        <f>招采台账!P9</f>
        <v>759533.09</v>
      </c>
      <c r="M12" s="33">
        <f>合同台账!S9</f>
        <v>759533.09</v>
      </c>
      <c r="N12" s="33">
        <f>合同台账!U9</f>
        <v>2091831.45</v>
      </c>
      <c r="O12" s="34">
        <v>1839697.52</v>
      </c>
      <c r="P12" s="32" t="str">
        <f>招采台账!M9</f>
        <v>信息核查组</v>
      </c>
      <c r="Q12" s="32" t="str">
        <f>招采台账!N9</f>
        <v>丰莎
13940195225</v>
      </c>
      <c r="R12" s="41" t="s">
        <v>607</v>
      </c>
      <c r="S12" s="42" t="s">
        <v>608</v>
      </c>
      <c r="T12" s="33" t="s">
        <v>72</v>
      </c>
      <c r="U12" s="33">
        <f t="shared" si="0"/>
        <v>2091831.45</v>
      </c>
      <c r="V12" s="33"/>
      <c r="W12" s="43"/>
      <c r="X12" s="33"/>
      <c r="Y12" s="47">
        <f t="shared" si="1"/>
        <v>0</v>
      </c>
      <c r="Z12" s="44"/>
      <c r="AA12" s="44"/>
      <c r="AB12" s="44"/>
      <c r="AC12" s="48">
        <f t="shared" si="2"/>
        <v>0</v>
      </c>
      <c r="AD12" s="48">
        <f t="shared" si="3"/>
        <v>0</v>
      </c>
      <c r="AE12" s="48" t="e">
        <f t="shared" si="4"/>
        <v>#DIV/0!</v>
      </c>
      <c r="AF12" s="49"/>
      <c r="AG12" s="50"/>
      <c r="AH12" s="50"/>
      <c r="AI12" s="50"/>
      <c r="AJ12" s="50"/>
      <c r="AK12" s="50"/>
      <c r="AL12" s="50"/>
      <c r="AM12" s="50"/>
      <c r="AN12" s="50"/>
      <c r="AO12" s="50"/>
      <c r="AP12" s="50"/>
      <c r="AQ12" s="50"/>
      <c r="AR12" s="50"/>
      <c r="AS12" s="50"/>
      <c r="AT12" s="50"/>
      <c r="AU12" s="50"/>
      <c r="AV12" s="50"/>
      <c r="AW12" s="50"/>
      <c r="AX12" s="50"/>
      <c r="AY12" s="25"/>
      <c r="AZ12" s="58" t="s">
        <v>609</v>
      </c>
      <c r="BA12" s="37">
        <f t="shared" si="19"/>
        <v>1839697.52</v>
      </c>
      <c r="BB12" s="48">
        <f t="shared" si="20"/>
        <v>1</v>
      </c>
      <c r="BC12" s="59">
        <f t="shared" si="16"/>
        <v>1839697.52</v>
      </c>
      <c r="BD12" s="60">
        <f t="shared" si="5"/>
        <v>0</v>
      </c>
      <c r="BE12" s="64"/>
      <c r="BF12" s="64"/>
      <c r="BG12" s="64"/>
      <c r="BH12" s="64"/>
      <c r="BI12" s="64"/>
      <c r="BJ12" s="64"/>
      <c r="BK12" s="64"/>
      <c r="BL12" s="64"/>
      <c r="BM12" s="64"/>
      <c r="BN12" s="64"/>
      <c r="BO12" s="64"/>
      <c r="BP12" s="64"/>
      <c r="BQ12" s="69">
        <f t="shared" si="6"/>
        <v>525655.38</v>
      </c>
      <c r="BR12" s="70"/>
      <c r="BS12" s="70"/>
      <c r="BT12" s="70"/>
      <c r="BU12" s="77"/>
      <c r="BV12" s="70">
        <v>525655.38</v>
      </c>
      <c r="BW12" s="70"/>
      <c r="BX12" s="70"/>
      <c r="BY12" s="78"/>
      <c r="BZ12" s="78"/>
      <c r="CA12" s="78"/>
      <c r="CB12" s="78"/>
      <c r="CC12" s="78"/>
      <c r="CD12" s="91">
        <f t="shared" si="7"/>
        <v>0</v>
      </c>
      <c r="CE12" s="92"/>
      <c r="CF12" s="92"/>
      <c r="CG12" s="92"/>
      <c r="CH12" s="93"/>
      <c r="CI12" s="92"/>
      <c r="CJ12" s="92"/>
      <c r="CK12" s="92"/>
      <c r="CL12" s="102"/>
      <c r="CM12" s="102"/>
      <c r="CN12" s="102"/>
      <c r="CO12" s="102"/>
      <c r="CP12" s="102"/>
      <c r="CQ12" s="69">
        <f t="shared" si="17"/>
        <v>856946.57</v>
      </c>
      <c r="CR12" s="78">
        <v>745501.49</v>
      </c>
      <c r="CS12" s="78"/>
      <c r="CT12" s="78"/>
      <c r="CU12" s="78"/>
      <c r="CV12" s="78">
        <v>111445.08</v>
      </c>
      <c r="CW12" s="78"/>
      <c r="CX12" s="78"/>
      <c r="CY12" s="78"/>
      <c r="CZ12" s="78"/>
      <c r="DA12" s="78"/>
      <c r="DB12" s="78"/>
      <c r="DC12" s="109"/>
      <c r="DD12" s="110">
        <f t="shared" si="8"/>
        <v>457095.57</v>
      </c>
      <c r="DE12" s="111">
        <v>457095.57</v>
      </c>
      <c r="DF12" s="111"/>
      <c r="DG12" s="111"/>
      <c r="DH12" s="111"/>
      <c r="DI12" s="111"/>
      <c r="DJ12" s="111"/>
      <c r="DK12" s="111"/>
      <c r="DL12" s="111"/>
      <c r="DM12" s="111"/>
      <c r="DN12" s="111"/>
      <c r="DO12" s="111"/>
      <c r="DP12" s="114"/>
      <c r="DQ12" s="123"/>
      <c r="DR12" s="124"/>
      <c r="DS12" s="47"/>
      <c r="DT12" s="124"/>
      <c r="DU12" s="124"/>
      <c r="DV12" s="124"/>
      <c r="DW12" s="124"/>
      <c r="DX12" s="124"/>
      <c r="DY12" s="131">
        <v>45637</v>
      </c>
      <c r="DZ12" s="132">
        <v>93</v>
      </c>
      <c r="EA12" s="132" t="s">
        <v>72</v>
      </c>
      <c r="EB12" s="133" t="s">
        <v>49</v>
      </c>
      <c r="EC12" s="134" t="s">
        <v>619</v>
      </c>
      <c r="ED12" s="42" t="s">
        <v>179</v>
      </c>
      <c r="EE12" s="42" t="s">
        <v>620</v>
      </c>
      <c r="EF12" s="135">
        <v>45615</v>
      </c>
      <c r="EG12" s="144">
        <v>45616</v>
      </c>
      <c r="EH12" s="135">
        <v>45673</v>
      </c>
      <c r="EI12" s="145">
        <v>1839697.52</v>
      </c>
      <c r="EJ12" s="145">
        <v>1839697.52</v>
      </c>
      <c r="EK12" s="47">
        <f t="shared" si="10"/>
        <v>0</v>
      </c>
      <c r="EL12" s="48">
        <f t="shared" si="11"/>
        <v>0</v>
      </c>
      <c r="EM12" s="145">
        <v>1839697.52</v>
      </c>
      <c r="EN12" s="47">
        <f t="shared" si="12"/>
        <v>-252133.93</v>
      </c>
      <c r="EO12" s="48">
        <f t="shared" si="13"/>
        <v>-0.120532622262659</v>
      </c>
      <c r="EP12" s="47">
        <f t="shared" si="14"/>
        <v>1080164.43</v>
      </c>
      <c r="EQ12" s="48">
        <f t="shared" si="15"/>
        <v>1.42214268768725</v>
      </c>
      <c r="ER12" s="44" t="s">
        <v>72</v>
      </c>
      <c r="ES12" s="134" t="s">
        <v>51</v>
      </c>
      <c r="ET12" s="44" t="s">
        <v>51</v>
      </c>
      <c r="EU12" s="44" t="s">
        <v>51</v>
      </c>
      <c r="EV12" s="44" t="s">
        <v>51</v>
      </c>
      <c r="EW12" s="44" t="s">
        <v>51</v>
      </c>
      <c r="EX12" s="44" t="s">
        <v>49</v>
      </c>
      <c r="EY12" s="44">
        <f t="shared" si="18"/>
        <v>1839697.52</v>
      </c>
      <c r="EZ12" s="44"/>
    </row>
    <row r="13" s="2" customFormat="1" ht="49" customHeight="1" spans="1:156">
      <c r="A13" s="25">
        <f>合同台账!B10</f>
        <v>8</v>
      </c>
      <c r="B13" s="16"/>
      <c r="C13" s="25" t="str">
        <f>合同台账!C10</f>
        <v>NLXXHC-HT-008</v>
      </c>
      <c r="D13" s="25" t="str">
        <f>合同台账!D10</f>
        <v>SFHT-2022-03-11-0000007961</v>
      </c>
      <c r="E13" s="25" t="str">
        <f>合同台账!E10</f>
        <v>龙岗区南湾街道南岭村社区土地整备利益统筹项目前期服务项目策划顾问服务</v>
      </c>
      <c r="F13" s="25" t="str">
        <f>合同台账!J10</f>
        <v>非工程服务</v>
      </c>
      <c r="G13" s="25" t="str">
        <f>合同台账!K10</f>
        <v>深圳市天健棚改投资发展有限公司</v>
      </c>
      <c r="H13" s="25" t="str">
        <f>合同台账!O10</f>
        <v>深圳市城市更新房地产咨询服务有限公司</v>
      </c>
      <c r="I13" s="25" t="str">
        <f>合同台账!R10</f>
        <v>周小碧，18566698743，1033661534@qq.com</v>
      </c>
      <c r="J13" s="31">
        <f>合同台账!X10</f>
        <v>44635</v>
      </c>
      <c r="K13" s="32">
        <f>招采台账!O10</f>
        <v>500000</v>
      </c>
      <c r="L13" s="32">
        <f>招采台账!P10</f>
        <v>472000</v>
      </c>
      <c r="M13" s="33">
        <f>合同台账!S10</f>
        <v>400000</v>
      </c>
      <c r="N13" s="33">
        <f>合同台账!U10</f>
        <v>400000</v>
      </c>
      <c r="O13" s="34">
        <v>400000</v>
      </c>
      <c r="P13" s="32" t="str">
        <f>招采台账!M10</f>
        <v>信息核查组</v>
      </c>
      <c r="Q13" s="32" t="str">
        <f>招采台账!N10</f>
        <v>魏尉
15602977681</v>
      </c>
      <c r="R13" s="41" t="s">
        <v>607</v>
      </c>
      <c r="S13" s="42" t="s">
        <v>608</v>
      </c>
      <c r="T13" s="33" t="s">
        <v>72</v>
      </c>
      <c r="U13" s="33">
        <f t="shared" si="0"/>
        <v>400000</v>
      </c>
      <c r="V13" s="33">
        <v>400000</v>
      </c>
      <c r="W13" s="43">
        <v>60000</v>
      </c>
      <c r="X13" s="33">
        <v>0</v>
      </c>
      <c r="Y13" s="47">
        <f t="shared" si="1"/>
        <v>60000</v>
      </c>
      <c r="Z13" s="44"/>
      <c r="AA13" s="44"/>
      <c r="AB13" s="44"/>
      <c r="AC13" s="48">
        <f t="shared" si="2"/>
        <v>0.15</v>
      </c>
      <c r="AD13" s="48">
        <f t="shared" si="3"/>
        <v>0</v>
      </c>
      <c r="AE13" s="48">
        <f t="shared" si="4"/>
        <v>0</v>
      </c>
      <c r="AF13" s="49"/>
      <c r="AG13" s="50"/>
      <c r="AH13" s="50"/>
      <c r="AI13" s="50"/>
      <c r="AJ13" s="50"/>
      <c r="AK13" s="50"/>
      <c r="AL13" s="50"/>
      <c r="AM13" s="50"/>
      <c r="AN13" s="50"/>
      <c r="AO13" s="50"/>
      <c r="AP13" s="50"/>
      <c r="AQ13" s="50"/>
      <c r="AR13" s="50"/>
      <c r="AS13" s="50"/>
      <c r="AT13" s="50"/>
      <c r="AU13" s="50"/>
      <c r="AV13" s="50"/>
      <c r="AW13" s="50"/>
      <c r="AX13" s="50"/>
      <c r="AY13" s="25"/>
      <c r="AZ13" s="58" t="s">
        <v>609</v>
      </c>
      <c r="BA13" s="37">
        <f t="shared" si="19"/>
        <v>400000</v>
      </c>
      <c r="BB13" s="48">
        <f t="shared" si="20"/>
        <v>1</v>
      </c>
      <c r="BC13" s="59">
        <f t="shared" si="16"/>
        <v>400000</v>
      </c>
      <c r="BD13" s="60">
        <f t="shared" si="5"/>
        <v>0</v>
      </c>
      <c r="BE13" s="64"/>
      <c r="BF13" s="64"/>
      <c r="BG13" s="64"/>
      <c r="BH13" s="64"/>
      <c r="BI13" s="64"/>
      <c r="BJ13" s="64"/>
      <c r="BK13" s="64"/>
      <c r="BL13" s="64"/>
      <c r="BM13" s="64"/>
      <c r="BN13" s="64"/>
      <c r="BO13" s="64"/>
      <c r="BP13" s="64"/>
      <c r="BQ13" s="69">
        <f t="shared" si="6"/>
        <v>336000</v>
      </c>
      <c r="BR13" s="70"/>
      <c r="BS13" s="70"/>
      <c r="BT13" s="70">
        <v>60000</v>
      </c>
      <c r="BU13" s="77"/>
      <c r="BV13" s="70">
        <v>140000</v>
      </c>
      <c r="BW13" s="70"/>
      <c r="BX13" s="70">
        <v>68000</v>
      </c>
      <c r="BY13" s="78"/>
      <c r="BZ13" s="78"/>
      <c r="CA13" s="78">
        <v>68000</v>
      </c>
      <c r="CB13" s="78"/>
      <c r="CC13" s="78"/>
      <c r="CD13" s="91">
        <f t="shared" si="7"/>
        <v>64000</v>
      </c>
      <c r="CE13" s="92">
        <v>64000</v>
      </c>
      <c r="CF13" s="92"/>
      <c r="CG13" s="94"/>
      <c r="CH13" s="95"/>
      <c r="CI13" s="94"/>
      <c r="CJ13" s="94"/>
      <c r="CK13" s="94"/>
      <c r="CL13" s="102"/>
      <c r="CM13" s="102"/>
      <c r="CN13" s="102"/>
      <c r="CO13" s="102"/>
      <c r="CP13" s="102"/>
      <c r="CQ13" s="69">
        <f t="shared" si="17"/>
        <v>0</v>
      </c>
      <c r="CR13" s="78"/>
      <c r="CS13" s="78"/>
      <c r="CT13" s="78"/>
      <c r="CU13" s="78"/>
      <c r="CV13" s="78"/>
      <c r="CW13" s="78"/>
      <c r="CX13" s="78"/>
      <c r="CY13" s="78"/>
      <c r="CZ13" s="78"/>
      <c r="DA13" s="78"/>
      <c r="DB13" s="78"/>
      <c r="DC13" s="109"/>
      <c r="DD13" s="110">
        <f t="shared" si="8"/>
        <v>0</v>
      </c>
      <c r="DE13" s="111"/>
      <c r="DF13" s="111"/>
      <c r="DG13" s="111"/>
      <c r="DH13" s="111"/>
      <c r="DI13" s="111"/>
      <c r="DJ13" s="111"/>
      <c r="DK13" s="111"/>
      <c r="DL13" s="111"/>
      <c r="DM13" s="111"/>
      <c r="DN13" s="111"/>
      <c r="DO13" s="111"/>
      <c r="DP13" s="114"/>
      <c r="DQ13" s="123"/>
      <c r="DR13" s="124"/>
      <c r="DS13" s="47"/>
      <c r="DT13" s="124"/>
      <c r="DU13" s="124"/>
      <c r="DV13" s="124"/>
      <c r="DW13" s="124"/>
      <c r="DX13" s="124"/>
      <c r="DY13" s="131"/>
      <c r="DZ13" s="132"/>
      <c r="EA13" s="132"/>
      <c r="EB13" s="133"/>
      <c r="EC13" s="134" t="s">
        <v>621</v>
      </c>
      <c r="ED13" s="42"/>
      <c r="EE13" s="44"/>
      <c r="EF13" s="135"/>
      <c r="EG13" s="144">
        <f t="shared" si="9"/>
        <v>1</v>
      </c>
      <c r="EH13" s="135">
        <v>44929</v>
      </c>
      <c r="EI13" s="145">
        <v>400000</v>
      </c>
      <c r="EJ13" s="145">
        <v>400000</v>
      </c>
      <c r="EK13" s="47">
        <f t="shared" si="10"/>
        <v>0</v>
      </c>
      <c r="EL13" s="48">
        <f t="shared" si="11"/>
        <v>0</v>
      </c>
      <c r="EM13" s="145"/>
      <c r="EN13" s="47">
        <f t="shared" si="12"/>
        <v>-400000</v>
      </c>
      <c r="EO13" s="48">
        <f t="shared" si="13"/>
        <v>-1</v>
      </c>
      <c r="EP13" s="47">
        <f t="shared" si="14"/>
        <v>-472000</v>
      </c>
      <c r="EQ13" s="48">
        <f t="shared" si="15"/>
        <v>-1</v>
      </c>
      <c r="ER13" s="44" t="s">
        <v>72</v>
      </c>
      <c r="ES13" s="134" t="s">
        <v>51</v>
      </c>
      <c r="ET13" s="44" t="s">
        <v>51</v>
      </c>
      <c r="EU13" s="44" t="s">
        <v>51</v>
      </c>
      <c r="EV13" s="44" t="s">
        <v>51</v>
      </c>
      <c r="EW13" s="44" t="s">
        <v>51</v>
      </c>
      <c r="EX13" s="44" t="s">
        <v>49</v>
      </c>
      <c r="EY13" s="44">
        <f t="shared" si="18"/>
        <v>400000</v>
      </c>
      <c r="EZ13" s="44"/>
    </row>
    <row r="14" s="2" customFormat="1" ht="49" customHeight="1" spans="1:156">
      <c r="A14" s="25">
        <f>合同台账!B11</f>
        <v>9</v>
      </c>
      <c r="B14" s="16"/>
      <c r="C14" s="25" t="str">
        <f>合同台账!C11</f>
        <v>NLXXHC-HT-009</v>
      </c>
      <c r="D14" s="25" t="str">
        <f>合同台账!D11</f>
        <v>SFHT-2022-03-15-0000007970</v>
      </c>
      <c r="E14" s="25" t="str">
        <f>合同台账!E11</f>
        <v>龙岗区南湾街道南岭村社区土地整备利益统筹项目前期服务项目集体资产评估咨询顾问服务</v>
      </c>
      <c r="F14" s="25" t="str">
        <f>合同台账!J11</f>
        <v>非工程服务</v>
      </c>
      <c r="G14" s="25" t="str">
        <f>合同台账!K11</f>
        <v>深圳市天健棚改投资发展有限公司</v>
      </c>
      <c r="H14" s="25" t="str">
        <f>合同台账!O11</f>
        <v>深圳市世鹏资产评估房地产土地估价顾问有限公司</v>
      </c>
      <c r="I14" s="25" t="str">
        <f>合同台账!R11</f>
        <v>宋娟，13510207660，307156416@qq.com</v>
      </c>
      <c r="J14" s="31">
        <f>合同台账!X11</f>
        <v>44637</v>
      </c>
      <c r="K14" s="32">
        <f>招采台账!O11</f>
        <v>500000</v>
      </c>
      <c r="L14" s="32">
        <f>招采台账!P11</f>
        <v>489375</v>
      </c>
      <c r="M14" s="33">
        <f>合同台账!S11</f>
        <v>410000</v>
      </c>
      <c r="N14" s="33">
        <f>合同台账!U11</f>
        <v>410000</v>
      </c>
      <c r="O14" s="34"/>
      <c r="P14" s="32" t="str">
        <f>招采台账!M11</f>
        <v>信息核查组</v>
      </c>
      <c r="Q14" s="32" t="str">
        <f>招采台账!N11</f>
        <v>魏尉
15602977681</v>
      </c>
      <c r="R14" s="41" t="s">
        <v>607</v>
      </c>
      <c r="S14" s="42" t="s">
        <v>608</v>
      </c>
      <c r="T14" s="33" t="s">
        <v>72</v>
      </c>
      <c r="U14" s="33">
        <f t="shared" si="0"/>
        <v>410000</v>
      </c>
      <c r="V14" s="33"/>
      <c r="W14" s="43"/>
      <c r="X14" s="33"/>
      <c r="Y14" s="47">
        <f t="shared" si="1"/>
        <v>0</v>
      </c>
      <c r="Z14" s="44"/>
      <c r="AA14" s="44"/>
      <c r="AB14" s="44"/>
      <c r="AC14" s="48">
        <f t="shared" si="2"/>
        <v>0</v>
      </c>
      <c r="AD14" s="48">
        <f t="shared" si="3"/>
        <v>0</v>
      </c>
      <c r="AE14" s="48" t="e">
        <f t="shared" si="4"/>
        <v>#DIV/0!</v>
      </c>
      <c r="AF14" s="49"/>
      <c r="AG14" s="50"/>
      <c r="AH14" s="50"/>
      <c r="AI14" s="50"/>
      <c r="AJ14" s="50"/>
      <c r="AK14" s="50"/>
      <c r="AL14" s="50"/>
      <c r="AM14" s="50"/>
      <c r="AN14" s="50"/>
      <c r="AO14" s="50"/>
      <c r="AP14" s="50"/>
      <c r="AQ14" s="50"/>
      <c r="AR14" s="50"/>
      <c r="AS14" s="50"/>
      <c r="AT14" s="50"/>
      <c r="AU14" s="50"/>
      <c r="AV14" s="50"/>
      <c r="AW14" s="50"/>
      <c r="AX14" s="50"/>
      <c r="AY14" s="25"/>
      <c r="AZ14" s="58" t="s">
        <v>622</v>
      </c>
      <c r="BA14" s="37">
        <f t="shared" ref="BA14:BA19" si="21">BC14</f>
        <v>246000</v>
      </c>
      <c r="BB14" s="48">
        <f t="shared" si="20"/>
        <v>0.6</v>
      </c>
      <c r="BC14" s="59">
        <f t="shared" si="16"/>
        <v>246000</v>
      </c>
      <c r="BD14" s="60">
        <f t="shared" si="5"/>
        <v>0</v>
      </c>
      <c r="BE14" s="64"/>
      <c r="BF14" s="64"/>
      <c r="BG14" s="64"/>
      <c r="BH14" s="64"/>
      <c r="BI14" s="64"/>
      <c r="BJ14" s="64"/>
      <c r="BK14" s="64"/>
      <c r="BL14" s="64"/>
      <c r="BM14" s="64"/>
      <c r="BN14" s="64"/>
      <c r="BO14" s="64"/>
      <c r="BP14" s="64"/>
      <c r="BQ14" s="71">
        <f t="shared" si="6"/>
        <v>246000</v>
      </c>
      <c r="BR14" s="72"/>
      <c r="BS14" s="73"/>
      <c r="BT14" s="74"/>
      <c r="BU14" s="79"/>
      <c r="BV14" s="80"/>
      <c r="BW14" s="80">
        <v>123000</v>
      </c>
      <c r="BX14" s="80"/>
      <c r="BY14" s="81"/>
      <c r="BZ14" s="80">
        <v>123000</v>
      </c>
      <c r="CA14" s="82"/>
      <c r="CB14" s="82"/>
      <c r="CC14" s="82"/>
      <c r="CD14" s="96">
        <f t="shared" si="7"/>
        <v>0</v>
      </c>
      <c r="CE14" s="97"/>
      <c r="CF14" s="98"/>
      <c r="CG14" s="99"/>
      <c r="CH14" s="100"/>
      <c r="CI14" s="101"/>
      <c r="CJ14" s="101"/>
      <c r="CK14" s="101"/>
      <c r="CL14" s="102"/>
      <c r="CM14" s="102"/>
      <c r="CN14" s="102"/>
      <c r="CO14" s="102"/>
      <c r="CP14" s="102"/>
      <c r="CQ14" s="69">
        <f t="shared" si="17"/>
        <v>0</v>
      </c>
      <c r="CR14" s="78"/>
      <c r="CS14" s="78"/>
      <c r="CT14" s="78"/>
      <c r="CU14" s="78"/>
      <c r="CV14" s="78"/>
      <c r="CW14" s="78"/>
      <c r="CX14" s="78"/>
      <c r="CY14" s="78"/>
      <c r="CZ14" s="78"/>
      <c r="DA14" s="78"/>
      <c r="DB14" s="78"/>
      <c r="DC14" s="109"/>
      <c r="DD14" s="110">
        <f t="shared" si="8"/>
        <v>0</v>
      </c>
      <c r="DE14" s="111"/>
      <c r="DF14" s="111"/>
      <c r="DG14" s="111"/>
      <c r="DH14" s="111"/>
      <c r="DI14" s="111"/>
      <c r="DJ14" s="111"/>
      <c r="DK14" s="111"/>
      <c r="DL14" s="111"/>
      <c r="DM14" s="111"/>
      <c r="DN14" s="111"/>
      <c r="DO14" s="111"/>
      <c r="DP14" s="114"/>
      <c r="DQ14" s="123"/>
      <c r="DR14" s="124"/>
      <c r="DS14" s="47"/>
      <c r="DT14" s="124"/>
      <c r="DU14" s="124"/>
      <c r="DV14" s="124"/>
      <c r="DW14" s="124"/>
      <c r="DX14" s="124"/>
      <c r="DY14" s="131"/>
      <c r="DZ14" s="132"/>
      <c r="EA14" s="132"/>
      <c r="EB14" s="133"/>
      <c r="EC14" s="134"/>
      <c r="ED14" s="42"/>
      <c r="EE14" s="44"/>
      <c r="EF14" s="135"/>
      <c r="EG14" s="144">
        <f t="shared" si="9"/>
        <v>1</v>
      </c>
      <c r="EH14" s="135"/>
      <c r="EI14" s="145"/>
      <c r="EJ14" s="145"/>
      <c r="EK14" s="47">
        <f t="shared" si="10"/>
        <v>0</v>
      </c>
      <c r="EL14" s="48" t="e">
        <f t="shared" si="11"/>
        <v>#DIV/0!</v>
      </c>
      <c r="EM14" s="145"/>
      <c r="EN14" s="47">
        <f t="shared" si="12"/>
        <v>-410000</v>
      </c>
      <c r="EO14" s="48">
        <f t="shared" si="13"/>
        <v>-1</v>
      </c>
      <c r="EP14" s="47">
        <f t="shared" si="14"/>
        <v>-489375</v>
      </c>
      <c r="EQ14" s="48">
        <f t="shared" si="15"/>
        <v>-1</v>
      </c>
      <c r="ER14" s="44" t="s">
        <v>72</v>
      </c>
      <c r="ES14" s="134" t="s">
        <v>51</v>
      </c>
      <c r="ET14" s="44" t="s">
        <v>51</v>
      </c>
      <c r="EU14" s="44" t="s">
        <v>51</v>
      </c>
      <c r="EV14" s="44" t="s">
        <v>51</v>
      </c>
      <c r="EW14" s="44" t="s">
        <v>51</v>
      </c>
      <c r="EX14" s="44" t="s">
        <v>72</v>
      </c>
      <c r="EY14" s="44">
        <f t="shared" ref="EY14:EY16" si="22">N14</f>
        <v>410000</v>
      </c>
      <c r="EZ14" s="44"/>
    </row>
    <row r="15" s="2" customFormat="1" ht="49" customHeight="1" spans="1:156">
      <c r="A15" s="25">
        <f>合同台账!B12</f>
        <v>10</v>
      </c>
      <c r="B15" s="16"/>
      <c r="C15" s="25" t="str">
        <f>合同台账!C12</f>
        <v>NLXXHC-HT-010</v>
      </c>
      <c r="D15" s="25" t="str">
        <f>合同台账!D12</f>
        <v> SFHT-2022-04-28-0000008126</v>
      </c>
      <c r="E15" s="25" t="str">
        <f>合同台账!E12</f>
        <v>龙岗区南湾街道南岭村社区土地整备利益统筹项目前期服务项目税务咨询顾问服务</v>
      </c>
      <c r="F15" s="25" t="str">
        <f>合同台账!J12</f>
        <v>非工程服务</v>
      </c>
      <c r="G15" s="25" t="str">
        <f>合同台账!K12</f>
        <v>深圳市天健棚改投资发展有限公司</v>
      </c>
      <c r="H15" s="25" t="str">
        <f>合同台账!O12</f>
        <v>京洲联信（深圳）税务师事务所有限公司</v>
      </c>
      <c r="I15" s="25" t="str">
        <f>合同台账!R12</f>
        <v>王嘉琪,13842293325,1169538229@qq.com</v>
      </c>
      <c r="J15" s="31">
        <f>合同台账!X12</f>
        <v>44680</v>
      </c>
      <c r="K15" s="32">
        <f>招采台账!O12</f>
        <v>200000</v>
      </c>
      <c r="L15" s="32">
        <f>招采台账!P12</f>
        <v>193666.67</v>
      </c>
      <c r="M15" s="33">
        <f>合同台账!S12</f>
        <v>179813</v>
      </c>
      <c r="N15" s="33">
        <f>合同台账!U12</f>
        <v>179813</v>
      </c>
      <c r="O15" s="34"/>
      <c r="P15" s="32" t="str">
        <f>招采台账!M12</f>
        <v>财务管理部</v>
      </c>
      <c r="Q15" s="32" t="str">
        <f>招采台账!N12</f>
        <v>郑钦远15994759292</v>
      </c>
      <c r="R15" s="41" t="s">
        <v>607</v>
      </c>
      <c r="S15" s="42" t="s">
        <v>608</v>
      </c>
      <c r="T15" s="33" t="s">
        <v>72</v>
      </c>
      <c r="U15" s="33">
        <f t="shared" si="0"/>
        <v>179813</v>
      </c>
      <c r="V15" s="33"/>
      <c r="W15" s="44"/>
      <c r="X15" s="44"/>
      <c r="Y15" s="47">
        <f t="shared" si="1"/>
        <v>0</v>
      </c>
      <c r="Z15" s="44"/>
      <c r="AA15" s="44"/>
      <c r="AB15" s="44"/>
      <c r="AC15" s="48">
        <f t="shared" si="2"/>
        <v>0</v>
      </c>
      <c r="AD15" s="48">
        <f t="shared" si="3"/>
        <v>0</v>
      </c>
      <c r="AE15" s="48" t="e">
        <f t="shared" si="4"/>
        <v>#DIV/0!</v>
      </c>
      <c r="AF15" s="49"/>
      <c r="AG15" s="50"/>
      <c r="AH15" s="50"/>
      <c r="AI15" s="50"/>
      <c r="AJ15" s="50"/>
      <c r="AK15" s="50"/>
      <c r="AL15" s="50"/>
      <c r="AM15" s="50"/>
      <c r="AN15" s="50"/>
      <c r="AO15" s="50"/>
      <c r="AP15" s="50"/>
      <c r="AQ15" s="50"/>
      <c r="AR15" s="50"/>
      <c r="AS15" s="50"/>
      <c r="AT15" s="50"/>
      <c r="AU15" s="50"/>
      <c r="AV15" s="50"/>
      <c r="AW15" s="50"/>
      <c r="AX15" s="50"/>
      <c r="AY15" s="25"/>
      <c r="AZ15" s="58" t="s">
        <v>622</v>
      </c>
      <c r="BA15" s="37">
        <f t="shared" si="19"/>
        <v>0</v>
      </c>
      <c r="BB15" s="48">
        <f t="shared" si="20"/>
        <v>0</v>
      </c>
      <c r="BC15" s="59">
        <f t="shared" si="16"/>
        <v>0</v>
      </c>
      <c r="BD15" s="60">
        <f t="shared" si="5"/>
        <v>0</v>
      </c>
      <c r="BE15" s="64"/>
      <c r="BF15" s="64"/>
      <c r="BG15" s="64"/>
      <c r="BH15" s="64"/>
      <c r="BI15" s="64"/>
      <c r="BJ15" s="64"/>
      <c r="BK15" s="64"/>
      <c r="BL15" s="64"/>
      <c r="BM15" s="64"/>
      <c r="BN15" s="64"/>
      <c r="BO15" s="64"/>
      <c r="BP15" s="64"/>
      <c r="BQ15" s="69">
        <f t="shared" si="6"/>
        <v>0</v>
      </c>
      <c r="BR15" s="70"/>
      <c r="BS15" s="75"/>
      <c r="BT15" s="76"/>
      <c r="BU15" s="83"/>
      <c r="BV15" s="76"/>
      <c r="BW15" s="76"/>
      <c r="BX15" s="76"/>
      <c r="BY15" s="84"/>
      <c r="BZ15" s="85"/>
      <c r="CA15" s="78"/>
      <c r="CB15" s="78"/>
      <c r="CC15" s="78"/>
      <c r="CD15" s="91">
        <f t="shared" si="7"/>
        <v>0</v>
      </c>
      <c r="CE15" s="102"/>
      <c r="CF15" s="102"/>
      <c r="CG15" s="102"/>
      <c r="CH15" s="102"/>
      <c r="CI15" s="102"/>
      <c r="CJ15" s="102"/>
      <c r="CK15" s="102"/>
      <c r="CL15" s="102"/>
      <c r="CM15" s="102"/>
      <c r="CN15" s="102"/>
      <c r="CO15" s="102"/>
      <c r="CP15" s="102"/>
      <c r="CQ15" s="69">
        <f t="shared" si="17"/>
        <v>0</v>
      </c>
      <c r="CR15" s="78"/>
      <c r="CS15" s="78"/>
      <c r="CT15" s="78"/>
      <c r="CU15" s="78"/>
      <c r="CV15" s="78"/>
      <c r="CW15" s="78"/>
      <c r="CX15" s="78"/>
      <c r="CY15" s="78"/>
      <c r="CZ15" s="78"/>
      <c r="DA15" s="78"/>
      <c r="DB15" s="78"/>
      <c r="DC15" s="109"/>
      <c r="DD15" s="110">
        <f t="shared" si="8"/>
        <v>0</v>
      </c>
      <c r="DE15" s="111"/>
      <c r="DF15" s="111"/>
      <c r="DG15" s="111"/>
      <c r="DH15" s="111"/>
      <c r="DI15" s="111"/>
      <c r="DJ15" s="111"/>
      <c r="DK15" s="111"/>
      <c r="DL15" s="111"/>
      <c r="DM15" s="111"/>
      <c r="DN15" s="111"/>
      <c r="DO15" s="111"/>
      <c r="DP15" s="114"/>
      <c r="DQ15" s="123"/>
      <c r="DR15" s="124"/>
      <c r="DS15" s="47"/>
      <c r="DT15" s="124"/>
      <c r="DU15" s="124"/>
      <c r="DV15" s="124"/>
      <c r="DW15" s="124"/>
      <c r="DX15" s="124"/>
      <c r="DY15" s="131"/>
      <c r="DZ15" s="132"/>
      <c r="EA15" s="132"/>
      <c r="EB15" s="133"/>
      <c r="EC15" s="134"/>
      <c r="ED15" s="42"/>
      <c r="EE15" s="136"/>
      <c r="EF15" s="135"/>
      <c r="EG15" s="144">
        <f t="shared" si="9"/>
        <v>1</v>
      </c>
      <c r="EH15" s="135"/>
      <c r="EI15" s="145"/>
      <c r="EJ15" s="145"/>
      <c r="EK15" s="47">
        <f t="shared" si="10"/>
        <v>0</v>
      </c>
      <c r="EL15" s="48" t="e">
        <f t="shared" si="11"/>
        <v>#DIV/0!</v>
      </c>
      <c r="EM15" s="145"/>
      <c r="EN15" s="47">
        <f t="shared" si="12"/>
        <v>-179813</v>
      </c>
      <c r="EO15" s="48">
        <f t="shared" si="13"/>
        <v>-1</v>
      </c>
      <c r="EP15" s="47">
        <f t="shared" si="14"/>
        <v>-193666.67</v>
      </c>
      <c r="EQ15" s="48">
        <f t="shared" si="15"/>
        <v>-1</v>
      </c>
      <c r="ER15" s="44" t="s">
        <v>72</v>
      </c>
      <c r="ES15" s="134" t="s">
        <v>51</v>
      </c>
      <c r="ET15" s="44" t="s">
        <v>51</v>
      </c>
      <c r="EU15" s="44" t="s">
        <v>51</v>
      </c>
      <c r="EV15" s="44" t="s">
        <v>51</v>
      </c>
      <c r="EW15" s="44" t="s">
        <v>51</v>
      </c>
      <c r="EX15" s="44" t="s">
        <v>72</v>
      </c>
      <c r="EY15" s="44">
        <f t="shared" si="22"/>
        <v>179813</v>
      </c>
      <c r="EZ15" s="44"/>
    </row>
    <row r="16" s="2" customFormat="1" ht="49" customHeight="1" spans="1:156">
      <c r="A16" s="25">
        <f>合同台账!B13</f>
        <v>11</v>
      </c>
      <c r="B16" s="16"/>
      <c r="C16" s="25" t="str">
        <f>合同台账!C13</f>
        <v>NLXXHC-HT-011</v>
      </c>
      <c r="D16" s="25" t="str">
        <f>合同台账!D13</f>
        <v>TJ-JTBB20220923429</v>
      </c>
      <c r="E16" s="25" t="str">
        <f>合同台账!E13</f>
        <v>龙岗区南湾街道南岭村社区土地整备利益统筹前期服务项目房屋及权利人信息核查咨询服务项目公示登报服务合同</v>
      </c>
      <c r="F16" s="25" t="str">
        <f>合同台账!J13</f>
        <v>非工程服务</v>
      </c>
      <c r="G16" s="25" t="str">
        <f>合同台账!K13</f>
        <v>深圳市天健棚改投资发展有限公司</v>
      </c>
      <c r="H16" s="25" t="str">
        <f>合同台账!O13</f>
        <v>深圳市聚业广告有限公司</v>
      </c>
      <c r="I16" s="25" t="str">
        <f>合同台账!R13</f>
        <v>梁玲,18688737726,786449101@qq.com</v>
      </c>
      <c r="J16" s="31">
        <f>合同台账!X13</f>
        <v>44833</v>
      </c>
      <c r="K16" s="32">
        <f>招采台账!O13</f>
        <v>363000</v>
      </c>
      <c r="L16" s="32">
        <f>招采台账!P13</f>
        <v>339188</v>
      </c>
      <c r="M16" s="33">
        <f>合同台账!S13</f>
        <v>309184</v>
      </c>
      <c r="N16" s="33">
        <f>合同台账!U13</f>
        <v>309184</v>
      </c>
      <c r="O16" s="34"/>
      <c r="P16" s="32" t="str">
        <f>招采台账!M13</f>
        <v>信息核查组</v>
      </c>
      <c r="Q16" s="32" t="str">
        <f>招采台账!N13</f>
        <v>冯宇恒13556910003</v>
      </c>
      <c r="R16" s="44" t="s">
        <v>623</v>
      </c>
      <c r="S16" s="44" t="s">
        <v>178</v>
      </c>
      <c r="T16" s="33"/>
      <c r="U16" s="33">
        <f t="shared" si="0"/>
        <v>309184</v>
      </c>
      <c r="V16" s="33"/>
      <c r="W16" s="43"/>
      <c r="X16" s="33"/>
      <c r="Y16" s="47">
        <f t="shared" si="1"/>
        <v>0</v>
      </c>
      <c r="Z16" s="44"/>
      <c r="AA16" s="44"/>
      <c r="AB16" s="44"/>
      <c r="AC16" s="48">
        <f t="shared" si="2"/>
        <v>0</v>
      </c>
      <c r="AD16" s="48">
        <f t="shared" si="3"/>
        <v>0</v>
      </c>
      <c r="AE16" s="48" t="e">
        <f t="shared" si="4"/>
        <v>#DIV/0!</v>
      </c>
      <c r="AF16" s="49"/>
      <c r="AG16" s="50"/>
      <c r="AH16" s="50"/>
      <c r="AI16" s="50"/>
      <c r="AJ16" s="50"/>
      <c r="AK16" s="50"/>
      <c r="AL16" s="50"/>
      <c r="AM16" s="50"/>
      <c r="AN16" s="50"/>
      <c r="AO16" s="50"/>
      <c r="AP16" s="50"/>
      <c r="AQ16" s="50"/>
      <c r="AR16" s="50"/>
      <c r="AS16" s="50"/>
      <c r="AT16" s="50"/>
      <c r="AU16" s="50"/>
      <c r="AV16" s="50"/>
      <c r="AW16" s="50"/>
      <c r="AX16" s="50"/>
      <c r="AY16" s="25"/>
      <c r="AZ16" s="58" t="s">
        <v>622</v>
      </c>
      <c r="BA16" s="37">
        <f>BD16+BQ16+CD16</f>
        <v>52318.8</v>
      </c>
      <c r="BB16" s="48">
        <f t="shared" si="20"/>
        <v>0.169215742082385</v>
      </c>
      <c r="BC16" s="59">
        <f t="shared" si="16"/>
        <v>52318.8</v>
      </c>
      <c r="BD16" s="60">
        <f t="shared" si="5"/>
        <v>0</v>
      </c>
      <c r="BE16" s="64"/>
      <c r="BF16" s="64"/>
      <c r="BG16" s="64"/>
      <c r="BH16" s="64"/>
      <c r="BI16" s="64"/>
      <c r="BJ16" s="64"/>
      <c r="BK16" s="64"/>
      <c r="BL16" s="64"/>
      <c r="BM16" s="64"/>
      <c r="BN16" s="64"/>
      <c r="BO16" s="64"/>
      <c r="BP16" s="64"/>
      <c r="BQ16" s="69">
        <f t="shared" si="6"/>
        <v>0</v>
      </c>
      <c r="BR16" s="70"/>
      <c r="BS16" s="70"/>
      <c r="BT16" s="72"/>
      <c r="BU16" s="86"/>
      <c r="BV16" s="72"/>
      <c r="BW16" s="72"/>
      <c r="BX16" s="72"/>
      <c r="BY16" s="82"/>
      <c r="BZ16" s="78"/>
      <c r="CA16" s="78"/>
      <c r="CB16" s="78"/>
      <c r="CC16" s="78"/>
      <c r="CD16" s="91">
        <f t="shared" si="7"/>
        <v>52318.8</v>
      </c>
      <c r="CE16" s="102"/>
      <c r="CF16" s="102"/>
      <c r="CG16" s="102"/>
      <c r="CH16" s="102"/>
      <c r="CI16" s="102"/>
      <c r="CJ16" s="102"/>
      <c r="CK16" s="102">
        <v>52318.8</v>
      </c>
      <c r="CL16" s="102"/>
      <c r="CM16" s="102"/>
      <c r="CN16" s="102"/>
      <c r="CO16" s="102"/>
      <c r="CP16" s="102"/>
      <c r="CQ16" s="69">
        <f t="shared" si="17"/>
        <v>0</v>
      </c>
      <c r="CR16" s="78"/>
      <c r="CS16" s="78"/>
      <c r="CT16" s="78"/>
      <c r="CU16" s="78"/>
      <c r="CV16" s="78"/>
      <c r="CW16" s="78"/>
      <c r="CX16" s="78"/>
      <c r="CY16" s="78"/>
      <c r="CZ16" s="78"/>
      <c r="DA16" s="78"/>
      <c r="DB16" s="78"/>
      <c r="DC16" s="109"/>
      <c r="DD16" s="110">
        <f t="shared" si="8"/>
        <v>0</v>
      </c>
      <c r="DE16" s="111"/>
      <c r="DF16" s="111"/>
      <c r="DG16" s="111"/>
      <c r="DH16" s="111"/>
      <c r="DI16" s="111"/>
      <c r="DJ16" s="111"/>
      <c r="DK16" s="111"/>
      <c r="DL16" s="111"/>
      <c r="DM16" s="111"/>
      <c r="DN16" s="111"/>
      <c r="DO16" s="111"/>
      <c r="DP16" s="114"/>
      <c r="DQ16" s="123"/>
      <c r="DR16" s="124"/>
      <c r="DS16" s="47"/>
      <c r="DT16" s="124"/>
      <c r="DU16" s="124"/>
      <c r="DV16" s="124"/>
      <c r="DW16" s="124"/>
      <c r="DX16" s="124"/>
      <c r="DY16" s="131"/>
      <c r="DZ16" s="132"/>
      <c r="EA16" s="132"/>
      <c r="EB16" s="133"/>
      <c r="EC16" s="134"/>
      <c r="ED16" s="42"/>
      <c r="EE16" s="136"/>
      <c r="EF16" s="135"/>
      <c r="EG16" s="144">
        <f t="shared" si="9"/>
        <v>1</v>
      </c>
      <c r="EH16" s="135"/>
      <c r="EI16" s="145"/>
      <c r="EJ16" s="145"/>
      <c r="EK16" s="47">
        <f t="shared" si="10"/>
        <v>0</v>
      </c>
      <c r="EL16" s="48" t="e">
        <f t="shared" si="11"/>
        <v>#DIV/0!</v>
      </c>
      <c r="EM16" s="145"/>
      <c r="EN16" s="47">
        <f t="shared" si="12"/>
        <v>-309184</v>
      </c>
      <c r="EO16" s="48">
        <f t="shared" si="13"/>
        <v>-1</v>
      </c>
      <c r="EP16" s="47">
        <f t="shared" si="14"/>
        <v>-339188</v>
      </c>
      <c r="EQ16" s="48">
        <f t="shared" si="15"/>
        <v>-1</v>
      </c>
      <c r="ER16" s="44"/>
      <c r="ES16" s="134"/>
      <c r="ET16" s="136"/>
      <c r="EU16" s="136"/>
      <c r="EV16" s="136"/>
      <c r="EW16" s="136"/>
      <c r="EX16" s="44"/>
      <c r="EY16" s="44">
        <f t="shared" si="22"/>
        <v>309184</v>
      </c>
      <c r="EZ16" s="44"/>
    </row>
    <row r="17" s="2" customFormat="1" ht="49" customHeight="1" spans="1:156">
      <c r="A17" s="25">
        <f>合同台账!B14</f>
        <v>12</v>
      </c>
      <c r="B17" s="16"/>
      <c r="C17" s="25" t="str">
        <f>合同台账!C14</f>
        <v>NLXXHC-HT-012</v>
      </c>
      <c r="D17" s="25" t="str">
        <f>合同台账!D14</f>
        <v>TJ-JTBB20221021267</v>
      </c>
      <c r="E17" s="25" t="str">
        <f>合同台账!E14</f>
        <v>龙岗区南湾街道南岭村社区土地整备利益统筹前期服务项目房屋及权利人信息核查咨询服务项目2022-2023年度广告制作服务合同</v>
      </c>
      <c r="F17" s="25" t="str">
        <f>合同台账!J14</f>
        <v>非工程货物</v>
      </c>
      <c r="G17" s="25" t="str">
        <f>合同台账!K14</f>
        <v>深圳市天健棚改投资发展有限公司</v>
      </c>
      <c r="H17" s="25" t="str">
        <f>合同台账!O14</f>
        <v>深圳市旭瑞图文快印广告有限公司</v>
      </c>
      <c r="I17" s="25" t="str">
        <f>合同台账!R14</f>
        <v>马森森，13688832820，3362311277@qq.com</v>
      </c>
      <c r="J17" s="31">
        <f>合同台账!X14</f>
        <v>44860</v>
      </c>
      <c r="K17" s="32">
        <f>招采台账!O14</f>
        <v>96260</v>
      </c>
      <c r="L17" s="32">
        <f>招采台账!P14</f>
        <v>66912.15</v>
      </c>
      <c r="M17" s="33">
        <f>合同台账!S14</f>
        <v>56389</v>
      </c>
      <c r="N17" s="33">
        <f>合同台账!U14</f>
        <v>56389</v>
      </c>
      <c r="O17" s="34">
        <v>20465.58</v>
      </c>
      <c r="P17" s="32" t="str">
        <f>招采台账!M14</f>
        <v>信息核查组</v>
      </c>
      <c r="Q17" s="32" t="str">
        <f>招采台账!N14</f>
        <v>冯宇恒13556910003</v>
      </c>
      <c r="R17" s="44" t="s">
        <v>178</v>
      </c>
      <c r="S17" s="44"/>
      <c r="T17" s="33" t="s">
        <v>49</v>
      </c>
      <c r="U17" s="33">
        <f t="shared" si="0"/>
        <v>56389</v>
      </c>
      <c r="V17" s="33">
        <v>20465.58</v>
      </c>
      <c r="W17" s="43"/>
      <c r="X17" s="33"/>
      <c r="Y17" s="47">
        <f t="shared" si="1"/>
        <v>0</v>
      </c>
      <c r="Z17" s="44"/>
      <c r="AA17" s="44"/>
      <c r="AB17" s="44"/>
      <c r="AC17" s="48">
        <f t="shared" si="2"/>
        <v>0</v>
      </c>
      <c r="AD17" s="48">
        <f t="shared" si="3"/>
        <v>0</v>
      </c>
      <c r="AE17" s="48">
        <f t="shared" si="4"/>
        <v>0</v>
      </c>
      <c r="AF17" s="49"/>
      <c r="AG17" s="50"/>
      <c r="AH17" s="50"/>
      <c r="AI17" s="50"/>
      <c r="AJ17" s="50"/>
      <c r="AK17" s="50"/>
      <c r="AL17" s="50"/>
      <c r="AM17" s="50"/>
      <c r="AN17" s="50"/>
      <c r="AO17" s="50"/>
      <c r="AP17" s="50"/>
      <c r="AQ17" s="50"/>
      <c r="AR17" s="50"/>
      <c r="AS17" s="50"/>
      <c r="AT17" s="50"/>
      <c r="AU17" s="50"/>
      <c r="AV17" s="50"/>
      <c r="AW17" s="50"/>
      <c r="AX17" s="50"/>
      <c r="AY17" s="25"/>
      <c r="AZ17" s="58" t="s">
        <v>609</v>
      </c>
      <c r="BA17" s="37">
        <f t="shared" si="21"/>
        <v>20056.27</v>
      </c>
      <c r="BB17" s="48">
        <f>BA17/V17*100%</f>
        <v>0.980000078180047</v>
      </c>
      <c r="BC17" s="59">
        <f t="shared" si="16"/>
        <v>20056.27</v>
      </c>
      <c r="BD17" s="60">
        <f t="shared" si="5"/>
        <v>0</v>
      </c>
      <c r="BE17" s="64"/>
      <c r="BF17" s="64"/>
      <c r="BG17" s="64"/>
      <c r="BH17" s="64"/>
      <c r="BI17" s="64"/>
      <c r="BJ17" s="64"/>
      <c r="BK17" s="64"/>
      <c r="BL17" s="64"/>
      <c r="BM17" s="64"/>
      <c r="BN17" s="64"/>
      <c r="BO17" s="64"/>
      <c r="BP17" s="64"/>
      <c r="BQ17" s="69">
        <f t="shared" si="6"/>
        <v>0</v>
      </c>
      <c r="BR17" s="70"/>
      <c r="BS17" s="70"/>
      <c r="BT17" s="70"/>
      <c r="BU17" s="77"/>
      <c r="BV17" s="70"/>
      <c r="BW17" s="70"/>
      <c r="BX17" s="70"/>
      <c r="BY17" s="78"/>
      <c r="BZ17" s="78"/>
      <c r="CA17" s="78"/>
      <c r="CB17" s="78"/>
      <c r="CC17" s="78"/>
      <c r="CD17" s="91">
        <f t="shared" si="7"/>
        <v>0</v>
      </c>
      <c r="CE17" s="102"/>
      <c r="CF17" s="102"/>
      <c r="CG17" s="102"/>
      <c r="CH17" s="102"/>
      <c r="CI17" s="102"/>
      <c r="CJ17" s="102"/>
      <c r="CK17" s="102"/>
      <c r="CL17" s="102"/>
      <c r="CM17" s="102"/>
      <c r="CN17" s="102"/>
      <c r="CO17" s="102"/>
      <c r="CP17" s="102"/>
      <c r="CQ17" s="69">
        <f t="shared" si="17"/>
        <v>20056.27</v>
      </c>
      <c r="CR17" s="78"/>
      <c r="CS17" s="78"/>
      <c r="CT17" s="78"/>
      <c r="CU17" s="78"/>
      <c r="CV17" s="78"/>
      <c r="CW17" s="78">
        <v>20056.27</v>
      </c>
      <c r="CX17" s="78"/>
      <c r="CY17" s="78"/>
      <c r="CZ17" s="78"/>
      <c r="DA17" s="78"/>
      <c r="DB17" s="78"/>
      <c r="DC17" s="109"/>
      <c r="DD17" s="110">
        <f t="shared" si="8"/>
        <v>0</v>
      </c>
      <c r="DE17" s="111"/>
      <c r="DF17" s="111"/>
      <c r="DG17" s="111"/>
      <c r="DH17" s="111"/>
      <c r="DI17" s="111"/>
      <c r="DJ17" s="111"/>
      <c r="DK17" s="111"/>
      <c r="DL17" s="111"/>
      <c r="DM17" s="111"/>
      <c r="DN17" s="111"/>
      <c r="DO17" s="111"/>
      <c r="DP17" s="114"/>
      <c r="DQ17" s="123"/>
      <c r="DR17" s="124"/>
      <c r="DS17" s="47"/>
      <c r="DT17" s="124"/>
      <c r="DU17" s="124"/>
      <c r="DV17" s="124"/>
      <c r="DW17" s="124"/>
      <c r="DX17" s="124"/>
      <c r="DY17" s="131"/>
      <c r="DZ17" s="132"/>
      <c r="EA17" s="132"/>
      <c r="EB17" s="133"/>
      <c r="EC17" s="137" t="s">
        <v>624</v>
      </c>
      <c r="ED17" s="138" t="s">
        <v>178</v>
      </c>
      <c r="EE17" s="139" t="s">
        <v>178</v>
      </c>
      <c r="EF17" s="135"/>
      <c r="EG17" s="144">
        <f t="shared" si="9"/>
        <v>1</v>
      </c>
      <c r="EH17" s="146">
        <v>45448</v>
      </c>
      <c r="EI17" s="145">
        <v>20465.58</v>
      </c>
      <c r="EJ17" s="145">
        <v>20465.58</v>
      </c>
      <c r="EK17" s="47">
        <f t="shared" si="10"/>
        <v>0</v>
      </c>
      <c r="EL17" s="48">
        <f t="shared" si="11"/>
        <v>0</v>
      </c>
      <c r="EM17" s="147">
        <v>20465.58</v>
      </c>
      <c r="EN17" s="47">
        <f t="shared" si="12"/>
        <v>-35923.42</v>
      </c>
      <c r="EO17" s="48">
        <f t="shared" si="13"/>
        <v>-0.637064321055525</v>
      </c>
      <c r="EP17" s="47">
        <f t="shared" si="14"/>
        <v>-46446.57</v>
      </c>
      <c r="EQ17" s="48">
        <f t="shared" si="15"/>
        <v>-0.69414254361876</v>
      </c>
      <c r="ER17" s="44"/>
      <c r="ES17" s="134"/>
      <c r="ET17" s="136"/>
      <c r="EU17" s="136"/>
      <c r="EV17" s="136"/>
      <c r="EW17" s="136"/>
      <c r="EX17" s="44" t="s">
        <v>49</v>
      </c>
      <c r="EY17" s="44">
        <f t="shared" si="18"/>
        <v>20465.58</v>
      </c>
      <c r="EZ17" s="44"/>
    </row>
    <row r="18" s="2" customFormat="1" ht="49" customHeight="1" spans="1:156">
      <c r="A18" s="25">
        <f>合同台账!B15</f>
        <v>13</v>
      </c>
      <c r="B18" s="16"/>
      <c r="C18" s="25" t="str">
        <f>合同台账!C15</f>
        <v>NLXXHC-HT-013</v>
      </c>
      <c r="D18" s="25" t="str">
        <f>合同台账!D15</f>
        <v>TJ-JTBB20231122385</v>
      </c>
      <c r="E18" s="25" t="str">
        <f>合同台账!E15</f>
        <v>龙岗区南岭村社区土地整备利益统筹前期服务项目房屋及权利人信息核查咨询服务项目办公场地网络改造设备采购及安装合同</v>
      </c>
      <c r="F18" s="25" t="str">
        <f>合同台账!J15</f>
        <v>非工程货物</v>
      </c>
      <c r="G18" s="25" t="str">
        <f>合同台账!K15</f>
        <v>深圳市天健棚改投资发展有限公司</v>
      </c>
      <c r="H18" s="25" t="str">
        <f>合同台账!O15</f>
        <v>广东润钰建设工程有限公司</v>
      </c>
      <c r="I18" s="25" t="str">
        <f>合同台账!R15</f>
        <v>杨光；联系电话：13590221090</v>
      </c>
      <c r="J18" s="31">
        <f>合同台账!X15</f>
        <v>45258</v>
      </c>
      <c r="K18" s="32">
        <f>招采台账!O15</f>
        <v>350000</v>
      </c>
      <c r="L18" s="32">
        <f>招采台账!P15</f>
        <v>343762.73</v>
      </c>
      <c r="M18" s="33">
        <f>合同台账!S15</f>
        <v>331080.4</v>
      </c>
      <c r="N18" s="33">
        <f>合同台账!U15</f>
        <v>331080.4</v>
      </c>
      <c r="O18" s="34">
        <v>87481</v>
      </c>
      <c r="P18" s="32" t="str">
        <f>招采台账!M15</f>
        <v>信息核查组</v>
      </c>
      <c r="Q18" s="32" t="str">
        <f>招采台账!N15</f>
        <v>张文善
15338830066</v>
      </c>
      <c r="R18" s="44" t="s">
        <v>179</v>
      </c>
      <c r="S18" s="44"/>
      <c r="T18" s="33" t="s">
        <v>49</v>
      </c>
      <c r="U18" s="33">
        <f t="shared" si="0"/>
        <v>331080.4</v>
      </c>
      <c r="V18" s="33">
        <v>87481</v>
      </c>
      <c r="W18" s="43"/>
      <c r="X18" s="33"/>
      <c r="Y18" s="47">
        <f t="shared" si="1"/>
        <v>0</v>
      </c>
      <c r="Z18" s="44"/>
      <c r="AA18" s="44"/>
      <c r="AB18" s="44"/>
      <c r="AC18" s="48">
        <f t="shared" si="2"/>
        <v>0</v>
      </c>
      <c r="AD18" s="48">
        <f t="shared" si="3"/>
        <v>0</v>
      </c>
      <c r="AE18" s="48">
        <f t="shared" si="4"/>
        <v>0</v>
      </c>
      <c r="AF18" s="49"/>
      <c r="AG18" s="50"/>
      <c r="AH18" s="50"/>
      <c r="AI18" s="50"/>
      <c r="AJ18" s="50"/>
      <c r="AK18" s="50"/>
      <c r="AL18" s="50"/>
      <c r="AM18" s="50"/>
      <c r="AN18" s="50"/>
      <c r="AO18" s="50"/>
      <c r="AP18" s="50"/>
      <c r="AQ18" s="50"/>
      <c r="AR18" s="50"/>
      <c r="AS18" s="50"/>
      <c r="AT18" s="50"/>
      <c r="AU18" s="50"/>
      <c r="AV18" s="50"/>
      <c r="AW18" s="50"/>
      <c r="AX18" s="50"/>
      <c r="AY18" s="25"/>
      <c r="AZ18" s="58" t="s">
        <v>609</v>
      </c>
      <c r="BA18" s="37">
        <f t="shared" si="21"/>
        <v>84856.57</v>
      </c>
      <c r="BB18" s="48">
        <f>BA18/V18*100%</f>
        <v>0.97</v>
      </c>
      <c r="BC18" s="59">
        <f t="shared" si="16"/>
        <v>84856.57</v>
      </c>
      <c r="BD18" s="60">
        <f t="shared" si="5"/>
        <v>0</v>
      </c>
      <c r="BE18" s="64"/>
      <c r="BF18" s="64"/>
      <c r="BG18" s="64"/>
      <c r="BH18" s="64"/>
      <c r="BI18" s="64"/>
      <c r="BJ18" s="64"/>
      <c r="BK18" s="64"/>
      <c r="BL18" s="64"/>
      <c r="BM18" s="64"/>
      <c r="BN18" s="64"/>
      <c r="BO18" s="64"/>
      <c r="BP18" s="64"/>
      <c r="BQ18" s="69">
        <f t="shared" si="6"/>
        <v>0</v>
      </c>
      <c r="BR18" s="70"/>
      <c r="BS18" s="70"/>
      <c r="BT18" s="70"/>
      <c r="BU18" s="77"/>
      <c r="BV18" s="70"/>
      <c r="BW18" s="70"/>
      <c r="BX18" s="70"/>
      <c r="BY18" s="78"/>
      <c r="BZ18" s="78"/>
      <c r="CA18" s="78"/>
      <c r="CB18" s="78"/>
      <c r="CC18" s="78"/>
      <c r="CD18" s="91">
        <f t="shared" si="7"/>
        <v>0</v>
      </c>
      <c r="CE18" s="102"/>
      <c r="CF18" s="102"/>
      <c r="CG18" s="102"/>
      <c r="CH18" s="102"/>
      <c r="CI18" s="102"/>
      <c r="CJ18" s="102"/>
      <c r="CK18" s="102"/>
      <c r="CL18" s="102"/>
      <c r="CM18" s="102"/>
      <c r="CN18" s="102"/>
      <c r="CO18" s="102"/>
      <c r="CP18" s="102"/>
      <c r="CQ18" s="69">
        <f t="shared" si="17"/>
        <v>84856.57</v>
      </c>
      <c r="CR18" s="78"/>
      <c r="CS18" s="78"/>
      <c r="CT18" s="78"/>
      <c r="CU18" s="78"/>
      <c r="CV18" s="78"/>
      <c r="CW18" s="78"/>
      <c r="CX18" s="78"/>
      <c r="CY18" s="78"/>
      <c r="CZ18" s="78"/>
      <c r="DA18" s="78"/>
      <c r="DB18" s="78"/>
      <c r="DC18" s="109">
        <v>84856.57</v>
      </c>
      <c r="DD18" s="110">
        <f t="shared" si="8"/>
        <v>0</v>
      </c>
      <c r="DE18" s="111"/>
      <c r="DF18" s="111"/>
      <c r="DG18" s="111"/>
      <c r="DH18" s="111"/>
      <c r="DI18" s="111"/>
      <c r="DJ18" s="111"/>
      <c r="DK18" s="111"/>
      <c r="DL18" s="111"/>
      <c r="DM18" s="111"/>
      <c r="DN18" s="111"/>
      <c r="DO18" s="111"/>
      <c r="DP18" s="114"/>
      <c r="DQ18" s="123"/>
      <c r="DR18" s="124"/>
      <c r="DS18" s="47"/>
      <c r="DT18" s="124"/>
      <c r="DU18" s="124"/>
      <c r="DV18" s="124"/>
      <c r="DW18" s="124"/>
      <c r="DX18" s="124"/>
      <c r="DY18" s="131"/>
      <c r="DZ18" s="132"/>
      <c r="EA18" s="133"/>
      <c r="EB18" s="133"/>
      <c r="EC18" s="137" t="s">
        <v>625</v>
      </c>
      <c r="ED18" s="138" t="s">
        <v>178</v>
      </c>
      <c r="EE18" s="136" t="s">
        <v>179</v>
      </c>
      <c r="EF18" s="135"/>
      <c r="EG18" s="144">
        <f t="shared" si="9"/>
        <v>1</v>
      </c>
      <c r="EH18" s="135">
        <v>45649</v>
      </c>
      <c r="EI18" s="145">
        <v>87481</v>
      </c>
      <c r="EJ18" s="145">
        <v>87481</v>
      </c>
      <c r="EK18" s="47">
        <f t="shared" si="10"/>
        <v>0</v>
      </c>
      <c r="EL18" s="48">
        <f t="shared" si="11"/>
        <v>0</v>
      </c>
      <c r="EM18" s="145">
        <v>87481</v>
      </c>
      <c r="EN18" s="47">
        <f t="shared" si="12"/>
        <v>-243599.4</v>
      </c>
      <c r="EO18" s="48">
        <f t="shared" si="13"/>
        <v>-0.735771129912855</v>
      </c>
      <c r="EP18" s="47">
        <f t="shared" si="14"/>
        <v>-256281.73</v>
      </c>
      <c r="EQ18" s="48">
        <f t="shared" si="15"/>
        <v>-0.745519242298314</v>
      </c>
      <c r="ER18" s="44" t="s">
        <v>72</v>
      </c>
      <c r="ES18" s="134"/>
      <c r="ET18" s="136"/>
      <c r="EU18" s="136"/>
      <c r="EV18" s="136"/>
      <c r="EW18" s="136"/>
      <c r="EX18" s="44" t="s">
        <v>49</v>
      </c>
      <c r="EY18" s="44">
        <f t="shared" si="18"/>
        <v>87481</v>
      </c>
      <c r="EZ18" s="44"/>
    </row>
    <row r="19" s="2" customFormat="1" ht="49" customHeight="1" spans="1:156">
      <c r="A19" s="25">
        <f>合同台账!B16</f>
        <v>14</v>
      </c>
      <c r="B19" s="16"/>
      <c r="C19" s="25" t="str">
        <f>合同台账!C16</f>
        <v>NLXXHC-HT-014</v>
      </c>
      <c r="D19" s="25" t="str">
        <f>合同台账!D16</f>
        <v>TJ-JTBB20240726496</v>
      </c>
      <c r="E19" s="25" t="str">
        <f>合同台账!E16</f>
        <v>龙岗区南湾街道南岭村社区土地整备利益统筹前期服务项目房屋及权利人信息核查咨询服务项目办公场地零星改造工程合同</v>
      </c>
      <c r="F19" s="25" t="str">
        <f>合同台账!J16</f>
        <v>工程施工</v>
      </c>
      <c r="G19" s="25" t="str">
        <f>合同台账!K16</f>
        <v>深圳市天健棚改投资发展有限公司</v>
      </c>
      <c r="H19" s="25" t="str">
        <f>合同台账!O16</f>
        <v> 深圳市星中恒建筑工程有限公司</v>
      </c>
      <c r="I19" s="25" t="str">
        <f>合同台账!R16</f>
        <v> 胡晓平
13824396442</v>
      </c>
      <c r="J19" s="31">
        <f>合同台账!X16</f>
        <v>45502</v>
      </c>
      <c r="K19" s="32">
        <f>招采台账!O16</f>
        <v>99000</v>
      </c>
      <c r="L19" s="32">
        <f>招采台账!P16</f>
        <v>98179.5</v>
      </c>
      <c r="M19" s="33">
        <f>合同台账!S16</f>
        <v>96997.04</v>
      </c>
      <c r="N19" s="33">
        <f>合同台账!U16</f>
        <v>96997.04</v>
      </c>
      <c r="O19" s="34">
        <v>96997.04</v>
      </c>
      <c r="P19" s="32" t="str">
        <f>招采台账!M16</f>
        <v>信息核查组</v>
      </c>
      <c r="Q19" s="32" t="str">
        <f>招采台账!N16</f>
        <v>张文善
15338830066</v>
      </c>
      <c r="R19" s="44" t="s">
        <v>179</v>
      </c>
      <c r="S19" s="44"/>
      <c r="T19" s="33"/>
      <c r="U19" s="33">
        <f t="shared" si="0"/>
        <v>96997.04</v>
      </c>
      <c r="V19" s="33">
        <v>96997.04</v>
      </c>
      <c r="W19" s="43"/>
      <c r="X19" s="33"/>
      <c r="Y19" s="47">
        <f t="shared" si="1"/>
        <v>0</v>
      </c>
      <c r="Z19" s="44"/>
      <c r="AA19" s="44"/>
      <c r="AB19" s="44"/>
      <c r="AC19" s="48">
        <f t="shared" si="2"/>
        <v>0</v>
      </c>
      <c r="AD19" s="48">
        <f t="shared" si="3"/>
        <v>0</v>
      </c>
      <c r="AE19" s="48">
        <f t="shared" si="4"/>
        <v>0</v>
      </c>
      <c r="AF19" s="49"/>
      <c r="AG19" s="50"/>
      <c r="AH19" s="50"/>
      <c r="AI19" s="50"/>
      <c r="AJ19" s="50"/>
      <c r="AK19" s="50"/>
      <c r="AL19" s="50"/>
      <c r="AM19" s="50"/>
      <c r="AN19" s="50"/>
      <c r="AO19" s="50"/>
      <c r="AP19" s="50"/>
      <c r="AQ19" s="50"/>
      <c r="AR19" s="50"/>
      <c r="AS19" s="50"/>
      <c r="AT19" s="50"/>
      <c r="AU19" s="50"/>
      <c r="AV19" s="50"/>
      <c r="AW19" s="50"/>
      <c r="AX19" s="50"/>
      <c r="AY19" s="25"/>
      <c r="AZ19" s="58" t="s">
        <v>609</v>
      </c>
      <c r="BA19" s="37">
        <f t="shared" si="21"/>
        <v>94087.13</v>
      </c>
      <c r="BB19" s="48">
        <f>BA19/V19*100%</f>
        <v>0.970000012371512</v>
      </c>
      <c r="BC19" s="59">
        <f t="shared" si="16"/>
        <v>94087.13</v>
      </c>
      <c r="BD19" s="60">
        <f t="shared" si="5"/>
        <v>0</v>
      </c>
      <c r="BE19" s="64"/>
      <c r="BF19" s="64"/>
      <c r="BG19" s="64"/>
      <c r="BH19" s="64"/>
      <c r="BI19" s="64"/>
      <c r="BJ19" s="64"/>
      <c r="BK19" s="64"/>
      <c r="BL19" s="64"/>
      <c r="BM19" s="64"/>
      <c r="BN19" s="64"/>
      <c r="BO19" s="64"/>
      <c r="BP19" s="64"/>
      <c r="BQ19" s="69">
        <f t="shared" si="6"/>
        <v>0</v>
      </c>
      <c r="BR19" s="70"/>
      <c r="BS19" s="70"/>
      <c r="BT19" s="70"/>
      <c r="BU19" s="77"/>
      <c r="BV19" s="70"/>
      <c r="BW19" s="70"/>
      <c r="BX19" s="70"/>
      <c r="BY19" s="78"/>
      <c r="BZ19" s="78"/>
      <c r="CA19" s="78"/>
      <c r="CB19" s="78"/>
      <c r="CC19" s="78"/>
      <c r="CD19" s="91">
        <f t="shared" si="7"/>
        <v>0</v>
      </c>
      <c r="CE19" s="102"/>
      <c r="CF19" s="102"/>
      <c r="CG19" s="102"/>
      <c r="CH19" s="102"/>
      <c r="CI19" s="102"/>
      <c r="CJ19" s="102"/>
      <c r="CK19" s="102"/>
      <c r="CL19" s="102"/>
      <c r="CM19" s="102"/>
      <c r="CN19" s="102"/>
      <c r="CO19" s="102"/>
      <c r="CP19" s="102"/>
      <c r="CQ19" s="69">
        <f t="shared" si="17"/>
        <v>0</v>
      </c>
      <c r="CR19" s="78"/>
      <c r="CS19" s="78"/>
      <c r="CT19" s="78"/>
      <c r="CU19" s="78"/>
      <c r="CV19" s="78"/>
      <c r="CW19" s="78"/>
      <c r="CX19" s="78"/>
      <c r="CY19" s="78"/>
      <c r="CZ19" s="78"/>
      <c r="DA19" s="78"/>
      <c r="DB19" s="78"/>
      <c r="DC19" s="109"/>
      <c r="DD19" s="110">
        <f t="shared" si="8"/>
        <v>94087.13</v>
      </c>
      <c r="DE19" s="111"/>
      <c r="DF19" s="111"/>
      <c r="DG19" s="111"/>
      <c r="DH19" s="111"/>
      <c r="DI19" s="111"/>
      <c r="DJ19" s="111"/>
      <c r="DK19" s="111"/>
      <c r="DL19" s="111"/>
      <c r="DM19" s="111">
        <v>94087.13</v>
      </c>
      <c r="DN19" s="111"/>
      <c r="DO19" s="111"/>
      <c r="DP19" s="114"/>
      <c r="DQ19" s="123"/>
      <c r="DR19" s="124"/>
      <c r="DS19" s="47"/>
      <c r="DT19" s="124"/>
      <c r="DU19" s="124"/>
      <c r="DV19" s="124"/>
      <c r="DW19" s="124"/>
      <c r="DX19" s="124"/>
      <c r="DY19" s="131"/>
      <c r="DZ19" s="132"/>
      <c r="EA19" s="132"/>
      <c r="EB19" s="133"/>
      <c r="EC19" s="134"/>
      <c r="ED19" s="42"/>
      <c r="EE19" s="136"/>
      <c r="EF19" s="135"/>
      <c r="EG19" s="144">
        <f t="shared" si="9"/>
        <v>1</v>
      </c>
      <c r="EH19" s="135"/>
      <c r="EI19" s="145"/>
      <c r="EJ19" s="145"/>
      <c r="EK19" s="47">
        <f t="shared" si="10"/>
        <v>0</v>
      </c>
      <c r="EL19" s="48" t="e">
        <f t="shared" si="11"/>
        <v>#DIV/0!</v>
      </c>
      <c r="EM19" s="148"/>
      <c r="EN19" s="47">
        <f t="shared" si="12"/>
        <v>-96997.04</v>
      </c>
      <c r="EO19" s="48">
        <f t="shared" si="13"/>
        <v>-1</v>
      </c>
      <c r="EP19" s="47">
        <f t="shared" si="14"/>
        <v>-98179.5</v>
      </c>
      <c r="EQ19" s="48">
        <f t="shared" si="15"/>
        <v>-1</v>
      </c>
      <c r="ER19" s="44"/>
      <c r="ES19" s="134"/>
      <c r="ET19" s="136"/>
      <c r="EU19" s="136"/>
      <c r="EV19" s="136"/>
      <c r="EW19" s="136"/>
      <c r="EX19" s="44"/>
      <c r="EY19" s="44">
        <f t="shared" si="18"/>
        <v>96997.04</v>
      </c>
      <c r="EZ19" s="44"/>
    </row>
    <row r="20" s="2" customFormat="1" ht="49" customHeight="1" spans="1:156">
      <c r="A20" s="25">
        <f>合同台账!B17</f>
        <v>15</v>
      </c>
      <c r="B20" s="16"/>
      <c r="C20" s="25">
        <f>合同台账!C17</f>
        <v>0</v>
      </c>
      <c r="D20" s="25">
        <f>合同台账!D17</f>
        <v>0</v>
      </c>
      <c r="E20" s="25">
        <f>合同台账!E17</f>
        <v>0</v>
      </c>
      <c r="F20" s="25">
        <f>合同台账!J17</f>
        <v>0</v>
      </c>
      <c r="G20" s="25">
        <f>合同台账!K17</f>
        <v>0</v>
      </c>
      <c r="H20" s="25">
        <f>合同台账!O17</f>
        <v>0</v>
      </c>
      <c r="I20" s="25">
        <f>合同台账!R17</f>
        <v>0</v>
      </c>
      <c r="J20" s="31">
        <f>合同台账!X17</f>
        <v>0</v>
      </c>
      <c r="K20" s="32"/>
      <c r="L20" s="33"/>
      <c r="M20" s="33">
        <f>'[1]南岭信息核查项目采购合同台账-池晨 '!R20</f>
        <v>0</v>
      </c>
      <c r="N20" s="33">
        <f>'[1]南岭信息核查项目采购合同台账-池晨 '!T20</f>
        <v>0</v>
      </c>
      <c r="O20" s="34"/>
      <c r="P20" s="33"/>
      <c r="Q20" s="33"/>
      <c r="R20" s="44"/>
      <c r="S20" s="44"/>
      <c r="T20" s="33"/>
      <c r="U20" s="33">
        <f t="shared" si="0"/>
        <v>0</v>
      </c>
      <c r="V20" s="33"/>
      <c r="W20" s="43"/>
      <c r="X20" s="33"/>
      <c r="Y20" s="47">
        <f t="shared" si="1"/>
        <v>0</v>
      </c>
      <c r="Z20" s="44"/>
      <c r="AA20" s="44"/>
      <c r="AB20" s="44"/>
      <c r="AC20" s="48" t="e">
        <f t="shared" si="2"/>
        <v>#DIV/0!</v>
      </c>
      <c r="AD20" s="48" t="e">
        <f t="shared" si="3"/>
        <v>#DIV/0!</v>
      </c>
      <c r="AE20" s="48" t="e">
        <f t="shared" si="4"/>
        <v>#DIV/0!</v>
      </c>
      <c r="AF20" s="49"/>
      <c r="AG20" s="50"/>
      <c r="AH20" s="50"/>
      <c r="AI20" s="50"/>
      <c r="AJ20" s="50"/>
      <c r="AK20" s="50"/>
      <c r="AL20" s="50"/>
      <c r="AM20" s="50"/>
      <c r="AN20" s="50"/>
      <c r="AO20" s="50"/>
      <c r="AP20" s="50"/>
      <c r="AQ20" s="50"/>
      <c r="AR20" s="50"/>
      <c r="AS20" s="50"/>
      <c r="AT20" s="50"/>
      <c r="AU20" s="50"/>
      <c r="AV20" s="50"/>
      <c r="AW20" s="50"/>
      <c r="AX20" s="50"/>
      <c r="AY20" s="25"/>
      <c r="AZ20" s="58"/>
      <c r="BA20" s="37"/>
      <c r="BB20" s="48" t="e">
        <f>BA20/V20*100%</f>
        <v>#DIV/0!</v>
      </c>
      <c r="BC20" s="59">
        <f t="shared" si="16"/>
        <v>0</v>
      </c>
      <c r="BD20" s="60">
        <f t="shared" si="5"/>
        <v>0</v>
      </c>
      <c r="BE20" s="64"/>
      <c r="BF20" s="64"/>
      <c r="BG20" s="64"/>
      <c r="BH20" s="64"/>
      <c r="BI20" s="64"/>
      <c r="BJ20" s="64"/>
      <c r="BK20" s="64"/>
      <c r="BL20" s="64"/>
      <c r="BM20" s="64"/>
      <c r="BN20" s="64"/>
      <c r="BO20" s="64"/>
      <c r="BP20" s="64"/>
      <c r="BQ20" s="69">
        <f t="shared" si="6"/>
        <v>0</v>
      </c>
      <c r="BR20" s="70"/>
      <c r="BS20" s="70"/>
      <c r="BT20" s="70"/>
      <c r="BU20" s="77"/>
      <c r="BV20" s="70"/>
      <c r="BW20" s="70"/>
      <c r="BX20" s="70"/>
      <c r="BY20" s="78"/>
      <c r="BZ20" s="78"/>
      <c r="CA20" s="78"/>
      <c r="CB20" s="78"/>
      <c r="CC20" s="78"/>
      <c r="CD20" s="91">
        <f t="shared" si="7"/>
        <v>0</v>
      </c>
      <c r="CE20" s="102"/>
      <c r="CF20" s="102"/>
      <c r="CG20" s="102"/>
      <c r="CH20" s="102"/>
      <c r="CI20" s="102"/>
      <c r="CJ20" s="102"/>
      <c r="CK20" s="102"/>
      <c r="CL20" s="102"/>
      <c r="CM20" s="102"/>
      <c r="CN20" s="102"/>
      <c r="CO20" s="102"/>
      <c r="CP20" s="102"/>
      <c r="CQ20" s="69">
        <f t="shared" si="17"/>
        <v>0</v>
      </c>
      <c r="CR20" s="78"/>
      <c r="CS20" s="78"/>
      <c r="CT20" s="78"/>
      <c r="CU20" s="78"/>
      <c r="CV20" s="78"/>
      <c r="CW20" s="78"/>
      <c r="CX20" s="78"/>
      <c r="CY20" s="78"/>
      <c r="CZ20" s="78"/>
      <c r="DA20" s="78"/>
      <c r="DB20" s="78"/>
      <c r="DC20" s="109"/>
      <c r="DD20" s="110">
        <f t="shared" si="8"/>
        <v>0</v>
      </c>
      <c r="DE20" s="111"/>
      <c r="DF20" s="111"/>
      <c r="DG20" s="111"/>
      <c r="DH20" s="111"/>
      <c r="DI20" s="111"/>
      <c r="DJ20" s="111"/>
      <c r="DK20" s="111"/>
      <c r="DL20" s="111"/>
      <c r="DM20" s="111"/>
      <c r="DN20" s="111"/>
      <c r="DO20" s="111"/>
      <c r="DP20" s="114"/>
      <c r="DQ20" s="123"/>
      <c r="DR20" s="124"/>
      <c r="DS20" s="47"/>
      <c r="DT20" s="124"/>
      <c r="DU20" s="124"/>
      <c r="DV20" s="124"/>
      <c r="DW20" s="124"/>
      <c r="DX20" s="124"/>
      <c r="DY20" s="131"/>
      <c r="DZ20" s="132"/>
      <c r="EA20" s="132"/>
      <c r="EB20" s="133"/>
      <c r="EC20" s="134"/>
      <c r="ED20" s="42"/>
      <c r="EE20" s="136"/>
      <c r="EF20" s="135"/>
      <c r="EG20" s="144">
        <f t="shared" si="9"/>
        <v>1</v>
      </c>
      <c r="EH20" s="135"/>
      <c r="EI20" s="145"/>
      <c r="EJ20" s="145"/>
      <c r="EK20" s="47">
        <f t="shared" si="10"/>
        <v>0</v>
      </c>
      <c r="EL20" s="48" t="e">
        <f t="shared" si="11"/>
        <v>#DIV/0!</v>
      </c>
      <c r="EM20" s="148"/>
      <c r="EN20" s="47">
        <f t="shared" si="12"/>
        <v>0</v>
      </c>
      <c r="EO20" s="48" t="e">
        <f t="shared" si="13"/>
        <v>#DIV/0!</v>
      </c>
      <c r="EP20" s="47">
        <f t="shared" si="14"/>
        <v>0</v>
      </c>
      <c r="EQ20" s="48" t="e">
        <f t="shared" si="15"/>
        <v>#DIV/0!</v>
      </c>
      <c r="ER20" s="44"/>
      <c r="ES20" s="134"/>
      <c r="ET20" s="136"/>
      <c r="EU20" s="136"/>
      <c r="EV20" s="136"/>
      <c r="EW20" s="136"/>
      <c r="EX20" s="136"/>
      <c r="EY20" s="44">
        <f t="shared" si="18"/>
        <v>0</v>
      </c>
      <c r="EZ20" s="44"/>
    </row>
    <row r="21" s="2" customFormat="1" ht="49" customHeight="1" spans="1:156">
      <c r="A21" s="25">
        <f>合同台账!B18</f>
        <v>16</v>
      </c>
      <c r="B21" s="16"/>
      <c r="C21" s="25">
        <f>合同台账!C18</f>
        <v>0</v>
      </c>
      <c r="D21" s="25">
        <f>合同台账!D18</f>
        <v>0</v>
      </c>
      <c r="E21" s="25">
        <f>合同台账!E18</f>
        <v>0</v>
      </c>
      <c r="F21" s="25">
        <f>合同台账!J18</f>
        <v>0</v>
      </c>
      <c r="G21" s="25">
        <f>合同台账!K18</f>
        <v>0</v>
      </c>
      <c r="H21" s="25">
        <f>合同台账!O18</f>
        <v>0</v>
      </c>
      <c r="I21" s="25">
        <f>合同台账!R18</f>
        <v>0</v>
      </c>
      <c r="J21" s="31">
        <f>合同台账!X18</f>
        <v>0</v>
      </c>
      <c r="K21" s="32"/>
      <c r="L21" s="33"/>
      <c r="M21" s="33">
        <f>'[1]南岭信息核查项目采购合同台账-池晨 '!R21</f>
        <v>0</v>
      </c>
      <c r="N21" s="33">
        <f>'[1]南岭信息核查项目采购合同台账-池晨 '!T21</f>
        <v>0</v>
      </c>
      <c r="O21" s="34"/>
      <c r="P21" s="33"/>
      <c r="Q21" s="33"/>
      <c r="R21" s="44"/>
      <c r="S21" s="44"/>
      <c r="T21" s="33"/>
      <c r="U21" s="33"/>
      <c r="V21" s="33"/>
      <c r="W21" s="43"/>
      <c r="X21" s="33"/>
      <c r="Y21" s="47">
        <f t="shared" si="1"/>
        <v>0</v>
      </c>
      <c r="Z21" s="44"/>
      <c r="AA21" s="44"/>
      <c r="AB21" s="44"/>
      <c r="AC21" s="48" t="e">
        <f t="shared" si="2"/>
        <v>#DIV/0!</v>
      </c>
      <c r="AD21" s="48" t="e">
        <f t="shared" si="3"/>
        <v>#DIV/0!</v>
      </c>
      <c r="AE21" s="48" t="e">
        <f t="shared" si="4"/>
        <v>#DIV/0!</v>
      </c>
      <c r="AF21" s="49"/>
      <c r="AG21" s="50"/>
      <c r="AH21" s="50"/>
      <c r="AI21" s="50"/>
      <c r="AJ21" s="50"/>
      <c r="AK21" s="50"/>
      <c r="AL21" s="50"/>
      <c r="AM21" s="50"/>
      <c r="AN21" s="50"/>
      <c r="AO21" s="50"/>
      <c r="AP21" s="50"/>
      <c r="AQ21" s="50"/>
      <c r="AR21" s="50"/>
      <c r="AS21" s="50"/>
      <c r="AT21" s="50"/>
      <c r="AU21" s="50"/>
      <c r="AV21" s="50"/>
      <c r="AW21" s="50"/>
      <c r="AX21" s="50"/>
      <c r="AY21" s="25"/>
      <c r="AZ21" s="58"/>
      <c r="BA21" s="37"/>
      <c r="BB21" s="48" t="e">
        <f>BA21/V21*100%</f>
        <v>#DIV/0!</v>
      </c>
      <c r="BC21" s="59">
        <f t="shared" si="16"/>
        <v>0</v>
      </c>
      <c r="BD21" s="60">
        <f t="shared" si="5"/>
        <v>0</v>
      </c>
      <c r="BE21" s="64"/>
      <c r="BF21" s="64"/>
      <c r="BG21" s="64"/>
      <c r="BH21" s="64"/>
      <c r="BI21" s="64"/>
      <c r="BJ21" s="64"/>
      <c r="BK21" s="64"/>
      <c r="BL21" s="64"/>
      <c r="BM21" s="64"/>
      <c r="BN21" s="64"/>
      <c r="BO21" s="64"/>
      <c r="BP21" s="64"/>
      <c r="BQ21" s="69">
        <f t="shared" si="6"/>
        <v>0</v>
      </c>
      <c r="BR21" s="70"/>
      <c r="BS21" s="70"/>
      <c r="BT21" s="70"/>
      <c r="BU21" s="77"/>
      <c r="BV21" s="70"/>
      <c r="BW21" s="70"/>
      <c r="BX21" s="70"/>
      <c r="BY21" s="78"/>
      <c r="BZ21" s="78"/>
      <c r="CA21" s="78"/>
      <c r="CB21" s="78"/>
      <c r="CC21" s="78"/>
      <c r="CD21" s="91">
        <f t="shared" si="7"/>
        <v>0</v>
      </c>
      <c r="CE21" s="102"/>
      <c r="CF21" s="102"/>
      <c r="CG21" s="102"/>
      <c r="CH21" s="102"/>
      <c r="CI21" s="102"/>
      <c r="CJ21" s="102"/>
      <c r="CK21" s="102"/>
      <c r="CL21" s="102"/>
      <c r="CM21" s="102"/>
      <c r="CN21" s="102"/>
      <c r="CO21" s="102"/>
      <c r="CP21" s="102"/>
      <c r="CQ21" s="69">
        <f t="shared" si="17"/>
        <v>0</v>
      </c>
      <c r="CR21" s="78"/>
      <c r="CS21" s="78"/>
      <c r="CT21" s="78"/>
      <c r="CU21" s="78"/>
      <c r="CV21" s="78"/>
      <c r="CW21" s="78"/>
      <c r="CX21" s="78"/>
      <c r="CY21" s="78"/>
      <c r="CZ21" s="78"/>
      <c r="DA21" s="78"/>
      <c r="DB21" s="78"/>
      <c r="DC21" s="109"/>
      <c r="DD21" s="110">
        <f t="shared" si="8"/>
        <v>0</v>
      </c>
      <c r="DE21" s="111"/>
      <c r="DF21" s="111"/>
      <c r="DG21" s="111"/>
      <c r="DH21" s="111"/>
      <c r="DI21" s="111"/>
      <c r="DJ21" s="111"/>
      <c r="DK21" s="111"/>
      <c r="DL21" s="111"/>
      <c r="DM21" s="111"/>
      <c r="DN21" s="111"/>
      <c r="DO21" s="111"/>
      <c r="DP21" s="114"/>
      <c r="DQ21" s="123"/>
      <c r="DR21" s="124"/>
      <c r="DS21" s="47"/>
      <c r="DT21" s="124"/>
      <c r="DU21" s="124"/>
      <c r="DV21" s="124"/>
      <c r="DW21" s="124"/>
      <c r="DX21" s="124"/>
      <c r="DY21" s="131"/>
      <c r="DZ21" s="132"/>
      <c r="EA21" s="132"/>
      <c r="EB21" s="133"/>
      <c r="EC21" s="134"/>
      <c r="ED21" s="42"/>
      <c r="EE21" s="136"/>
      <c r="EF21" s="135"/>
      <c r="EG21" s="144">
        <f t="shared" si="9"/>
        <v>1</v>
      </c>
      <c r="EH21" s="135"/>
      <c r="EI21" s="145"/>
      <c r="EJ21" s="145"/>
      <c r="EK21" s="47">
        <f t="shared" si="10"/>
        <v>0</v>
      </c>
      <c r="EL21" s="48" t="e">
        <f t="shared" si="11"/>
        <v>#DIV/0!</v>
      </c>
      <c r="EM21" s="148"/>
      <c r="EN21" s="47">
        <f t="shared" si="12"/>
        <v>0</v>
      </c>
      <c r="EO21" s="48" t="e">
        <f t="shared" si="13"/>
        <v>#DIV/0!</v>
      </c>
      <c r="EP21" s="47">
        <f t="shared" si="14"/>
        <v>0</v>
      </c>
      <c r="EQ21" s="48" t="e">
        <f t="shared" si="15"/>
        <v>#DIV/0!</v>
      </c>
      <c r="ER21" s="44"/>
      <c r="ES21" s="134"/>
      <c r="ET21" s="136"/>
      <c r="EU21" s="136"/>
      <c r="EV21" s="136"/>
      <c r="EW21" s="136"/>
      <c r="EX21" s="44"/>
      <c r="EY21" s="44">
        <f t="shared" si="18"/>
        <v>0</v>
      </c>
      <c r="EZ21" s="44"/>
    </row>
    <row r="22" s="2" customFormat="1" ht="30" customHeight="1" spans="14:156">
      <c r="N22" s="2">
        <f>SUM(N6:N21)</f>
        <v>4325384.19</v>
      </c>
      <c r="O22" s="2">
        <f>SUM(O6:O21)</f>
        <v>2868536.31</v>
      </c>
      <c r="BA22" s="2">
        <f>SUM(BA6:BA21)</f>
        <v>3160910.86</v>
      </c>
      <c r="EC22" s="11"/>
      <c r="EY22" s="2">
        <f>SUM(EY6:EY21)</f>
        <v>3767533.31</v>
      </c>
      <c r="EZ22" s="2">
        <f>BA22-EY22</f>
        <v>-606622.450000001</v>
      </c>
    </row>
    <row r="23" s="2" customFormat="1" ht="30" customHeight="1" spans="133:133">
      <c r="EC23" s="11"/>
    </row>
    <row r="24" s="5" customFormat="1" ht="25" customHeight="1" spans="133:133">
      <c r="EC24" s="140"/>
    </row>
    <row r="25" s="5" customFormat="1" ht="25" customHeight="1" spans="133:133">
      <c r="EC25" s="140"/>
    </row>
    <row r="26" s="6" customFormat="1" ht="13.5" spans="133:133">
      <c r="EC26" s="141"/>
    </row>
    <row r="27" s="6" customFormat="1" ht="13.5" spans="133:133">
      <c r="EC27" s="141"/>
    </row>
    <row r="28" s="6" customFormat="1" ht="13.5" spans="133:133">
      <c r="EC28" s="141"/>
    </row>
    <row r="29" s="6" customFormat="1" ht="13.5" spans="133:133">
      <c r="EC29" s="141"/>
    </row>
    <row r="30" s="6" customFormat="1" ht="13.5" spans="8:133">
      <c r="H30" s="26"/>
      <c r="EC30" s="141"/>
    </row>
    <row r="31" s="6" customFormat="1" ht="13.5" spans="133:133">
      <c r="EC31" s="141"/>
    </row>
    <row r="32" s="6" customFormat="1" ht="13.5" spans="133:133">
      <c r="EC32" s="141"/>
    </row>
    <row r="33" s="6" customFormat="1" ht="13.5" spans="133:133">
      <c r="EC33" s="141"/>
    </row>
    <row r="34" s="6" customFormat="1" ht="13.5" spans="133:133">
      <c r="EC34" s="141"/>
    </row>
    <row r="35" s="6" customFormat="1" ht="13.5" spans="133:133">
      <c r="EC35" s="141"/>
    </row>
    <row r="36" s="6" customFormat="1" ht="13.5" spans="133:133">
      <c r="EC36" s="141"/>
    </row>
    <row r="37" s="6" customFormat="1" ht="13.5" spans="133:133">
      <c r="EC37" s="141"/>
    </row>
    <row r="38" s="6" customFormat="1" ht="13.5" spans="133:133">
      <c r="EC38" s="141"/>
    </row>
  </sheetData>
  <sheetProtection formatCells="0" insertHyperlinks="0" autoFilter="0"/>
  <autoFilter xmlns:etc="http://www.wps.cn/officeDocument/2017/etCustomData" ref="A5:EX22" etc:filterBottomFollowUsedRange="0">
    <extLst/>
  </autoFilter>
  <mergeCells count="123">
    <mergeCell ref="A1:EX1"/>
    <mergeCell ref="T3:AX3"/>
    <mergeCell ref="BD3:BP3"/>
    <mergeCell ref="BQ3:CC3"/>
    <mergeCell ref="CD3:CP3"/>
    <mergeCell ref="CQ3:DC3"/>
    <mergeCell ref="DD3:DP3"/>
    <mergeCell ref="DQ3:DX3"/>
    <mergeCell ref="DY3:EX3"/>
    <mergeCell ref="EY3:EZ3"/>
    <mergeCell ref="T4:AF4"/>
    <mergeCell ref="AG4:AS4"/>
    <mergeCell ref="DQ4:DX4"/>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AT4:AT5"/>
    <mergeCell ref="AU4:AU5"/>
    <mergeCell ref="AV4:AV5"/>
    <mergeCell ref="AW4:AW5"/>
    <mergeCell ref="AX4:AX5"/>
    <mergeCell ref="AY4:AY5"/>
    <mergeCell ref="AZ4:AZ5"/>
    <mergeCell ref="BA4:BA5"/>
    <mergeCell ref="BB4:BB5"/>
    <mergeCell ref="BC4:BC5"/>
    <mergeCell ref="BD4:BD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U4:CU5"/>
    <mergeCell ref="CV4:CV5"/>
    <mergeCell ref="CW4:CW5"/>
    <mergeCell ref="CX4:CX5"/>
    <mergeCell ref="CY4:CY5"/>
    <mergeCell ref="CZ4:CZ5"/>
    <mergeCell ref="DA4:DA5"/>
    <mergeCell ref="DB4:DB5"/>
    <mergeCell ref="DC4:DC5"/>
    <mergeCell ref="DD4:DD5"/>
    <mergeCell ref="DE4:DE5"/>
    <mergeCell ref="DF4:DF5"/>
    <mergeCell ref="DG4:DG5"/>
    <mergeCell ref="DH4:DH5"/>
    <mergeCell ref="DI4:DI5"/>
    <mergeCell ref="DJ4:DJ5"/>
    <mergeCell ref="DK4:DK5"/>
    <mergeCell ref="DL4:DL5"/>
    <mergeCell ref="DM4:DM5"/>
    <mergeCell ref="DN4:DN5"/>
    <mergeCell ref="DO4:DO5"/>
    <mergeCell ref="DP4:DP5"/>
    <mergeCell ref="DY4:DY5"/>
    <mergeCell ref="DZ4:DZ5"/>
    <mergeCell ref="EA4:EA5"/>
    <mergeCell ref="EB4:EB5"/>
    <mergeCell ref="EC4:EC5"/>
    <mergeCell ref="ED4:ED5"/>
    <mergeCell ref="EE4:EE5"/>
    <mergeCell ref="EF4:EF5"/>
    <mergeCell ref="EG4:EG5"/>
    <mergeCell ref="EH4:EH5"/>
    <mergeCell ref="EI4:EI5"/>
    <mergeCell ref="EJ4:EJ5"/>
    <mergeCell ref="EK4:EK5"/>
    <mergeCell ref="EL4:EL5"/>
    <mergeCell ref="EM4:EM5"/>
    <mergeCell ref="EN4:EN5"/>
    <mergeCell ref="EO4:EO5"/>
    <mergeCell ref="EP4:EP5"/>
    <mergeCell ref="EQ4:EQ5"/>
    <mergeCell ref="ER4:ER5"/>
    <mergeCell ref="ES4:ES5"/>
    <mergeCell ref="ET4:ET5"/>
    <mergeCell ref="EU4:EU5"/>
    <mergeCell ref="EV4:EV5"/>
    <mergeCell ref="EW4:EW5"/>
    <mergeCell ref="EX4:EX5"/>
    <mergeCell ref="EY4:EY5"/>
    <mergeCell ref="EZ4:EZ5"/>
  </mergeCells>
  <conditionalFormatting sqref="R22:S22">
    <cfRule type="duplicateValues" dxfId="1" priority="97"/>
  </conditionalFormatting>
  <conditionalFormatting sqref="AF22">
    <cfRule type="duplicateValues" dxfId="1" priority="81"/>
  </conditionalFormatting>
  <conditionalFormatting sqref="AG22:AX22">
    <cfRule type="duplicateValues" dxfId="1" priority="113"/>
  </conditionalFormatting>
  <conditionalFormatting sqref="AF23:AF38">
    <cfRule type="duplicateValues" dxfId="1" priority="80"/>
  </conditionalFormatting>
  <conditionalFormatting sqref="W22 Z22:AB22">
    <cfRule type="duplicateValues" dxfId="1" priority="65"/>
  </conditionalFormatting>
  <conditionalFormatting sqref="R23:S38">
    <cfRule type="duplicateValues" dxfId="1" priority="96"/>
  </conditionalFormatting>
  <conditionalFormatting sqref="W23:W38 Z23:AB38">
    <cfRule type="duplicateValues" dxfId="1" priority="64"/>
  </conditionalFormatting>
  <conditionalFormatting sqref="AG23:AX38">
    <cfRule type="duplicateValues" dxfId="1" priority="112"/>
  </conditionalFormatting>
  <dataValidations count="2">
    <dataValidation type="list" allowBlank="1" showInputMessage="1" showErrorMessage="1" sqref="AZ6:AZ38">
      <formula1>"预付款,进度款,结算款,质保金"</formula1>
    </dataValidation>
    <dataValidation type="list" allowBlank="1" showInputMessage="1" showErrorMessage="1" sqref="ER6:ER38 EX6:EX38">
      <formula1>"是,否"</formula1>
    </dataValidation>
  </dataValidations>
  <pageMargins left="0.75" right="0.75" top="1" bottom="1" header="0.5" footer="0.5"/>
  <pageSetup paperSize="9" orientation="portrait"/>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7 " > < c o m m e n t   s : r e f = " A T 4 "   r g b C l r = " E F C 3 A 8 " > < i t e m   i d = " { 0 b 4 a 5 8 e 7 - 9 3 4 4 - 4 1 6 0 - a 1 5 a - 4 c 8 8 a 6 1 6 0 7 e 9 } "   i s N o r m a l = " 1 " > < s : t e x t > < s : r > < s : t   x m l : s p a c e = " p r e s e r v e " > �RlQ9�0�yA�9�0�R�O9�04l5u9�0irN9�0�[�O9�0vQ�N< / s : t > < / s : r > < / s : t e x t > < / i t e m > < / c o m m e n t > < c o m m e n t   s : r e f = " A Y 4 "   r g b C l r = " E F C 3 A 8 " > < i t e m   i d = " { 3 b e f 7 7 d 9 - 2 e d 0 - 4 9 9 4 - 9 3 3 4 - c d 0 5 f e e 8 7 b f 5 } "   i s N o r m a l = " 1 " > < s : t e x t > < s : r > < s : t   x m l : s p a c e = " p r e s e r v e " > ���N>k/ ۏ�^>k/ �~�{>k/ �O�O>k< / s : t > < / s : r > < / s : t e x t > < / i t e m > < / c o m m e n t > < c o m m e n t   s : r e f = " D G 4 "   r g b C l r = " E F C 3 A 8 " > < i t e m   i d = " { c d 4 b 1 8 f 0 - 1 3 8 d - 4 6 8 4 - 8 b 5 e - 9 7 4 5 5 2 c 5 b 4 4 c } "   i s N o r m a l = " 1 " > < s : t e x t > < s : r > < s : t   x m l : s p a c e = " p r e s e r v e " > :N�[8hUS
N gT NMO���[~{W[�[yb�v�e�� 
 < / s : t > < / s : r > < / s : t e x t > < / i t e m > < / c o m m e n t > < c o m m e n t   s : r e f = " K 8 "   r g b C l r = " E F C 3 A 8 " > < i t e m   i d = " { 8 e c a 4 9 b 6 - e 7 f a - 4 a 7 6 - 9 a c 8 - e 7 2 1 2 9 3 7 1 e c 8 } "   i s N o r m a l = " 1 " > < s : t e x t > < s : r > < s : t   x m l : s p a c e = " p r e s e r v e " > 
NP��c6R�N< / s : t > < / s : r > < / s : t e x t > < / i t e m > < / c o m m e n t > < / c o m m e n t L i s t > < / c o m m e n t s > 
</file>

<file path=customXml/item2.xml>��< ? x m l   v e r s i o n = " 1 . 0 "   s t a n d a l o n e = " y e s " ? > < w o P r o p s   x m l n s = " h t t p s : / / w e b . w p s . c n / e t / 2 0 1 8 / m a i n "   x m l n s : s = " h t t p : / / s c h e m a s . o p e n x m l f o r m a t s . o r g / s p r e a d s h e e t m l / 2 0 0 6 / m a i n " > < w o S h e e t s P r o p s > < w o S h e e t P r o p s   s h e e t S t i d = " 3 "   i n t e r l i n e O n O f f = " 0 "   i n t e r l i n e C o l o r = " 0 "   i s D b S h e e t = " 0 "   i s D a s h B o a r d S h e e t = " 0 " > < c e l l p r o t e c t i o n / > < / w o S h e e t P r o p s > < w o S h e e t P r o p s   s h e e t S t i d = " 4 "   i n t e r l i n e O n O f f = " 0 "   i n t e r l i n e C o l o r = " 0 "   i s D b S h e e t = " 0 "   i s D a s h B o a r d S h e e t = " 0 " > < c e l l p r o t e c t i o n / > < / w o S h e e t P r o p s > < w o S h e e t P r o p s   s h e e t S t i d = " 1 8 "   i n t e r l i n e O n O f f = " 0 "   i n t e r l i n e C o l o r = " 0 "   i s D b S h e e t = " 0 "   i s D a s h B o a r d S h e e t = " 0 " > < c e l l p r o t e c t i o n / > < / w o S h e e t P r o p s > < w o S h e e t P r o p s   s h e e t S t i d = " 1 6 "   i n t e r l i n e O n O f f = " 0 "   i n t e r l i n e C o l o r = " 0 "   i s D b S h e e t = " 0 "   i s D a s h B o a r d S h e e t = " 0 " > < c e l l p r o t e c t i o n / > < / w o S h e e t P r o p s > < w o S h e e t P r o p s   s h e e t S t i d = " 1 7 "   i n t e r l i n e O n O f f = " 0 "   i n t e r l i n e C o l o r = " 0 "   i s D b S h e e t = " 0 "   i s D a s h B o a r d S h e e t = " 0 " > < c e l l p r o t e c t i o n / > < / w o S h e e t P r o p s > < w o S h e e t P r o p s   s h e e t S t i d = " 1 9 "   i n t e r l i n e O n O f f = " 0 "   i n t e r l i n e C o l o r = " 0 "   i s D b S h e e t = " 0 "   i s D a s h B o a r d S h e e t = " 0 " > < c e l l p r o t e c t i o n / > < / w o S h e e t P r o p s > < w o S h e e t P r o p s   s h e e t S t i d = " 1 5 "   i n t e r l i n e O n O f f = " 0 "   i n t e r l i n e C o l o r = " 0 "   i s D b S h e e t = " 0 "   i s D a s h B o a r d S h e e t = " 0 " > < c e l l p r o t e c t i o n / > < / w o S h e e t P r o p s > < w o S h e e t P r o p s   s h e e t S t i d = " 1 0 "   i n t e r l i n e O n O f f = " 0 "   i n t e r l i n e C o l o r = " 0 "   i s D b S h e e t = " 0 "   i s D a s h B o a r d S h e e t = " 0 " > < c e l l p r o t e c t i o n / > < / w o S h e e t P r o p s > < w o S h e e t P r o p s   s h e e t S t i d = " 1 1 "   i n t e r l i n e O n O f f = " 0 "   i n t e r l i n e C o l o r = " 0 "   i s D b S h e e t = " 0 "   i s D a s h B o a r d S h e e t = " 0 " > < c e l l p r o t e c t i o n / > < / w o S h e e t P r o p s > < w o S h e e t P r o p s   s h e e t S t i d = " 9 " 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3 " / > < p i x e l a t o r L i s t   s h e e t S t i d = " 4 " / > < p i x e l a t o r L i s t   s h e e t S t i d = " 1 8 " / > < p i x e l a t o r L i s t   s h e e t S t i d = " 1 6 " / > < p i x e l a t o r L i s t   s h e e t S t i d = " 1 7 " / > < p i x e l a t o r L i s t   s h e e t S t i d = " 1 9 " / > < p i x e l a t o r L i s t   s h e e t S t i d = " 1 5 " / > < p i x e l a t o r L i s t   s h e e t S t i d = " 1 0 " / > < p i x e l a t o r L i s t   s h e e t S t i d = " 1 1 " / > < p i x e l a t o r L i s t   s h e e t S t i d = " 9 " / > < p i x e l a t o r L i s t   s h e e t S t i d = " 2 0 " / > < / 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WWO_wpscloud_20220818195106-65688b795f</Application>
  <HeadingPairs>
    <vt:vector size="2" baseType="variant">
      <vt:variant>
        <vt:lpstr>工作表</vt:lpstr>
      </vt:variant>
      <vt:variant>
        <vt:i4>5</vt:i4>
      </vt:variant>
    </vt:vector>
  </HeadingPairs>
  <TitlesOfParts>
    <vt:vector size="5" baseType="lpstr">
      <vt:lpstr>2021年拓展合同台账-张鑫源</vt:lpstr>
      <vt:lpstr>招采台账</vt:lpstr>
      <vt:lpstr>合同台账</vt:lpstr>
      <vt:lpstr>供应商台账</vt:lpstr>
      <vt:lpstr>资金计划、进度款支付及预结算管理登记台账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shangdaoqi</cp:lastModifiedBy>
  <dcterms:created xsi:type="dcterms:W3CDTF">2006-09-18T16:00:00Z</dcterms:created>
  <dcterms:modified xsi:type="dcterms:W3CDTF">2025-09-01T06:23:15Z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KSOReadingLayout">
    <vt:bool>true</vt:bool>
  </property>
  <property fmtid="{D5CDD505-2E9C-101B-9397-08002B2CF9AE}" pid="4" name="ICV">
    <vt:lpwstr>9A5B59253BCE431295255362D8ED3BD6</vt:lpwstr>
  </property>
</Properties>
</file>